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\=DPS=\GII-Vykazy vymer r3\"/>
    </mc:Choice>
  </mc:AlternateContent>
  <xr:revisionPtr revIDLastSave="0" documentId="13_ncr:1_{38E44D84-0514-488D-ABDF-0265393D91E5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2.5 - ZOV - Bída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'G2.5 - ZOV - Bída'!$1:$7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'G2.5 - ZOV - Bída'!$A$1:$Y$32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G8" i="12" s="1"/>
  <c r="I48" i="1" s="1"/>
  <c r="I13" i="12"/>
  <c r="K13" i="12"/>
  <c r="O13" i="12"/>
  <c r="Q13" i="12"/>
  <c r="V13" i="12"/>
  <c r="G17" i="12"/>
  <c r="M17" i="12" s="1"/>
  <c r="I17" i="12"/>
  <c r="K17" i="12"/>
  <c r="O17" i="12"/>
  <c r="Q17" i="12"/>
  <c r="V17" i="12"/>
  <c r="G21" i="12"/>
  <c r="M21" i="12" s="1"/>
  <c r="I21" i="12"/>
  <c r="K21" i="12"/>
  <c r="O21" i="12"/>
  <c r="Q21" i="12"/>
  <c r="V21" i="12"/>
  <c r="O25" i="12"/>
  <c r="G26" i="12"/>
  <c r="M26" i="12" s="1"/>
  <c r="I26" i="12"/>
  <c r="K26" i="12"/>
  <c r="O26" i="12"/>
  <c r="Q26" i="12"/>
  <c r="V26" i="12"/>
  <c r="G27" i="12"/>
  <c r="M27" i="12" s="1"/>
  <c r="I27" i="12"/>
  <c r="I25" i="12" s="1"/>
  <c r="K27" i="12"/>
  <c r="K25" i="12" s="1"/>
  <c r="O27" i="12"/>
  <c r="Q27" i="12"/>
  <c r="V27" i="12"/>
  <c r="G29" i="12"/>
  <c r="I29" i="12"/>
  <c r="K29" i="12"/>
  <c r="O29" i="12"/>
  <c r="Q29" i="12"/>
  <c r="V29" i="12"/>
  <c r="AE31" i="12"/>
  <c r="F41" i="1" s="1"/>
  <c r="I20" i="1"/>
  <c r="I19" i="1"/>
  <c r="I18" i="1"/>
  <c r="I16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Q8" i="12" l="1"/>
  <c r="V25" i="12"/>
  <c r="V8" i="12"/>
  <c r="Q25" i="12"/>
  <c r="O8" i="12"/>
  <c r="K8" i="12"/>
  <c r="I8" i="12"/>
  <c r="G25" i="12"/>
  <c r="I49" i="1" s="1"/>
  <c r="I17" i="1" s="1"/>
  <c r="I21" i="1" s="1"/>
  <c r="F39" i="1"/>
  <c r="F43" i="1" s="1"/>
  <c r="G23" i="1" s="1"/>
  <c r="F42" i="1"/>
  <c r="M29" i="12"/>
  <c r="M25" i="12" s="1"/>
  <c r="M13" i="12"/>
  <c r="M8" i="12" s="1"/>
  <c r="AF31" i="12"/>
  <c r="G31" i="12" l="1"/>
  <c r="I50" i="1"/>
  <c r="J49" i="1" s="1"/>
  <c r="G41" i="1"/>
  <c r="I41" i="1" s="1"/>
  <c r="G42" i="1"/>
  <c r="I42" i="1" s="1"/>
  <c r="G39" i="1"/>
  <c r="J48" i="1"/>
  <c r="J50" i="1" s="1"/>
  <c r="G43" i="1" l="1"/>
  <c r="G25" i="1" s="1"/>
  <c r="A27" i="1" s="1"/>
  <c r="I39" i="1"/>
  <c r="I43" i="1" s="1"/>
  <c r="J42" i="1" l="1"/>
  <c r="J41" i="1"/>
  <c r="J39" i="1"/>
  <c r="J43" i="1" s="1"/>
  <c r="A28" i="1"/>
  <c r="G28" i="1"/>
  <c r="G27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<sst xmlns="http://schemas.openxmlformats.org/spreadsheetml/2006/main" count="230" uniqueCount="139">
  <si>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</si>
  <si>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</si>
  <si>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</si>
  <si>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</si>
  <si>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</si>
  <si>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</si>
  <si>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</si>
  <si>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</si>
  <si>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</si>
  <si>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</si>
  <si>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</si>
  <si>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</si>
  <si>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</si>
  <si>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</si>
  <si>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</si>
  <si>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</si>
  <si>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</si>
  <si>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</si>
  <si>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</si>
  <si>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</si>
  <si>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</si>
  <si>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</si>
  <si>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</si>
  <si>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</si>
  <si>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</si>
  <si>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</si>
  <si>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</si>
  <si>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</si>
  <si>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</si>
  <si>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</si>
  <si>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</si>
  <si>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</si>
  <si>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</si>
  <si>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</si>
  <si>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</si>
  <si>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</si>
  <si>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</si>
  <si>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</si>
  <si>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</si>
  <si>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</si>
  <si>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</si>
  <si>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</si>
  <si>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</si>
  <si>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</si>
  <si>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G2_5</t>
  </si>
  <si>
    <t>Provizorium</t>
  </si>
  <si>
    <t>Stavba</t>
  </si>
  <si>
    <t>Stavební objekt</t>
  </si>
  <si>
    <t>Celkem za stavbu</t>
  </si>
  <si>
    <t>CZK</t>
  </si>
  <si>
    <t>Rekapitulace dílů</t>
  </si>
  <si>
    <t>Typ dílu</t>
  </si>
  <si>
    <t>724</t>
  </si>
  <si>
    <t>Strojní vybavení</t>
  </si>
  <si>
    <t>731</t>
  </si>
  <si>
    <t>Kotelny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</si>
  <si>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</si>
  <si>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</si>
  <si>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</si>
  <si>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</si>
  <si>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</si>
  <si>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</si>
  <si>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</si>
  <si>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</si>
  <si>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</si>
  <si>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</si>
  <si>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</si>
  <si>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</si>
  <si>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</si>
  <si>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</si>
  <si>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</si>
  <si>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</si>
  <si>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</si>
  <si>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</si>
  <si>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</si>
  <si>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</si>
  <si>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</si>
  <si>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</si>
  <si>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</si>
  <si>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</si>
  <si>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</si>
  <si>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</si>
  <si>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</si>
  <si>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</si>
  <si>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</si>
  <si>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</si>
  <si>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</si>
  <si>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R1</t>
  </si>
  <si>
    <t>soubor</t>
  </si>
  <si>
    <t>Vlastní</t>
  </si>
  <si>
    <t>Indiv</t>
  </si>
  <si>
    <t>Běžná</t>
  </si>
  <si>
    <t>POL1_0</t>
  </si>
  <si>
    <t>R2</t>
  </si>
  <si>
    <t>Napojení provizorní kotelny na rozvod ÚT a elektro, vzdálenost cca 30 m</t>
  </si>
  <si>
    <t>R3</t>
  </si>
  <si>
    <t>Olejová nádrž k provizorní kotelně, osazení, zprovoznění, pronájem (150 dní), demontáž</t>
  </si>
  <si>
    <t>R4</t>
  </si>
  <si>
    <t>Doprava kontejnerové kotelny a olejové nádrže</t>
  </si>
  <si>
    <t>48417753.AR</t>
  </si>
  <si>
    <t>kotel elektro závěsný; topný výkon 24 kW; v = 640 mm; š = 410 mm; hloubka kotle 225 mm</t>
  </si>
  <si>
    <t>kus</t>
  </si>
  <si>
    <t>SPCM</t>
  </si>
  <si>
    <t>RTS 23/ I</t>
  </si>
  <si>
    <t>POL3_0</t>
  </si>
  <si>
    <t>Provizorní ohřev TV pro ZŠ Husova</t>
  </si>
  <si>
    <t>POP</t>
  </si>
  <si>
    <t>Pro provizorní ohřev TV využíta stávající AN</t>
  </si>
  <si>
    <t>Napájení elkotle zajistí zhotovitel provizorním napojením ze stávajícího rozvodu ZŠ.</t>
  </si>
  <si>
    <t>Provizorní ohřev TV pro MŠ Kláštěrní</t>
  </si>
  <si>
    <t>Napájení elkotle zajistí zhotovitel provizorním napojením ze stávajícího rozvodu MŠ.</t>
  </si>
  <si>
    <t>Provizorní ohřev TV pro SPŠ Textilní</t>
  </si>
  <si>
    <t>Napájení elkotle zajistí zhotovitel provizorním napojením ze stávajícího rozvodu SPŠŠ.</t>
  </si>
  <si>
    <t>731249134R00</t>
  </si>
  <si>
    <t>Montáž ocelových kotlů do 50 kW (100 kW) elektrokotlů přes 23 do 29 kW</t>
  </si>
  <si>
    <t>800-731</t>
  </si>
  <si>
    <t>998731101R00</t>
  </si>
  <si>
    <t>Přesun hmot pro kotelny umístěné ve výšce (hloubce) do 6 m</t>
  </si>
  <si>
    <t>t</t>
  </si>
  <si>
    <t>vodorovně do 50 m</t>
  </si>
  <si>
    <t>SPI</t>
  </si>
  <si>
    <t xml:space="preserve">Provizorní propojení rozvodů, TV a topné vody </t>
  </si>
  <si>
    <t>kpl</t>
  </si>
  <si>
    <t>POL12_1</t>
  </si>
  <si>
    <t>SUM</t>
  </si>
  <si>
    <t>END</t>
  </si>
  <si>
    <t xml:space="preserve">Revitalizace CZT Liberec - GreenNet II
G2 - VS Bída - město </t>
  </si>
  <si>
    <t>G2.5</t>
  </si>
  <si>
    <t>Teplárna Liberec, a.s.</t>
  </si>
  <si>
    <t>Dr. Milady Horákové 641/34a</t>
  </si>
  <si>
    <t xml:space="preserve">460 01  </t>
  </si>
  <si>
    <t>Liberec</t>
  </si>
  <si>
    <t>SITEZ s.r.o.</t>
  </si>
  <si>
    <t>G2</t>
  </si>
  <si>
    <t>Revitalizace CZT Liberec - GreenNet II
VS Bída - město</t>
  </si>
  <si>
    <t>Kotelny LTO Bída</t>
  </si>
  <si>
    <t>ZOV</t>
  </si>
  <si>
    <t>Kontejnerová kotelna, osazení, zprovoznění, pronájem (150 dní), demontáž</t>
  </si>
  <si>
    <t>G2.5 ZOV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</si>
</sst>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Alignment="1">
      <alignment vertical="top"/>
    </xf>
    <xf numFmtId="49" fontId="17" fillId="0" borderId="0" xfId="0" applyNumberFormat="1" applyFont="1" applyAlignment="1">
      <alignment vertical="top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8" xfId="0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5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2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49" fontId="6" fillId="3" borderId="19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8" xfId="0" applyNumberFormat="1" applyFont="1" applyFill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1" fillId="0" borderId="12" xfId="0" applyNumberFormat="1" applyFon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0" t="s">
        <v>39</v>
      </c>
      <c r="B2" s="190"/>
      <c r="C2" s="190"/>
      <c r="D2" s="190"/>
      <c r="E2" s="190"/>
      <c r="F2" s="190"/>
      <c r="G2" s="190"/>
    </row>
  </sheetData>
  <sheetProtection algorithmName="SHA-512" hashValue="BUyJaQyGEcOckN+qV75dJuOZ8z/Q0kKh2ooLsHI/sJPzYuz6FVz7J6weX9gqnqJKWRClq3qqVwfUlKuvC5LW6g==" saltValue="RkkeKJbfLLYPSO4emEzlR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D4" sqref="D4:J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1" t="s">
        <v>41</v>
      </c>
      <c r="C1" s="192"/>
      <c r="D1" s="192"/>
      <c r="E1" s="192"/>
      <c r="F1" s="192"/>
      <c r="G1" s="192"/>
      <c r="H1" s="192"/>
      <c r="I1" s="192"/>
      <c r="J1" s="193"/>
    </row>
    <row r="2" spans="1:15" ht="36" customHeight="1" x14ac:dyDescent="0.2">
      <c r="A2" s="2"/>
      <c r="B2" s="76" t="s">
        <v>22</v>
      </c>
      <c r="C2" s="77"/>
      <c r="D2" s="223" t="s">
        <v>126</v>
      </c>
      <c r="E2" s="223"/>
      <c r="F2" s="223"/>
      <c r="G2" s="223"/>
      <c r="H2" s="223"/>
      <c r="I2" s="223"/>
      <c r="J2" s="224"/>
      <c r="O2" s="1"/>
    </row>
    <row r="3" spans="1:15" ht="27" customHeight="1" x14ac:dyDescent="0.2">
      <c r="A3" s="2"/>
      <c r="B3" s="78"/>
      <c r="C3" s="77"/>
      <c r="D3" s="206" t="s">
        <v>138</v>
      </c>
      <c r="E3" s="207"/>
      <c r="F3" s="207"/>
      <c r="G3" s="207"/>
      <c r="H3" s="207"/>
      <c r="I3" s="207"/>
      <c r="J3" s="208"/>
    </row>
    <row r="4" spans="1:15" ht="23.25" customHeight="1" x14ac:dyDescent="0.2">
      <c r="A4" s="75">
        <v>314</v>
      </c>
      <c r="B4" s="79"/>
      <c r="C4" s="80"/>
      <c r="D4" s="225" t="s">
        <v>135</v>
      </c>
      <c r="E4" s="225"/>
      <c r="F4" s="225"/>
      <c r="G4" s="225"/>
      <c r="H4" s="225"/>
      <c r="I4" s="225"/>
      <c r="J4" s="226"/>
    </row>
    <row r="5" spans="1:15" ht="24" customHeight="1" x14ac:dyDescent="0.2">
      <c r="A5" s="2"/>
      <c r="B5" s="31" t="s">
        <v>42</v>
      </c>
      <c r="D5" s="227" t="s">
        <v>128</v>
      </c>
      <c r="E5" s="228"/>
      <c r="F5" s="228"/>
      <c r="G5" s="228"/>
      <c r="H5" s="18" t="s">
        <v>40</v>
      </c>
      <c r="I5" s="188">
        <v>62241672</v>
      </c>
      <c r="J5" s="8"/>
    </row>
    <row r="6" spans="1:15" ht="15.75" customHeight="1" x14ac:dyDescent="0.2">
      <c r="A6" s="2"/>
      <c r="B6" s="28"/>
      <c r="C6" s="55"/>
      <c r="D6" s="229" t="s">
        <v>129</v>
      </c>
      <c r="E6" s="230"/>
      <c r="F6" s="230"/>
      <c r="G6" s="230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187" t="s">
        <v>130</v>
      </c>
      <c r="E7" s="231" t="s">
        <v>131</v>
      </c>
      <c r="F7" s="232"/>
      <c r="G7" s="23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1"/>
      <c r="E11" s="201"/>
      <c r="F11" s="201"/>
      <c r="G11" s="201"/>
      <c r="H11" s="18" t="s">
        <v>40</v>
      </c>
      <c r="I11" s="81"/>
      <c r="J11" s="8"/>
    </row>
    <row r="12" spans="1:15" ht="15.75" customHeight="1" x14ac:dyDescent="0.2">
      <c r="A12" s="2"/>
      <c r="B12" s="28"/>
      <c r="C12" s="55"/>
      <c r="D12" s="209"/>
      <c r="E12" s="209"/>
      <c r="F12" s="209"/>
      <c r="G12" s="209"/>
      <c r="H12" s="18" t="s">
        <v>34</v>
      </c>
      <c r="I12" s="81"/>
      <c r="J12" s="8"/>
    </row>
    <row r="13" spans="1:15" ht="15.75" customHeight="1" x14ac:dyDescent="0.2">
      <c r="A13" s="2"/>
      <c r="B13" s="29"/>
      <c r="C13" s="56"/>
      <c r="D13" s="82"/>
      <c r="E13" s="210"/>
      <c r="F13" s="211"/>
      <c r="G13" s="211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9" t="s">
        <v>132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00"/>
      <c r="F15" s="200"/>
      <c r="G15" s="202"/>
      <c r="H15" s="202"/>
      <c r="I15" s="202" t="s">
        <v>29</v>
      </c>
      <c r="J15" s="203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197"/>
      <c r="F16" s="198"/>
      <c r="G16" s="197"/>
      <c r="H16" s="198"/>
      <c r="I16" s="197">
        <f>SUMIF(F48:F49,A16,I48:I49)+SUMIF(F48:F49,"PSU",I48:I49)</f>
        <v>0</v>
      </c>
      <c r="J16" s="199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197"/>
      <c r="F17" s="198"/>
      <c r="G17" s="197"/>
      <c r="H17" s="198"/>
      <c r="I17" s="197">
        <f>SUMIF(F48:F49,A17,I48:I49)</f>
        <v>0</v>
      </c>
      <c r="J17" s="199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197"/>
      <c r="F18" s="198"/>
      <c r="G18" s="197"/>
      <c r="H18" s="198"/>
      <c r="I18" s="197">
        <f>SUMIF(F48:F49,A18,I48:I49)</f>
        <v>0</v>
      </c>
      <c r="J18" s="199"/>
    </row>
    <row r="19" spans="1:10" ht="23.25" customHeight="1" x14ac:dyDescent="0.2">
      <c r="A19" s="139" t="s">
        <v>56</v>
      </c>
      <c r="B19" s="38" t="s">
        <v>27</v>
      </c>
      <c r="C19" s="61"/>
      <c r="D19" s="62"/>
      <c r="E19" s="197"/>
      <c r="F19" s="198"/>
      <c r="G19" s="197"/>
      <c r="H19" s="198"/>
      <c r="I19" s="197">
        <f>SUMIF(F48:F49,A19,I48:I49)</f>
        <v>0</v>
      </c>
      <c r="J19" s="199"/>
    </row>
    <row r="20" spans="1:10" ht="23.25" customHeight="1" x14ac:dyDescent="0.2">
      <c r="A20" s="139" t="s">
        <v>57</v>
      </c>
      <c r="B20" s="38" t="s">
        <v>28</v>
      </c>
      <c r="C20" s="61"/>
      <c r="D20" s="62"/>
      <c r="E20" s="197"/>
      <c r="F20" s="198"/>
      <c r="G20" s="197"/>
      <c r="H20" s="198"/>
      <c r="I20" s="197">
        <f>SUMIF(F48:F49,A20,I48:I49)</f>
        <v>0</v>
      </c>
      <c r="J20" s="199"/>
    </row>
    <row r="21" spans="1:10" ht="23.25" customHeight="1" x14ac:dyDescent="0.2">
      <c r="A21" s="2"/>
      <c r="B21" s="48" t="s">
        <v>29</v>
      </c>
      <c r="C21" s="63"/>
      <c r="D21" s="64"/>
      <c r="E21" s="204"/>
      <c r="F21" s="205"/>
      <c r="G21" s="204"/>
      <c r="H21" s="205"/>
      <c r="I21" s="204">
        <f>SUM(I16:J20)</f>
        <v>0</v>
      </c>
      <c r="J21" s="220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13">
        <f>ZakladDPHSniVypocet</f>
        <v>0</v>
      </c>
      <c r="H23" s="214"/>
      <c r="I23" s="214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38">
        <f>I23*E23/100</f>
        <v>0</v>
      </c>
      <c r="H24" s="239"/>
      <c r="I24" s="23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13">
        <f>ZakladDPHZaklVypocet</f>
        <v>0</v>
      </c>
      <c r="H25" s="214"/>
      <c r="I25" s="214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194">
        <f>I25*E25/100</f>
        <v>0</v>
      </c>
      <c r="H26" s="195"/>
      <c r="I26" s="195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196">
        <f>CenaCelkemBezDPH-(ZakladDPHSni+ZakladDPHZakl)</f>
        <v>0</v>
      </c>
      <c r="H27" s="196"/>
      <c r="I27" s="196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15">
        <f>A27</f>
        <v>0</v>
      </c>
      <c r="H28" s="215"/>
      <c r="I28" s="215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12">
        <f>ZakladDPHSni+DPHSni+ZakladDPHZakl+DPHZakl+Zaokrouhleni</f>
        <v>0</v>
      </c>
      <c r="H29" s="212"/>
      <c r="I29" s="212"/>
      <c r="J29" s="119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16"/>
      <c r="E34" s="217"/>
      <c r="G34" s="218"/>
      <c r="H34" s="219"/>
      <c r="I34" s="219"/>
      <c r="J34" s="25"/>
    </row>
    <row r="35" spans="1:10" ht="12.75" customHeight="1" x14ac:dyDescent="0.2">
      <c r="A35" s="2"/>
      <c r="B35" s="2"/>
      <c r="D35" s="237" t="s">
        <v>2</v>
      </c>
      <c r="E35" s="237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46</v>
      </c>
      <c r="C39" s="233"/>
      <c r="D39" s="233"/>
      <c r="E39" s="233"/>
      <c r="F39" s="96">
        <f>'G2.5 - ZOV - Bída'!AE31</f>
        <v>0</v>
      </c>
      <c r="G39" s="97">
        <f>'G2.5 - ZOV - Bída'!AF31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234" t="s">
        <v>47</v>
      </c>
      <c r="D40" s="234"/>
      <c r="E40" s="234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44</v>
      </c>
      <c r="C41" s="234" t="s">
        <v>45</v>
      </c>
      <c r="D41" s="234"/>
      <c r="E41" s="234"/>
      <c r="F41" s="102">
        <f>'G2.5 - ZOV - Bída'!AE31</f>
        <v>0</v>
      </c>
      <c r="G41" s="103">
        <f>'G2.5 - ZOV - Bída'!AF31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233" t="s">
        <v>43</v>
      </c>
      <c r="D42" s="233"/>
      <c r="E42" s="233"/>
      <c r="F42" s="107">
        <f>'G2.5 - ZOV - Bída'!AE31</f>
        <v>0</v>
      </c>
      <c r="G42" s="98">
        <f>'G2.5 - ZOV - Bída'!AF31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35" t="s">
        <v>48</v>
      </c>
      <c r="C43" s="236"/>
      <c r="D43" s="236"/>
      <c r="E43" s="236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50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51</v>
      </c>
      <c r="G47" s="127"/>
      <c r="H47" s="127"/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52</v>
      </c>
      <c r="C48" s="221" t="s">
        <v>53</v>
      </c>
      <c r="D48" s="222"/>
      <c r="E48" s="222"/>
      <c r="F48" s="135" t="s">
        <v>25</v>
      </c>
      <c r="G48" s="136"/>
      <c r="H48" s="136"/>
      <c r="I48" s="136">
        <f>'G2.5 - ZOV - Bída'!G8</f>
        <v>0</v>
      </c>
      <c r="J48" s="132" t="str">
        <f>IF(I50=0,"",I48/I50*100)</f>
        <v/>
      </c>
    </row>
    <row r="49" spans="1:10" ht="36.75" customHeight="1" x14ac:dyDescent="0.2">
      <c r="A49" s="123"/>
      <c r="B49" s="128" t="s">
        <v>54</v>
      </c>
      <c r="C49" s="221" t="s">
        <v>55</v>
      </c>
      <c r="D49" s="222"/>
      <c r="E49" s="222"/>
      <c r="F49" s="135" t="s">
        <v>25</v>
      </c>
      <c r="G49" s="136"/>
      <c r="H49" s="136"/>
      <c r="I49" s="136">
        <f>'G2.5 - ZOV - Bída'!G25</f>
        <v>0</v>
      </c>
      <c r="J49" s="132" t="str">
        <f>IF(I50=0,"",I49/I50*100)</f>
        <v/>
      </c>
    </row>
    <row r="50" spans="1:10" ht="25.5" customHeight="1" x14ac:dyDescent="0.2">
      <c r="A50" s="124"/>
      <c r="B50" s="129" t="s">
        <v>1</v>
      </c>
      <c r="C50" s="130"/>
      <c r="D50" s="131"/>
      <c r="E50" s="131"/>
      <c r="F50" s="137"/>
      <c r="G50" s="138"/>
      <c r="H50" s="138"/>
      <c r="I50" s="138">
        <f>SUM(I48:I49)</f>
        <v>0</v>
      </c>
      <c r="J50" s="133">
        <f>SUM(J48:J49)</f>
        <v>0</v>
      </c>
    </row>
    <row r="51" spans="1:10" x14ac:dyDescent="0.2">
      <c r="F51" s="83"/>
      <c r="G51" s="83"/>
      <c r="H51" s="83"/>
      <c r="I51" s="83"/>
      <c r="J51" s="134"/>
    </row>
    <row r="52" spans="1:10" x14ac:dyDescent="0.2">
      <c r="F52" s="83"/>
      <c r="G52" s="83"/>
      <c r="H52" s="83"/>
      <c r="I52" s="83"/>
      <c r="J52" s="134"/>
    </row>
    <row r="53" spans="1:10" x14ac:dyDescent="0.2">
      <c r="F53" s="83"/>
      <c r="G53" s="83"/>
      <c r="H53" s="83"/>
      <c r="I53" s="83"/>
      <c r="J53" s="134"/>
    </row>
  </sheetData>
  <sheetProtection password="D53E" sheet="1" objects="1" scenarios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48:E48"/>
    <mergeCell ref="C49:E49"/>
    <mergeCell ref="D2:J2"/>
    <mergeCell ref="D4:J4"/>
    <mergeCell ref="D5:G5"/>
    <mergeCell ref="D6:G6"/>
    <mergeCell ref="E7:G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G29:I29"/>
    <mergeCell ref="G25:I25"/>
    <mergeCell ref="I19:J19"/>
    <mergeCell ref="G28:I28"/>
    <mergeCell ref="D34:E34"/>
    <mergeCell ref="G34:I34"/>
    <mergeCell ref="E20:F20"/>
    <mergeCell ref="I20:J20"/>
    <mergeCell ref="I21:J21"/>
    <mergeCell ref="G19:H19"/>
    <mergeCell ref="G20:H20"/>
    <mergeCell ref="D12:G12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D3:J3"/>
    <mergeCell ref="E17:F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50" t="s">
        <v>7</v>
      </c>
      <c r="B2" s="49"/>
      <c r="C2" s="242"/>
      <c r="D2" s="242"/>
      <c r="E2" s="242"/>
      <c r="F2" s="242"/>
      <c r="G2" s="243"/>
    </row>
    <row r="3" spans="1:7" ht="24.95" customHeight="1" x14ac:dyDescent="0.2">
      <c r="A3" s="50" t="s">
        <v>8</v>
      </c>
      <c r="B3" s="49"/>
      <c r="C3" s="242"/>
      <c r="D3" s="242"/>
      <c r="E3" s="242"/>
      <c r="F3" s="242"/>
      <c r="G3" s="243"/>
    </row>
    <row r="4" spans="1:7" ht="24.95" customHeight="1" x14ac:dyDescent="0.2">
      <c r="A4" s="50" t="s">
        <v>9</v>
      </c>
      <c r="B4" s="49"/>
      <c r="C4" s="242"/>
      <c r="D4" s="242"/>
      <c r="E4" s="242"/>
      <c r="F4" s="242"/>
      <c r="G4" s="243"/>
    </row>
    <row r="5" spans="1:7" x14ac:dyDescent="0.2">
      <c r="B5" s="4"/>
      <c r="C5" s="5"/>
      <c r="D5" s="6"/>
    </row>
  </sheetData>
  <sheetProtection algorithmName="SHA-512" hashValue="Ko4pDpy7GfDQNju/cgNH69hMyMCSlsam3T1Zgiyw4spcKK6NMILFKkqWLO2HMMohV38jNMo6+C5SPDzhvg+73g==" saltValue="pgVlExT7mOUITWNmuK88m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4" t="s">
        <v>58</v>
      </c>
      <c r="B1" s="244"/>
      <c r="C1" s="244"/>
      <c r="D1" s="244"/>
      <c r="E1" s="244"/>
      <c r="F1" s="244"/>
      <c r="G1" s="244"/>
      <c r="AG1" t="s">
        <v>59</v>
      </c>
    </row>
    <row r="2" spans="1:60" ht="24.95" customHeight="1" x14ac:dyDescent="0.2">
      <c r="A2" s="140" t="s">
        <v>7</v>
      </c>
      <c r="B2" s="49" t="s">
        <v>133</v>
      </c>
      <c r="C2" s="251" t="s">
        <v>134</v>
      </c>
      <c r="D2" s="252"/>
      <c r="E2" s="252"/>
      <c r="F2" s="252"/>
      <c r="G2" s="253"/>
      <c r="AG2" t="s">
        <v>60</v>
      </c>
    </row>
    <row r="3" spans="1:60" ht="24.95" customHeight="1" x14ac:dyDescent="0.2">
      <c r="A3" s="140" t="s">
        <v>8</v>
      </c>
      <c r="B3" s="49" t="s">
        <v>127</v>
      </c>
      <c r="C3" s="254" t="s">
        <v>136</v>
      </c>
      <c r="D3" s="252"/>
      <c r="E3" s="252"/>
      <c r="F3" s="252"/>
      <c r="G3" s="253"/>
      <c r="AC3" s="121" t="s">
        <v>60</v>
      </c>
      <c r="AG3" t="s">
        <v>61</v>
      </c>
    </row>
    <row r="4" spans="1:60" ht="24.95" customHeight="1" x14ac:dyDescent="0.2">
      <c r="A4" s="141" t="s">
        <v>9</v>
      </c>
      <c r="B4" s="142"/>
      <c r="C4" s="255" t="s">
        <v>135</v>
      </c>
      <c r="D4" s="256"/>
      <c r="E4" s="256"/>
      <c r="F4" s="256"/>
      <c r="G4" s="257"/>
      <c r="AG4" t="s">
        <v>62</v>
      </c>
    </row>
    <row r="5" spans="1:60" x14ac:dyDescent="0.2">
      <c r="D5" s="10"/>
    </row>
    <row r="6" spans="1:60" ht="38.25" x14ac:dyDescent="0.2">
      <c r="A6" s="144" t="s">
        <v>63</v>
      </c>
      <c r="B6" s="146" t="s">
        <v>64</v>
      </c>
      <c r="C6" s="146" t="s">
        <v>65</v>
      </c>
      <c r="D6" s="145" t="s">
        <v>66</v>
      </c>
      <c r="E6" s="144" t="s">
        <v>67</v>
      </c>
      <c r="F6" s="143" t="s">
        <v>68</v>
      </c>
      <c r="G6" s="144" t="s">
        <v>29</v>
      </c>
      <c r="H6" s="147" t="s">
        <v>30</v>
      </c>
      <c r="I6" s="147" t="s">
        <v>69</v>
      </c>
      <c r="J6" s="147" t="s">
        <v>31</v>
      </c>
      <c r="K6" s="147" t="s">
        <v>70</v>
      </c>
      <c r="L6" s="147" t="s">
        <v>71</v>
      </c>
      <c r="M6" s="147" t="s">
        <v>72</v>
      </c>
      <c r="N6" s="147" t="s">
        <v>73</v>
      </c>
      <c r="O6" s="147" t="s">
        <v>74</v>
      </c>
      <c r="P6" s="147" t="s">
        <v>75</v>
      </c>
      <c r="Q6" s="147" t="s">
        <v>76</v>
      </c>
      <c r="R6" s="147" t="s">
        <v>77</v>
      </c>
      <c r="S6" s="147" t="s">
        <v>78</v>
      </c>
      <c r="T6" s="147" t="s">
        <v>79</v>
      </c>
      <c r="U6" s="147" t="s">
        <v>80</v>
      </c>
      <c r="V6" s="147" t="s">
        <v>81</v>
      </c>
      <c r="W6" s="147" t="s">
        <v>82</v>
      </c>
      <c r="X6" s="147" t="s">
        <v>83</v>
      </c>
      <c r="Y6" s="147" t="s">
        <v>84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0" t="s">
        <v>85</v>
      </c>
      <c r="B8" s="161" t="s">
        <v>52</v>
      </c>
      <c r="C8" s="181" t="s">
        <v>53</v>
      </c>
      <c r="D8" s="162"/>
      <c r="E8" s="163"/>
      <c r="F8" s="164"/>
      <c r="G8" s="164">
        <f>SUMIF(AG9:AG24,"&lt;&gt;NOR",G9:G24)</f>
        <v>0</v>
      </c>
      <c r="H8" s="164"/>
      <c r="I8" s="164">
        <f>SUM(I9:I24)</f>
        <v>0</v>
      </c>
      <c r="J8" s="164"/>
      <c r="K8" s="164">
        <f>SUM(K9:K24)</f>
        <v>0</v>
      </c>
      <c r="L8" s="164"/>
      <c r="M8" s="164">
        <f>SUM(M9:M24)</f>
        <v>0</v>
      </c>
      <c r="N8" s="163"/>
      <c r="O8" s="163">
        <f>SUM(O9:O24)</f>
        <v>0.06</v>
      </c>
      <c r="P8" s="163"/>
      <c r="Q8" s="163">
        <f>SUM(Q9:Q24)</f>
        <v>0</v>
      </c>
      <c r="R8" s="164"/>
      <c r="S8" s="164"/>
      <c r="T8" s="165"/>
      <c r="U8" s="159"/>
      <c r="V8" s="159">
        <f>SUM(V9:V24)</f>
        <v>0</v>
      </c>
      <c r="W8" s="159"/>
      <c r="X8" s="159"/>
      <c r="Y8" s="159"/>
      <c r="AG8" t="s">
        <v>86</v>
      </c>
    </row>
    <row r="9" spans="1:60" outlineLevel="1" x14ac:dyDescent="0.2">
      <c r="A9" s="174">
        <v>1</v>
      </c>
      <c r="B9" s="175" t="s">
        <v>87</v>
      </c>
      <c r="C9" s="182" t="s">
        <v>137</v>
      </c>
      <c r="D9" s="176" t="s">
        <v>88</v>
      </c>
      <c r="E9" s="177">
        <v>2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9"/>
      <c r="S9" s="179" t="s">
        <v>89</v>
      </c>
      <c r="T9" s="180" t="s">
        <v>90</v>
      </c>
      <c r="U9" s="158">
        <v>0</v>
      </c>
      <c r="V9" s="158">
        <f>ROUND(E9*U9,2)</f>
        <v>0</v>
      </c>
      <c r="W9" s="158"/>
      <c r="X9" s="158"/>
      <c r="Y9" s="158" t="s">
        <v>91</v>
      </c>
      <c r="Z9" s="148"/>
      <c r="AA9" s="148"/>
      <c r="AB9" s="148"/>
      <c r="AC9" s="148"/>
      <c r="AD9" s="148"/>
      <c r="AE9" s="148"/>
      <c r="AF9" s="148"/>
      <c r="AG9" s="148" t="s">
        <v>92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74">
        <v>2</v>
      </c>
      <c r="B10" s="175" t="s">
        <v>93</v>
      </c>
      <c r="C10" s="182" t="s">
        <v>94</v>
      </c>
      <c r="D10" s="176" t="s">
        <v>88</v>
      </c>
      <c r="E10" s="177">
        <v>2</v>
      </c>
      <c r="F10" s="178"/>
      <c r="G10" s="179">
        <f>ROUND(E10*F10,2)</f>
        <v>0</v>
      </c>
      <c r="H10" s="178"/>
      <c r="I10" s="179">
        <f>ROUND(E10*H10,2)</f>
        <v>0</v>
      </c>
      <c r="J10" s="178"/>
      <c r="K10" s="179">
        <f>ROUND(E10*J10,2)</f>
        <v>0</v>
      </c>
      <c r="L10" s="179">
        <v>21</v>
      </c>
      <c r="M10" s="179">
        <f>G10*(1+L10/100)</f>
        <v>0</v>
      </c>
      <c r="N10" s="177">
        <v>0</v>
      </c>
      <c r="O10" s="177">
        <f>ROUND(E10*N10,2)</f>
        <v>0</v>
      </c>
      <c r="P10" s="177">
        <v>0</v>
      </c>
      <c r="Q10" s="177">
        <f>ROUND(E10*P10,2)</f>
        <v>0</v>
      </c>
      <c r="R10" s="179"/>
      <c r="S10" s="179" t="s">
        <v>89</v>
      </c>
      <c r="T10" s="180" t="s">
        <v>90</v>
      </c>
      <c r="U10" s="158">
        <v>0</v>
      </c>
      <c r="V10" s="158">
        <f>ROUND(E10*U10,2)</f>
        <v>0</v>
      </c>
      <c r="W10" s="158"/>
      <c r="X10" s="158"/>
      <c r="Y10" s="158" t="s">
        <v>91</v>
      </c>
      <c r="Z10" s="148"/>
      <c r="AA10" s="148"/>
      <c r="AB10" s="148"/>
      <c r="AC10" s="148"/>
      <c r="AD10" s="148"/>
      <c r="AE10" s="148"/>
      <c r="AF10" s="148"/>
      <c r="AG10" s="148" t="s">
        <v>92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4">
        <v>3</v>
      </c>
      <c r="B11" s="175" t="s">
        <v>95</v>
      </c>
      <c r="C11" s="182" t="s">
        <v>96</v>
      </c>
      <c r="D11" s="176" t="s">
        <v>88</v>
      </c>
      <c r="E11" s="177">
        <v>2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21</v>
      </c>
      <c r="M11" s="179">
        <f>G11*(1+L11/100)</f>
        <v>0</v>
      </c>
      <c r="N11" s="177">
        <v>0</v>
      </c>
      <c r="O11" s="177">
        <f>ROUND(E11*N11,2)</f>
        <v>0</v>
      </c>
      <c r="P11" s="177">
        <v>0</v>
      </c>
      <c r="Q11" s="177">
        <f>ROUND(E11*P11,2)</f>
        <v>0</v>
      </c>
      <c r="R11" s="179"/>
      <c r="S11" s="179" t="s">
        <v>89</v>
      </c>
      <c r="T11" s="180" t="s">
        <v>90</v>
      </c>
      <c r="U11" s="158">
        <v>0</v>
      </c>
      <c r="V11" s="158">
        <f>ROUND(E11*U11,2)</f>
        <v>0</v>
      </c>
      <c r="W11" s="158"/>
      <c r="X11" s="158"/>
      <c r="Y11" s="158" t="s">
        <v>91</v>
      </c>
      <c r="Z11" s="148"/>
      <c r="AA11" s="148"/>
      <c r="AB11" s="148"/>
      <c r="AC11" s="148"/>
      <c r="AD11" s="148"/>
      <c r="AE11" s="148"/>
      <c r="AF11" s="148"/>
      <c r="AG11" s="148" t="s">
        <v>92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4">
        <v>4</v>
      </c>
      <c r="B12" s="175" t="s">
        <v>97</v>
      </c>
      <c r="C12" s="182" t="s">
        <v>98</v>
      </c>
      <c r="D12" s="176" t="s">
        <v>88</v>
      </c>
      <c r="E12" s="177">
        <v>2</v>
      </c>
      <c r="F12" s="178"/>
      <c r="G12" s="179">
        <f>ROUND(E12*F12,2)</f>
        <v>0</v>
      </c>
      <c r="H12" s="178"/>
      <c r="I12" s="179">
        <f>ROUND(E12*H12,2)</f>
        <v>0</v>
      </c>
      <c r="J12" s="178"/>
      <c r="K12" s="179">
        <f>ROUND(E12*J12,2)</f>
        <v>0</v>
      </c>
      <c r="L12" s="179">
        <v>21</v>
      </c>
      <c r="M12" s="179">
        <f>G12*(1+L12/100)</f>
        <v>0</v>
      </c>
      <c r="N12" s="177">
        <v>0</v>
      </c>
      <c r="O12" s="177">
        <f>ROUND(E12*N12,2)</f>
        <v>0</v>
      </c>
      <c r="P12" s="177">
        <v>0</v>
      </c>
      <c r="Q12" s="177">
        <f>ROUND(E12*P12,2)</f>
        <v>0</v>
      </c>
      <c r="R12" s="179"/>
      <c r="S12" s="179" t="s">
        <v>89</v>
      </c>
      <c r="T12" s="180" t="s">
        <v>90</v>
      </c>
      <c r="U12" s="158">
        <v>0</v>
      </c>
      <c r="V12" s="158">
        <f>ROUND(E12*U12,2)</f>
        <v>0</v>
      </c>
      <c r="W12" s="158"/>
      <c r="X12" s="158"/>
      <c r="Y12" s="158" t="s">
        <v>91</v>
      </c>
      <c r="Z12" s="148"/>
      <c r="AA12" s="148"/>
      <c r="AB12" s="148"/>
      <c r="AC12" s="148"/>
      <c r="AD12" s="148"/>
      <c r="AE12" s="148"/>
      <c r="AF12" s="148"/>
      <c r="AG12" s="148" t="s">
        <v>92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ht="22.5" outlineLevel="1" x14ac:dyDescent="0.2">
      <c r="A13" s="167">
        <v>5</v>
      </c>
      <c r="B13" s="168" t="s">
        <v>99</v>
      </c>
      <c r="C13" s="183" t="s">
        <v>100</v>
      </c>
      <c r="D13" s="169" t="s">
        <v>101</v>
      </c>
      <c r="E13" s="170">
        <v>1</v>
      </c>
      <c r="F13" s="171"/>
      <c r="G13" s="172">
        <f>ROUND(E13*F13,2)</f>
        <v>0</v>
      </c>
      <c r="H13" s="171"/>
      <c r="I13" s="172">
        <f>ROUND(E13*H13,2)</f>
        <v>0</v>
      </c>
      <c r="J13" s="171"/>
      <c r="K13" s="172">
        <f>ROUND(E13*J13,2)</f>
        <v>0</v>
      </c>
      <c r="L13" s="172">
        <v>21</v>
      </c>
      <c r="M13" s="172">
        <f>G13*(1+L13/100)</f>
        <v>0</v>
      </c>
      <c r="N13" s="170">
        <v>2.1999999999999999E-2</v>
      </c>
      <c r="O13" s="170">
        <f>ROUND(E13*N13,2)</f>
        <v>0.02</v>
      </c>
      <c r="P13" s="170">
        <v>0</v>
      </c>
      <c r="Q13" s="170">
        <f>ROUND(E13*P13,2)</f>
        <v>0</v>
      </c>
      <c r="R13" s="172" t="s">
        <v>102</v>
      </c>
      <c r="S13" s="172" t="s">
        <v>103</v>
      </c>
      <c r="T13" s="173" t="s">
        <v>103</v>
      </c>
      <c r="U13" s="158">
        <v>0</v>
      </c>
      <c r="V13" s="158">
        <f>ROUND(E13*U13,2)</f>
        <v>0</v>
      </c>
      <c r="W13" s="158"/>
      <c r="X13" s="158"/>
      <c r="Y13" s="158" t="s">
        <v>91</v>
      </c>
      <c r="Z13" s="148"/>
      <c r="AA13" s="148"/>
      <c r="AB13" s="148"/>
      <c r="AC13" s="148"/>
      <c r="AD13" s="148"/>
      <c r="AE13" s="148"/>
      <c r="AF13" s="148"/>
      <c r="AG13" s="148" t="s">
        <v>104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2" x14ac:dyDescent="0.2">
      <c r="A14" s="155"/>
      <c r="B14" s="156"/>
      <c r="C14" s="245" t="s">
        <v>105</v>
      </c>
      <c r="D14" s="246"/>
      <c r="E14" s="246"/>
      <c r="F14" s="246"/>
      <c r="G14" s="246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8"/>
      <c r="AA14" s="148"/>
      <c r="AB14" s="148"/>
      <c r="AC14" s="148"/>
      <c r="AD14" s="148"/>
      <c r="AE14" s="148"/>
      <c r="AF14" s="148"/>
      <c r="AG14" s="148" t="s">
        <v>106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3" x14ac:dyDescent="0.2">
      <c r="A15" s="155"/>
      <c r="B15" s="156"/>
      <c r="C15" s="247" t="s">
        <v>107</v>
      </c>
      <c r="D15" s="248"/>
      <c r="E15" s="248"/>
      <c r="F15" s="248"/>
      <c r="G15" s="24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8"/>
      <c r="AA15" s="148"/>
      <c r="AB15" s="148"/>
      <c r="AC15" s="148"/>
      <c r="AD15" s="148"/>
      <c r="AE15" s="148"/>
      <c r="AF15" s="148"/>
      <c r="AG15" s="148" t="s">
        <v>106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3" x14ac:dyDescent="0.2">
      <c r="A16" s="155"/>
      <c r="B16" s="156"/>
      <c r="C16" s="247" t="s">
        <v>108</v>
      </c>
      <c r="D16" s="248"/>
      <c r="E16" s="248"/>
      <c r="F16" s="248"/>
      <c r="G16" s="24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58"/>
      <c r="Z16" s="148"/>
      <c r="AA16" s="148"/>
      <c r="AB16" s="148"/>
      <c r="AC16" s="148"/>
      <c r="AD16" s="148"/>
      <c r="AE16" s="148"/>
      <c r="AF16" s="148"/>
      <c r="AG16" s="148" t="s">
        <v>106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22.5" outlineLevel="1" x14ac:dyDescent="0.2">
      <c r="A17" s="167">
        <v>6</v>
      </c>
      <c r="B17" s="168" t="s">
        <v>99</v>
      </c>
      <c r="C17" s="183" t="s">
        <v>100</v>
      </c>
      <c r="D17" s="169" t="s">
        <v>101</v>
      </c>
      <c r="E17" s="170">
        <v>1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21</v>
      </c>
      <c r="M17" s="172">
        <f>G17*(1+L17/100)</f>
        <v>0</v>
      </c>
      <c r="N17" s="170">
        <v>2.1999999999999999E-2</v>
      </c>
      <c r="O17" s="170">
        <f>ROUND(E17*N17,2)</f>
        <v>0.02</v>
      </c>
      <c r="P17" s="170">
        <v>0</v>
      </c>
      <c r="Q17" s="170">
        <f>ROUND(E17*P17,2)</f>
        <v>0</v>
      </c>
      <c r="R17" s="172" t="s">
        <v>102</v>
      </c>
      <c r="S17" s="172" t="s">
        <v>103</v>
      </c>
      <c r="T17" s="173" t="s">
        <v>103</v>
      </c>
      <c r="U17" s="158">
        <v>0</v>
      </c>
      <c r="V17" s="158">
        <f>ROUND(E17*U17,2)</f>
        <v>0</v>
      </c>
      <c r="W17" s="158"/>
      <c r="X17" s="158"/>
      <c r="Y17" s="158" t="s">
        <v>91</v>
      </c>
      <c r="Z17" s="148"/>
      <c r="AA17" s="148"/>
      <c r="AB17" s="148"/>
      <c r="AC17" s="148"/>
      <c r="AD17" s="148"/>
      <c r="AE17" s="148"/>
      <c r="AF17" s="148"/>
      <c r="AG17" s="148" t="s">
        <v>104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2" x14ac:dyDescent="0.2">
      <c r="A18" s="155"/>
      <c r="B18" s="156"/>
      <c r="C18" s="245" t="s">
        <v>109</v>
      </c>
      <c r="D18" s="246"/>
      <c r="E18" s="246"/>
      <c r="F18" s="246"/>
      <c r="G18" s="246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8"/>
      <c r="AA18" s="148"/>
      <c r="AB18" s="148"/>
      <c r="AC18" s="148"/>
      <c r="AD18" s="148"/>
      <c r="AE18" s="148"/>
      <c r="AF18" s="148"/>
      <c r="AG18" s="148" t="s">
        <v>106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3" x14ac:dyDescent="0.2">
      <c r="A19" s="155"/>
      <c r="B19" s="156"/>
      <c r="C19" s="247" t="s">
        <v>107</v>
      </c>
      <c r="D19" s="248"/>
      <c r="E19" s="248"/>
      <c r="F19" s="248"/>
      <c r="G19" s="248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58"/>
      <c r="Z19" s="148"/>
      <c r="AA19" s="148"/>
      <c r="AB19" s="148"/>
      <c r="AC19" s="148"/>
      <c r="AD19" s="148"/>
      <c r="AE19" s="148"/>
      <c r="AF19" s="148"/>
      <c r="AG19" s="148" t="s">
        <v>106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3" x14ac:dyDescent="0.2">
      <c r="A20" s="155"/>
      <c r="B20" s="156"/>
      <c r="C20" s="247" t="s">
        <v>110</v>
      </c>
      <c r="D20" s="248"/>
      <c r="E20" s="248"/>
      <c r="F20" s="248"/>
      <c r="G20" s="24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8"/>
      <c r="AA20" s="148"/>
      <c r="AB20" s="148"/>
      <c r="AC20" s="148"/>
      <c r="AD20" s="148"/>
      <c r="AE20" s="148"/>
      <c r="AF20" s="148"/>
      <c r="AG20" s="148" t="s">
        <v>106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67">
        <v>7</v>
      </c>
      <c r="B21" s="168" t="s">
        <v>99</v>
      </c>
      <c r="C21" s="183" t="s">
        <v>100</v>
      </c>
      <c r="D21" s="169" t="s">
        <v>101</v>
      </c>
      <c r="E21" s="170">
        <v>1</v>
      </c>
      <c r="F21" s="171"/>
      <c r="G21" s="172">
        <f>ROUND(E21*F21,2)</f>
        <v>0</v>
      </c>
      <c r="H21" s="171"/>
      <c r="I21" s="172">
        <f>ROUND(E21*H21,2)</f>
        <v>0</v>
      </c>
      <c r="J21" s="171"/>
      <c r="K21" s="172">
        <f>ROUND(E21*J21,2)</f>
        <v>0</v>
      </c>
      <c r="L21" s="172">
        <v>21</v>
      </c>
      <c r="M21" s="172">
        <f>G21*(1+L21/100)</f>
        <v>0</v>
      </c>
      <c r="N21" s="170">
        <v>2.1999999999999999E-2</v>
      </c>
      <c r="O21" s="170">
        <f>ROUND(E21*N21,2)</f>
        <v>0.02</v>
      </c>
      <c r="P21" s="170">
        <v>0</v>
      </c>
      <c r="Q21" s="170">
        <f>ROUND(E21*P21,2)</f>
        <v>0</v>
      </c>
      <c r="R21" s="172" t="s">
        <v>102</v>
      </c>
      <c r="S21" s="172" t="s">
        <v>103</v>
      </c>
      <c r="T21" s="173" t="s">
        <v>103</v>
      </c>
      <c r="U21" s="158">
        <v>0</v>
      </c>
      <c r="V21" s="158">
        <f>ROUND(E21*U21,2)</f>
        <v>0</v>
      </c>
      <c r="W21" s="158"/>
      <c r="X21" s="158"/>
      <c r="Y21" s="158" t="s">
        <v>91</v>
      </c>
      <c r="Z21" s="148"/>
      <c r="AA21" s="148"/>
      <c r="AB21" s="148"/>
      <c r="AC21" s="148"/>
      <c r="AD21" s="148"/>
      <c r="AE21" s="148"/>
      <c r="AF21" s="148"/>
      <c r="AG21" s="148" t="s">
        <v>104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2" x14ac:dyDescent="0.2">
      <c r="A22" s="155"/>
      <c r="B22" s="156"/>
      <c r="C22" s="245" t="s">
        <v>111</v>
      </c>
      <c r="D22" s="246"/>
      <c r="E22" s="246"/>
      <c r="F22" s="246"/>
      <c r="G22" s="246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8"/>
      <c r="AA22" s="148"/>
      <c r="AB22" s="148"/>
      <c r="AC22" s="148"/>
      <c r="AD22" s="148"/>
      <c r="AE22" s="148"/>
      <c r="AF22" s="148"/>
      <c r="AG22" s="148" t="s">
        <v>106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3" x14ac:dyDescent="0.2">
      <c r="A23" s="155"/>
      <c r="B23" s="156"/>
      <c r="C23" s="247" t="s">
        <v>107</v>
      </c>
      <c r="D23" s="248"/>
      <c r="E23" s="248"/>
      <c r="F23" s="248"/>
      <c r="G23" s="24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8"/>
      <c r="AA23" s="148"/>
      <c r="AB23" s="148"/>
      <c r="AC23" s="148"/>
      <c r="AD23" s="148"/>
      <c r="AE23" s="148"/>
      <c r="AF23" s="148"/>
      <c r="AG23" s="148" t="s">
        <v>106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3" x14ac:dyDescent="0.2">
      <c r="A24" s="155"/>
      <c r="B24" s="156"/>
      <c r="C24" s="247" t="s">
        <v>112</v>
      </c>
      <c r="D24" s="248"/>
      <c r="E24" s="248"/>
      <c r="F24" s="248"/>
      <c r="G24" s="248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8"/>
      <c r="AA24" s="148"/>
      <c r="AB24" s="148"/>
      <c r="AC24" s="148"/>
      <c r="AD24" s="148"/>
      <c r="AE24" s="148"/>
      <c r="AF24" s="148"/>
      <c r="AG24" s="148" t="s">
        <v>106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x14ac:dyDescent="0.2">
      <c r="A25" s="160" t="s">
        <v>85</v>
      </c>
      <c r="B25" s="161" t="s">
        <v>54</v>
      </c>
      <c r="C25" s="181" t="s">
        <v>55</v>
      </c>
      <c r="D25" s="162"/>
      <c r="E25" s="163"/>
      <c r="F25" s="164"/>
      <c r="G25" s="164">
        <f>SUMIF(AG26:AG29,"&lt;&gt;NOR",G26:G29)</f>
        <v>0</v>
      </c>
      <c r="H25" s="164"/>
      <c r="I25" s="164">
        <f>SUM(I26:I29)</f>
        <v>0</v>
      </c>
      <c r="J25" s="164"/>
      <c r="K25" s="164">
        <f>SUM(K26:K29)</f>
        <v>0</v>
      </c>
      <c r="L25" s="164"/>
      <c r="M25" s="164">
        <f>SUM(M26:M29)</f>
        <v>0</v>
      </c>
      <c r="N25" s="163"/>
      <c r="O25" s="163">
        <f>SUM(O26:O29)</f>
        <v>0</v>
      </c>
      <c r="P25" s="163"/>
      <c r="Q25" s="163">
        <f>SUM(Q26:Q29)</f>
        <v>0</v>
      </c>
      <c r="R25" s="164"/>
      <c r="S25" s="164"/>
      <c r="T25" s="165"/>
      <c r="U25" s="159"/>
      <c r="V25" s="159">
        <f>SUM(V26:V29)</f>
        <v>18.930000000000003</v>
      </c>
      <c r="W25" s="159"/>
      <c r="X25" s="159"/>
      <c r="Y25" s="159"/>
      <c r="AG25" t="s">
        <v>86</v>
      </c>
    </row>
    <row r="26" spans="1:60" outlineLevel="1" x14ac:dyDescent="0.2">
      <c r="A26" s="174">
        <v>8</v>
      </c>
      <c r="B26" s="175" t="s">
        <v>113</v>
      </c>
      <c r="C26" s="182" t="s">
        <v>114</v>
      </c>
      <c r="D26" s="176" t="s">
        <v>88</v>
      </c>
      <c r="E26" s="177">
        <v>3</v>
      </c>
      <c r="F26" s="178"/>
      <c r="G26" s="179">
        <f>ROUND(E26*F26,2)</f>
        <v>0</v>
      </c>
      <c r="H26" s="178"/>
      <c r="I26" s="179">
        <f>ROUND(E26*H26,2)</f>
        <v>0</v>
      </c>
      <c r="J26" s="178"/>
      <c r="K26" s="179">
        <f>ROUND(E26*J26,2)</f>
        <v>0</v>
      </c>
      <c r="L26" s="179">
        <v>21</v>
      </c>
      <c r="M26" s="179">
        <f>G26*(1+L26/100)</f>
        <v>0</v>
      </c>
      <c r="N26" s="177">
        <v>4.6000000000000001E-4</v>
      </c>
      <c r="O26" s="177">
        <f>ROUND(E26*N26,2)</f>
        <v>0</v>
      </c>
      <c r="P26" s="177">
        <v>0</v>
      </c>
      <c r="Q26" s="177">
        <f>ROUND(E26*P26,2)</f>
        <v>0</v>
      </c>
      <c r="R26" s="179" t="s">
        <v>115</v>
      </c>
      <c r="S26" s="179" t="s">
        <v>103</v>
      </c>
      <c r="T26" s="180" t="s">
        <v>90</v>
      </c>
      <c r="U26" s="158">
        <v>6.3079999999999998</v>
      </c>
      <c r="V26" s="158">
        <f>ROUND(E26*U26,2)</f>
        <v>18.920000000000002</v>
      </c>
      <c r="W26" s="158"/>
      <c r="X26" s="158"/>
      <c r="Y26" s="158" t="s">
        <v>91</v>
      </c>
      <c r="Z26" s="148"/>
      <c r="AA26" s="148"/>
      <c r="AB26" s="148"/>
      <c r="AC26" s="148"/>
      <c r="AD26" s="148"/>
      <c r="AE26" s="148"/>
      <c r="AF26" s="148"/>
      <c r="AG26" s="148" t="s">
        <v>92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67">
        <v>9</v>
      </c>
      <c r="B27" s="168" t="s">
        <v>116</v>
      </c>
      <c r="C27" s="183" t="s">
        <v>117</v>
      </c>
      <c r="D27" s="169" t="s">
        <v>118</v>
      </c>
      <c r="E27" s="170">
        <v>1.3799999999999999E-3</v>
      </c>
      <c r="F27" s="171"/>
      <c r="G27" s="172">
        <f>ROUND(E27*F27,2)</f>
        <v>0</v>
      </c>
      <c r="H27" s="171"/>
      <c r="I27" s="172">
        <f>ROUND(E27*H27,2)</f>
        <v>0</v>
      </c>
      <c r="J27" s="171"/>
      <c r="K27" s="172">
        <f>ROUND(E27*J27,2)</f>
        <v>0</v>
      </c>
      <c r="L27" s="172">
        <v>21</v>
      </c>
      <c r="M27" s="172">
        <f>G27*(1+L27/100)</f>
        <v>0</v>
      </c>
      <c r="N27" s="170">
        <v>0</v>
      </c>
      <c r="O27" s="170">
        <f>ROUND(E27*N27,2)</f>
        <v>0</v>
      </c>
      <c r="P27" s="170">
        <v>0</v>
      </c>
      <c r="Q27" s="170">
        <f>ROUND(E27*P27,2)</f>
        <v>0</v>
      </c>
      <c r="R27" s="172" t="s">
        <v>115</v>
      </c>
      <c r="S27" s="172" t="s">
        <v>103</v>
      </c>
      <c r="T27" s="173" t="s">
        <v>90</v>
      </c>
      <c r="U27" s="158">
        <v>10.582000000000001</v>
      </c>
      <c r="V27" s="158">
        <f>ROUND(E27*U27,2)</f>
        <v>0.01</v>
      </c>
      <c r="W27" s="158"/>
      <c r="X27" s="158"/>
      <c r="Y27" s="158" t="s">
        <v>91</v>
      </c>
      <c r="Z27" s="148"/>
      <c r="AA27" s="148"/>
      <c r="AB27" s="148"/>
      <c r="AC27" s="148"/>
      <c r="AD27" s="148"/>
      <c r="AE27" s="148"/>
      <c r="AF27" s="148"/>
      <c r="AG27" s="148" t="s">
        <v>92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2" x14ac:dyDescent="0.2">
      <c r="A28" s="155"/>
      <c r="B28" s="156"/>
      <c r="C28" s="249" t="s">
        <v>119</v>
      </c>
      <c r="D28" s="250"/>
      <c r="E28" s="250"/>
      <c r="F28" s="250"/>
      <c r="G28" s="250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58"/>
      <c r="Z28" s="148"/>
      <c r="AA28" s="148"/>
      <c r="AB28" s="148"/>
      <c r="AC28" s="148"/>
      <c r="AD28" s="148"/>
      <c r="AE28" s="148"/>
      <c r="AF28" s="148"/>
      <c r="AG28" s="148" t="s">
        <v>120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67">
        <v>10</v>
      </c>
      <c r="B29" s="168" t="s">
        <v>87</v>
      </c>
      <c r="C29" s="183" t="s">
        <v>121</v>
      </c>
      <c r="D29" s="169" t="s">
        <v>122</v>
      </c>
      <c r="E29" s="170">
        <v>3</v>
      </c>
      <c r="F29" s="171"/>
      <c r="G29" s="172">
        <f>ROUND(E29*F29,2)</f>
        <v>0</v>
      </c>
      <c r="H29" s="171"/>
      <c r="I29" s="172">
        <f>ROUND(E29*H29,2)</f>
        <v>0</v>
      </c>
      <c r="J29" s="171"/>
      <c r="K29" s="172">
        <f>ROUND(E29*J29,2)</f>
        <v>0</v>
      </c>
      <c r="L29" s="172">
        <v>21</v>
      </c>
      <c r="M29" s="172">
        <f>G29*(1+L29/100)</f>
        <v>0</v>
      </c>
      <c r="N29" s="170">
        <v>0</v>
      </c>
      <c r="O29" s="170">
        <f>ROUND(E29*N29,2)</f>
        <v>0</v>
      </c>
      <c r="P29" s="170">
        <v>0</v>
      </c>
      <c r="Q29" s="170">
        <f>ROUND(E29*P29,2)</f>
        <v>0</v>
      </c>
      <c r="R29" s="172"/>
      <c r="S29" s="172" t="s">
        <v>89</v>
      </c>
      <c r="T29" s="173" t="s">
        <v>90</v>
      </c>
      <c r="U29" s="158">
        <v>0</v>
      </c>
      <c r="V29" s="158">
        <f>ROUND(E29*U29,2)</f>
        <v>0</v>
      </c>
      <c r="W29" s="158"/>
      <c r="X29" s="158"/>
      <c r="Y29" s="158" t="s">
        <v>91</v>
      </c>
      <c r="Z29" s="148"/>
      <c r="AA29" s="148"/>
      <c r="AB29" s="148"/>
      <c r="AC29" s="148"/>
      <c r="AD29" s="148"/>
      <c r="AE29" s="148"/>
      <c r="AF29" s="148"/>
      <c r="AG29" s="148" t="s">
        <v>123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x14ac:dyDescent="0.2">
      <c r="A30" s="3"/>
      <c r="B30" s="4"/>
      <c r="C30" s="184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E30">
        <v>15</v>
      </c>
      <c r="AF30">
        <v>21</v>
      </c>
      <c r="AG30" t="s">
        <v>71</v>
      </c>
    </row>
    <row r="31" spans="1:60" x14ac:dyDescent="0.2">
      <c r="A31" s="151"/>
      <c r="B31" s="152" t="s">
        <v>29</v>
      </c>
      <c r="C31" s="185"/>
      <c r="D31" s="153"/>
      <c r="E31" s="154"/>
      <c r="F31" s="154"/>
      <c r="G31" s="166">
        <f>G8+G25</f>
        <v>0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AE31">
        <f>SUMIF(L7:L29,AE30,G7:G29)</f>
        <v>0</v>
      </c>
      <c r="AF31">
        <f>SUMIF(L7:L29,AF30,G7:G29)</f>
        <v>0</v>
      </c>
      <c r="AG31" t="s">
        <v>124</v>
      </c>
    </row>
    <row r="32" spans="1:60" x14ac:dyDescent="0.2">
      <c r="C32" s="186"/>
      <c r="D32" s="10"/>
      <c r="AG32" t="s">
        <v>125</v>
      </c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53E" sheet="1" objects="1" scenarios="1" formatRows="0"/>
  <mergeCells count="14">
    <mergeCell ref="A1:G1"/>
    <mergeCell ref="C14:G14"/>
    <mergeCell ref="C15:G15"/>
    <mergeCell ref="C24:G24"/>
    <mergeCell ref="C28:G28"/>
    <mergeCell ref="C2:G2"/>
    <mergeCell ref="C3:G3"/>
    <mergeCell ref="C4:G4"/>
    <mergeCell ref="C16:G16"/>
    <mergeCell ref="C18:G18"/>
    <mergeCell ref="C19:G19"/>
    <mergeCell ref="C20:G20"/>
    <mergeCell ref="C22:G22"/>
    <mergeCell ref="C23:G2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G2.5 - ZOV - Bída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'G2.5 - ZOV - Bída'!Názvy_tisku</vt:lpstr>
      <vt:lpstr>oadresa</vt:lpstr>
      <vt:lpstr>Stavba!Objednatel</vt:lpstr>
      <vt:lpstr>Stavba!Objekt</vt:lpstr>
      <vt:lpstr>'G2.5 - ZOV - Bída'!Oblast_tisku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2023-07-21T08:52:36Z</dcterms:modified>
</cp:coreProperties>
</file>