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/>
  <bookViews>
    <workbookView xWindow="0" yWindow="0" windowWidth="23040" windowHeight="9060" activeTab="1"/>
  </bookViews>
  <sheets>
    <sheet name="Rekapitulace stavby" sheetId="1" r:id="rId1"/>
    <sheet name="2021-1-101 - Etapa 1  Šaf..." sheetId="2" r:id="rId2"/>
    <sheet name="2021-1-102 - Etapa 2 Nové..." sheetId="3" r:id="rId3"/>
  </sheets>
  <definedNames>
    <definedName name="_xlnm._FilterDatabase" localSheetId="1" hidden="1">'2021-1-101 - Etapa 1  Šaf...'!$C$134:$K$210</definedName>
    <definedName name="_xlnm._FilterDatabase" localSheetId="2" hidden="1">'2021-1-102 - Etapa 2 Nové...'!$C$135:$K$192</definedName>
    <definedName name="_xlnm.Print_Area" localSheetId="1">'2021-1-101 - Etapa 1  Šaf...'!$C$4:$J$76,'2021-1-101 - Etapa 1  Šaf...'!$C$82:$J$116,'2021-1-101 - Etapa 1  Šaf...'!$C$122:$J$210</definedName>
    <definedName name="_xlnm.Print_Area" localSheetId="2">'2021-1-102 - Etapa 2 Nové...'!$C$4:$J$76,'2021-1-102 - Etapa 2 Nové...'!$C$82:$J$117,'2021-1-102 - Etapa 2 Nové...'!$C$123:$J$192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'2021-1-101 - Etapa 1  Šaf...'!$134:$134</definedName>
    <definedName name="_xlnm.Print_Titles" localSheetId="2">'2021-1-102 - Etapa 2 Nové...'!$135:$135</definedName>
  </definedNames>
  <calcPr calcId="191029"/>
</workbook>
</file>

<file path=xl/sharedStrings.xml><?xml version="1.0" encoding="utf-8"?>
<sst xmlns="http://schemas.openxmlformats.org/spreadsheetml/2006/main" count="1899" uniqueCount="428">
  <si>
    <t>Export Komplet</t>
  </si>
  <si>
    <t/>
  </si>
  <si>
    <t>2.0</t>
  </si>
  <si>
    <t>ZAMOK</t>
  </si>
  <si>
    <t>False</t>
  </si>
  <si>
    <t>{113ea556-f047-49ad-bf87-5acdbce80f48}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</si>
  <si>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</si>
  <si>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</si>
  <si>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</si>
  <si>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</si>
  <si>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</si>
  <si>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</si>
  <si>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</si>
  <si>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</si>
  <si>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2021/1-10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</si>
  <si>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</si>
  <si>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</si>
  <si>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Šafářský dvůr - zázemí pro sociální služby</t>
  </si>
  <si>
    <t>KSO:</t>
  </si>
  <si>
    <t>CC-CZ:</t>
  </si>
  <si>
    <t>Místo:</t>
  </si>
  <si>
    <t>Vyškov Nosálovská p.č.2082/14</t>
  </si>
  <si>
    <t>Datum:</t>
  </si>
  <si>
    <t>15. 4. 2021</t>
  </si>
  <si>
    <t>Zadavatel:</t>
  </si>
  <si>
    <t>IČ:</t>
  </si>
  <si>
    <t>Piafa Vyškov</t>
  </si>
  <si>
    <t>DIČ:</t>
  </si>
  <si>
    <t>Uchazeč:</t>
  </si>
  <si>
    <t>Vyplň údaj</t>
  </si>
  <si>
    <t>Projektant:</t>
  </si>
  <si>
    <t>Ing Anna Brunclíková Rybníček  28</t>
  </si>
  <si>
    <t>True</t>
  </si>
  <si>
    <t>Zpracovatel:</t>
  </si>
  <si>
    <t>723 86 517</t>
  </si>
  <si>
    <t>Lukášková Libuše Vyškov Hybešova 11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</si>
  <si>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</si>
  <si>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</si>
  <si>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</si>
  <si>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</si>
  <si>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</si>
  <si>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</si>
  <si>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</si>
  <si>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</si>
  <si>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</si>
  <si>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</si>
  <si>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</si>
  <si>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</si>
  <si>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</si>
  <si>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</si>
  <si>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</si>
  <si>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</si>
  <si>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</si>
  <si>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</si>
  <si>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</si>
  <si>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</si>
  <si>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</si>
  <si>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</si>
  <si>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</si>
  <si>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</si>
  <si>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</si>
  <si>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</si>
  <si>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</si>
  <si>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</si>
  <si>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</si>
  <si>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</si>
  <si>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</si>
  <si>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</si>
  <si>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</si>
  <si>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</si>
  <si>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</si>
  <si>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</si>
  <si>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</si>
  <si>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</si>
  <si>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</si>
  <si>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</si>
  <si>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</si>
  <si>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</si>
  <si>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</si>
  <si>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</si>
  <si>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</si>
  <si>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</si>
  <si>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</si>
  <si>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</si>
  <si>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2021/1-101</t>
  </si>
  <si>
    <t>Etapa 1  Šafářský dvůr - Přístavba</t>
  </si>
  <si>
    <t>STA</t>
  </si>
  <si>
    <t>1</t>
  </si>
  <si>
    <t>{7799e6d8-70d3-4012-b8eb-ee00eec3d71f}</t>
  </si>
  <si>
    <t>2</t>
  </si>
  <si>
    <t>2021/1-102</t>
  </si>
  <si>
    <t>Etapa 2 Nové kanceláře</t>
  </si>
  <si>
    <t>{f49d2621-b4a6-4b3b-a158-27289d232058}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</si>
  <si>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</si>
  <si>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</si>
  <si>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</si>
  <si>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</si>
  <si>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</si>
  <si>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</si>
  <si>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</si>
  <si>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</si>
  <si>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</si>
  <si>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</si>
  <si>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</si>
  <si>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2021/1-101 - Etapa 1  Šafářský dvůr - Přístavba</t>
  </si>
  <si>
    <t>Vyškov Nosálovská p.č. 2082/14</t>
  </si>
  <si>
    <t>Ing Anna Brunclíková Rybníček 28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</si>
  <si>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</si>
  <si>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</si>
  <si>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</si>
  <si>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</si>
  <si>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</si>
  <si>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</si>
  <si>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</si>
  <si>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</si>
  <si>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</si>
  <si>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</si>
  <si>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</si>
  <si>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</si>
  <si>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</si>
  <si>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</si>
  <si>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</si>
  <si>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</si>
  <si>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</si>
  <si>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</si>
  <si>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</si>
  <si>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</si>
  <si>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</si>
  <si>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</si>
  <si>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</si>
  <si>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</si>
  <si>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</si>
  <si>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</si>
  <si>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</si>
  <si>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</si>
  <si>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</si>
  <si>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</si>
  <si>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</si>
  <si>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</si>
  <si>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</si>
  <si>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</si>
  <si>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</si>
  <si>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</si>
  <si>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</si>
  <si>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</si>
  <si>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</si>
  <si>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</si>
  <si>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</si>
  <si>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</si>
  <si>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</si>
  <si>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901080901R</t>
  </si>
  <si>
    <t>Kontejner vel. 6058/29902800 Rám žárově zinkovaný z ocel prof.S350+Z200 ks 3</t>
  </si>
  <si>
    <t>Soub</t>
  </si>
  <si>
    <t>4</t>
  </si>
  <si>
    <t>-1036581186</t>
  </si>
  <si>
    <t>VV</t>
  </si>
  <si>
    <t>"Nabídková cena 3 moduly  "</t>
  </si>
  <si>
    <t>"Montáž                                      "</t>
  </si>
  <si>
    <t>"Jeřábové práce                       "</t>
  </si>
  <si>
    <t>"Doprava                                     "</t>
  </si>
  <si>
    <t>"Celkem                                      "   1</t>
  </si>
  <si>
    <t>949101111</t>
  </si>
  <si>
    <t>Lešení pomocné pro objekty pozemních staveb s lešeňovou podlahou v do 1,9 m zatížení do 150 kg/m2</t>
  </si>
  <si>
    <t>m2</t>
  </si>
  <si>
    <t>-1339810361</t>
  </si>
  <si>
    <t>"Pro napojení příčky na strop a pojezdu pos dveří"   0,8*(2*5,85+2*2,90)</t>
  </si>
  <si>
    <t>3</t>
  </si>
  <si>
    <t>952902041</t>
  </si>
  <si>
    <t>Čištění budov drhnutí hladkých podlah s chemickými prostředky</t>
  </si>
  <si>
    <t>42744147</t>
  </si>
  <si>
    <t>"Stávající části"  5,84*5,0+2,78*2,60</t>
  </si>
  <si>
    <t>966083118</t>
  </si>
  <si>
    <t>Demontáž  stěn s  obousměrnou konstrukcí</t>
  </si>
  <si>
    <t>-964137179</t>
  </si>
  <si>
    <t>"Stáv.herna-novédveře"  0,90*0,90</t>
  </si>
  <si>
    <t>5</t>
  </si>
  <si>
    <t>968082017</t>
  </si>
  <si>
    <t>Vybourání plastových rámů oken včetně křídel plochy přes 2 do 4 m2</t>
  </si>
  <si>
    <t>1334421803</t>
  </si>
  <si>
    <t>"Výkr.č. D.1 herna"   2,10*1,50</t>
  </si>
  <si>
    <t>997</t>
  </si>
  <si>
    <t>Přesun sutě</t>
  </si>
  <si>
    <t>6</t>
  </si>
  <si>
    <t>997013211</t>
  </si>
  <si>
    <t>Vnitrostaveništní doprava suti a vybouraných hmot pro budovy v do 6 m ručně</t>
  </si>
  <si>
    <t>t</t>
  </si>
  <si>
    <t>1587758922</t>
  </si>
  <si>
    <t>7</t>
  </si>
  <si>
    <t>997013501</t>
  </si>
  <si>
    <t>Odvoz suti a vybouraných hmot na skládku nebo meziskládku do 1 km se složením</t>
  </si>
  <si>
    <t>-1094817003</t>
  </si>
  <si>
    <t>8</t>
  </si>
  <si>
    <t>997013509</t>
  </si>
  <si>
    <t>Příplatek k odvozu suti a vybouraných hmot na skládku ZKD 1 km přes 1 km</t>
  </si>
  <si>
    <t>-830926728</t>
  </si>
  <si>
    <t>0,193*13 'Přepočtené koeficientem množství</t>
  </si>
  <si>
    <t>998</t>
  </si>
  <si>
    <t>Přesun hmot</t>
  </si>
  <si>
    <t>998021021</t>
  </si>
  <si>
    <t>Přesun hmot pro haly s nosnou kcí zděnou nebo monolitickou v do 20 m</t>
  </si>
  <si>
    <t>1884257969</t>
  </si>
  <si>
    <t>PSV</t>
  </si>
  <si>
    <t>Práce a dodávky PSV</t>
  </si>
  <si>
    <t>763</t>
  </si>
  <si>
    <t>Konstrukce suché výstavby</t>
  </si>
  <si>
    <t>10</t>
  </si>
  <si>
    <t>763111611</t>
  </si>
  <si>
    <t>Montáž nosné konstrukce příčky ze dřeva.</t>
  </si>
  <si>
    <t>16</t>
  </si>
  <si>
    <t>-662202251</t>
  </si>
  <si>
    <t>"Starý objekt příčka mezi kanceláří -hernou a vstupem "</t>
  </si>
  <si>
    <t>2,50*(5,65+2,78)-2*0,90*1,97-0,90*2,10</t>
  </si>
  <si>
    <t>11</t>
  </si>
  <si>
    <t>M</t>
  </si>
  <si>
    <t>61223263</t>
  </si>
  <si>
    <t>hranol konstrukční KVH lepený průřezu 80x80-280mm nepohledový</t>
  </si>
  <si>
    <t>m3</t>
  </si>
  <si>
    <t>32</t>
  </si>
  <si>
    <t>-2037991234</t>
  </si>
  <si>
    <t>0,08*0,10*(2,50*14+3*6,5)</t>
  </si>
  <si>
    <t>12</t>
  </si>
  <si>
    <t>763111625</t>
  </si>
  <si>
    <t>Montáž desek tl 2x19 mm  příčky oboustranně</t>
  </si>
  <si>
    <t>-1399461322</t>
  </si>
  <si>
    <t>13</t>
  </si>
  <si>
    <t>60722284</t>
  </si>
  <si>
    <t>deska dřevotřísková laminovaná 2070x2800mm tl 19mm</t>
  </si>
  <si>
    <t>116729630</t>
  </si>
  <si>
    <t>2*(2,50*(5,65+2,78)-2*0,90*1,97-0,90*2,10)</t>
  </si>
  <si>
    <t>31,278*1,05 'Přepočtené koeficientem množství</t>
  </si>
  <si>
    <t>14</t>
  </si>
  <si>
    <t>763181411</t>
  </si>
  <si>
    <t>Ztužující výplň otvoru pro dveře pro příčky do 2,75 m</t>
  </si>
  <si>
    <t>kus</t>
  </si>
  <si>
    <t>196036702</t>
  </si>
  <si>
    <t>"Stávající objekt"  2</t>
  </si>
  <si>
    <t>763183112</t>
  </si>
  <si>
    <t>Montáž pouzdra posuvných dveří s jednou kapsou pro jedno křídlo šířky do 1200 mm do SDK příčky</t>
  </si>
  <si>
    <t>316472403</t>
  </si>
  <si>
    <t>"Stávající buňky herna-vstup"   1</t>
  </si>
  <si>
    <t>JAP.S700090</t>
  </si>
  <si>
    <t>pouzdro stavební STANDARD S700-090 900mm</t>
  </si>
  <si>
    <t>-1949344259</t>
  </si>
  <si>
    <t>17</t>
  </si>
  <si>
    <t>763431201</t>
  </si>
  <si>
    <t>Napojení příček na stěnu obvodovou lištou</t>
  </si>
  <si>
    <t>m</t>
  </si>
  <si>
    <t>-400835992</t>
  </si>
  <si>
    <t>"Stávající objekt kancelář"   6*2,50+2*5,85+2*2,78-0,90</t>
  </si>
  <si>
    <t>18</t>
  </si>
  <si>
    <t>998763401</t>
  </si>
  <si>
    <t>Přesun hmot procentní pro sádrokartonové konstrukce v objektech v do 6 m</t>
  </si>
  <si>
    <t>%</t>
  </si>
  <si>
    <t>552154468</t>
  </si>
  <si>
    <t>766</t>
  </si>
  <si>
    <t>Konstrukce truhlářské</t>
  </si>
  <si>
    <t>19</t>
  </si>
  <si>
    <t>766660172</t>
  </si>
  <si>
    <t>Montáž dveřních křídel otvíravých jednokřídlových š přes 0,8 m do obložkové zárubně</t>
  </si>
  <si>
    <t>266565337</t>
  </si>
  <si>
    <t>"Stávající objekt-kancelář"   1</t>
  </si>
  <si>
    <t>20</t>
  </si>
  <si>
    <t>61162075</t>
  </si>
  <si>
    <t>dveře jednokřídlé voštinové povrch laminátový plné 900x1970/2100mm</t>
  </si>
  <si>
    <t>-2024921045</t>
  </si>
  <si>
    <t>766660312</t>
  </si>
  <si>
    <t>Montáž posuvných dveří jednokřídlových průchozí šířky do 1200 mm do pouzdra s jednou kapsou</t>
  </si>
  <si>
    <t>-1713246788</t>
  </si>
  <si>
    <t>"Stávající buňky herna"   1</t>
  </si>
  <si>
    <t>22</t>
  </si>
  <si>
    <t>-1868509402</t>
  </si>
  <si>
    <t>23</t>
  </si>
  <si>
    <t>766660729</t>
  </si>
  <si>
    <t>Montáž dveřního interiérového kování - štítku s klikou</t>
  </si>
  <si>
    <t>-467742128</t>
  </si>
  <si>
    <t>"Dveře do kanceláře"   1</t>
  </si>
  <si>
    <t>24</t>
  </si>
  <si>
    <t>54914620</t>
  </si>
  <si>
    <t>kování dveřní vrchní klika včetně rozet a montážního materiálu R PZ nerez PK</t>
  </si>
  <si>
    <t>-1243958575</t>
  </si>
  <si>
    <t>25</t>
  </si>
  <si>
    <t>766660741</t>
  </si>
  <si>
    <t>Montáž dveřního kování - držadla posuvných dveří</t>
  </si>
  <si>
    <t>-944452311</t>
  </si>
  <si>
    <t>26</t>
  </si>
  <si>
    <t>54913595</t>
  </si>
  <si>
    <t>kování dveřní vrchní půloliva pro posuvné dveře</t>
  </si>
  <si>
    <t>-218998708</t>
  </si>
  <si>
    <t>27</t>
  </si>
  <si>
    <t>998766201</t>
  </si>
  <si>
    <t>Přesun hmot procentní pro konstrukce truhlářské v objektech v do 6 m</t>
  </si>
  <si>
    <t>-1266730618</t>
  </si>
  <si>
    <t>767</t>
  </si>
  <si>
    <t>Konstrukce zámečnické</t>
  </si>
  <si>
    <t>28</t>
  </si>
  <si>
    <t>767141916</t>
  </si>
  <si>
    <t>Oprava stěn - přivaření profilu vč materiálu</t>
  </si>
  <si>
    <t>467183551</t>
  </si>
  <si>
    <t>"Výkr. č.D 1 herna"   2*(2,10+2,0)</t>
  </si>
  <si>
    <t>29</t>
  </si>
  <si>
    <t>767190113</t>
  </si>
  <si>
    <t>Montáž oplechování a lemování ocelových kcí stěn a střech ocelovým plechem rš do 200 mm</t>
  </si>
  <si>
    <t>1891263069</t>
  </si>
  <si>
    <t>"Propojení kont.se stáv."   5,0</t>
  </si>
  <si>
    <t>30</t>
  </si>
  <si>
    <t>13756510</t>
  </si>
  <si>
    <t>plech ocelový hladký jakost 11321.21 tl 0,5mm tabule</t>
  </si>
  <si>
    <t>1775757382</t>
  </si>
  <si>
    <t>"Propojení kont.se stáv."   0,50*4,90*0,00106</t>
  </si>
  <si>
    <t>31</t>
  </si>
  <si>
    <t>998767201</t>
  </si>
  <si>
    <t>Přesun hmot procentní pro zámečnické konstrukce v objektech v do 6 m</t>
  </si>
  <si>
    <t>-1043342003</t>
  </si>
  <si>
    <t>776</t>
  </si>
  <si>
    <t>Podlahy povlakové</t>
  </si>
  <si>
    <t>776201912</t>
  </si>
  <si>
    <t>Vyříznutí podlah výměnou podlahového povlaku plochy do 1 m2</t>
  </si>
  <si>
    <t>-1157425761</t>
  </si>
  <si>
    <t>"Starý objekt příčka kanceláře 4,80*0,12"   2</t>
  </si>
  <si>
    <t>33</t>
  </si>
  <si>
    <t>776411111</t>
  </si>
  <si>
    <t>Montáž obvodových soklíků výšky do 80 mm</t>
  </si>
  <si>
    <t>78002021</t>
  </si>
  <si>
    <t>"Starý objekt příčka kanceláře"  4,8*2+2*1,76</t>
  </si>
  <si>
    <t>34</t>
  </si>
  <si>
    <t>28411009</t>
  </si>
  <si>
    <t>lišta soklová PVC 18x80mm</t>
  </si>
  <si>
    <t>1739213717</t>
  </si>
  <si>
    <t>13,12*1,02 'Přepočtené koeficientem množství</t>
  </si>
  <si>
    <t>35</t>
  </si>
  <si>
    <t>998776201</t>
  </si>
  <si>
    <t>Přesun hmot procentní pro podlahy povlakové v objektech v do 6 m</t>
  </si>
  <si>
    <t>1888392098</t>
  </si>
  <si>
    <t>2021/1-102 - Etapa 2 Nové kanceláře</t>
  </si>
  <si>
    <t xml:space="preserve">    2 - Zakládání</t>
  </si>
  <si>
    <t xml:space="preserve">      4 - Vodorovné konstrukce</t>
  </si>
  <si>
    <t xml:space="preserve">    3 - Svislé a kompletní konstrukce</t>
  </si>
  <si>
    <t xml:space="preserve">    721 - Zdravotechnika - vnitřní kanalizace</t>
  </si>
  <si>
    <t xml:space="preserve">    722 - Zdravotechnika - vnitřní vodovod</t>
  </si>
  <si>
    <t>Zakládání</t>
  </si>
  <si>
    <t>Vodorovné konstrukce</t>
  </si>
  <si>
    <t>411386611</t>
  </si>
  <si>
    <t xml:space="preserve">Zapravení prostupu v podlaze  pl do 0,09 m2 </t>
  </si>
  <si>
    <t>1943829322</t>
  </si>
  <si>
    <t>"Nové WC"   1</t>
  </si>
  <si>
    <t>Svislé a kompletní konstrukce</t>
  </si>
  <si>
    <t>381181001</t>
  </si>
  <si>
    <t xml:space="preserve">Demontáž univerzálních mobilních buněk </t>
  </si>
  <si>
    <t>-557338943</t>
  </si>
  <si>
    <t>"Stávající buňky"   4</t>
  </si>
  <si>
    <t>Kontejner vel. 6058/29902800 Rám žárově zinkovaný z ocel prof.S350+Z200 ks 2 detaily  viz nabídka</t>
  </si>
  <si>
    <t>2128419560</t>
  </si>
  <si>
    <t xml:space="preserve">"Konteinery ks 2   "  </t>
  </si>
  <si>
    <t>"Montáž                   "</t>
  </si>
  <si>
    <t>"Jeřábové práce    "</t>
  </si>
  <si>
    <t>"Doprava                 "      1</t>
  </si>
  <si>
    <t>966083108</t>
  </si>
  <si>
    <t>Demontáž podhledů (stropů) s hliníkovou obousměrnou konstrukcí</t>
  </si>
  <si>
    <t>-1388365330</t>
  </si>
  <si>
    <t>"Pro Otvor v podlaze"   0,30*0,30</t>
  </si>
  <si>
    <t>997321511R</t>
  </si>
  <si>
    <t>Vodorovná doprava  vybouraných konteinerů po suchu do 1 km</t>
  </si>
  <si>
    <t>-279621061</t>
  </si>
  <si>
    <t>"Stávající kontejnery"   2*3,0</t>
  </si>
  <si>
    <t>997321611R</t>
  </si>
  <si>
    <t>Nakládání a překládání konteinerů</t>
  </si>
  <si>
    <t>-743730700</t>
  </si>
  <si>
    <t>"Stávající kontejnery"   2*2*3,0</t>
  </si>
  <si>
    <t>998012021</t>
  </si>
  <si>
    <t>Přesun hmot pro budovy monolitické v do 6 m</t>
  </si>
  <si>
    <t>354758838</t>
  </si>
  <si>
    <t>721</t>
  </si>
  <si>
    <t>Zdravotechnika - vnitřní kanalizace</t>
  </si>
  <si>
    <t>721100906</t>
  </si>
  <si>
    <t>Přetěsnění potrubí hrdlového do DN 200</t>
  </si>
  <si>
    <t>-5737375</t>
  </si>
  <si>
    <t>"Propojení nových buněk"   3</t>
  </si>
  <si>
    <t>721171808</t>
  </si>
  <si>
    <t>Demontáž potrubí z PVC do D 114</t>
  </si>
  <si>
    <t>1869215913</t>
  </si>
  <si>
    <t>721171905</t>
  </si>
  <si>
    <t>Potrubí z PP vsazení odbočky do hrdla DN 110</t>
  </si>
  <si>
    <t>2080361342</t>
  </si>
  <si>
    <t>721171915</t>
  </si>
  <si>
    <t>Potrubí z PP propojení potrubí DN 110</t>
  </si>
  <si>
    <t>1107968294</t>
  </si>
  <si>
    <t>721173706</t>
  </si>
  <si>
    <t>Potrubí kanalizační z PE odpadní DN 100</t>
  </si>
  <si>
    <t>922821435</t>
  </si>
  <si>
    <t>998721201</t>
  </si>
  <si>
    <t>Přesun hmot procentní pro vnitřní kanalizace v objektech v do 6 m</t>
  </si>
  <si>
    <t>609053710</t>
  </si>
  <si>
    <t>722</t>
  </si>
  <si>
    <t>Zdravotechnika - vnitřní vodovod</t>
  </si>
  <si>
    <t>722171916</t>
  </si>
  <si>
    <t>Potrubí plastové odříznutí trubky D do 50 mm</t>
  </si>
  <si>
    <t>-2115901649</t>
  </si>
  <si>
    <t>"Propojení stávajícího rozvodu"   3,0</t>
  </si>
  <si>
    <t>722174916</t>
  </si>
  <si>
    <t>Potrubí plastové sestavení rozvodů D do 50 mm</t>
  </si>
  <si>
    <t>1058619965</t>
  </si>
  <si>
    <t>28615143</t>
  </si>
  <si>
    <t>trubka vodovodní tlaková PPR řada PN 16 D 50mm dl 4m</t>
  </si>
  <si>
    <t>1630427510</t>
  </si>
  <si>
    <t>3*1,03 'Přepočtené koeficientem množství</t>
  </si>
  <si>
    <t>722179191</t>
  </si>
  <si>
    <t>Příplatek k rozvodu vody z plastů za malý rozsah prací na zakázce do 20 m</t>
  </si>
  <si>
    <t>soubor</t>
  </si>
  <si>
    <t>-1776742074</t>
  </si>
  <si>
    <t>722181223</t>
  </si>
  <si>
    <t>Ochrana vodovodního potrubí přilepenými termoizolačními trubicemi z PE tl do 9 mm DN do 63 mm</t>
  </si>
  <si>
    <t>834791623</t>
  </si>
  <si>
    <t>722190901</t>
  </si>
  <si>
    <t>Uzavření nebo otevření vodovodního potrubí při opravách</t>
  </si>
  <si>
    <t>527439123</t>
  </si>
  <si>
    <t>"Před demontáží buněk"   1+1</t>
  </si>
  <si>
    <t>722210902</t>
  </si>
  <si>
    <t>Zpětná montáž armatur přírubových do DN 80</t>
  </si>
  <si>
    <t>1538518954</t>
  </si>
  <si>
    <t>722210981</t>
  </si>
  <si>
    <t>Výměna těsnění pod hlavou armatur přírubových</t>
  </si>
  <si>
    <t>-145873424</t>
  </si>
  <si>
    <t>722290234</t>
  </si>
  <si>
    <t>Proplach a dezinfekce vodovodního potrubí do DN 80</t>
  </si>
  <si>
    <t>-379628080</t>
  </si>
  <si>
    <t>998722201</t>
  </si>
  <si>
    <t>Přesun hmot procentní pro vnitřní vodovod v objektech v do 6 m</t>
  </si>
  <si>
    <t>-187624083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</si>
</sst>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2" xfId="0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1"/>
      <c r="AQ5" s="21"/>
      <c r="AR5" s="19"/>
      <c r="BE5" s="287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1"/>
      <c r="AQ6" s="21"/>
      <c r="AR6" s="19"/>
      <c r="BE6" s="28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8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8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88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88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8"/>
      <c r="BS13" s="16" t="s">
        <v>6</v>
      </c>
    </row>
    <row r="14" spans="2:71" ht="13.2">
      <c r="B14" s="20"/>
      <c r="C14" s="21"/>
      <c r="D14" s="21"/>
      <c r="E14" s="293" t="s">
        <v>29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8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8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88"/>
      <c r="BS17" s="16" t="s">
        <v>32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288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88"/>
      <c r="BS20" s="16" t="s">
        <v>32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2:57" s="1" customFormat="1" ht="16.5" customHeight="1">
      <c r="B23" s="20"/>
      <c r="C23" s="21"/>
      <c r="D23" s="21"/>
      <c r="E23" s="295" t="s">
        <v>1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1"/>
      <c r="AP23" s="21"/>
      <c r="AQ23" s="21"/>
      <c r="AR23" s="19"/>
      <c r="BE23" s="288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2:57" s="1" customFormat="1" ht="14.4" customHeight="1">
      <c r="B26" s="20"/>
      <c r="C26" s="21"/>
      <c r="D26" s="33" t="s">
        <v>37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96">
        <f>ROUND(AG94,2)</f>
        <v>0</v>
      </c>
      <c r="AL26" s="291"/>
      <c r="AM26" s="291"/>
      <c r="AN26" s="291"/>
      <c r="AO26" s="291"/>
      <c r="AP26" s="21"/>
      <c r="AQ26" s="21"/>
      <c r="AR26" s="19"/>
      <c r="BE26" s="288"/>
    </row>
    <row r="27" spans="2:57" s="1" customFormat="1" ht="14.4" customHeight="1">
      <c r="B27" s="20"/>
      <c r="C27" s="21"/>
      <c r="D27" s="33" t="s">
        <v>38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96">
        <f>ROUND(AG98,2)</f>
        <v>0</v>
      </c>
      <c r="AL27" s="296"/>
      <c r="AM27" s="296"/>
      <c r="AN27" s="296"/>
      <c r="AO27" s="296"/>
      <c r="AP27" s="21"/>
      <c r="AQ27" s="21"/>
      <c r="AR27" s="19"/>
      <c r="BE27" s="288"/>
    </row>
    <row r="28" spans="1:57" s="2" customFormat="1" ht="6.9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88"/>
    </row>
    <row r="29" spans="1:57" s="2" customFormat="1" ht="25.95" customHeight="1">
      <c r="A29" s="34"/>
      <c r="B29" s="35"/>
      <c r="C29" s="36"/>
      <c r="D29" s="38" t="s">
        <v>39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97">
        <f>ROUND(AK26+AK27,2)</f>
        <v>0</v>
      </c>
      <c r="AL29" s="298"/>
      <c r="AM29" s="298"/>
      <c r="AN29" s="298"/>
      <c r="AO29" s="298"/>
      <c r="AP29" s="36"/>
      <c r="AQ29" s="36"/>
      <c r="AR29" s="37"/>
      <c r="BE29" s="288"/>
    </row>
    <row r="30" spans="1:57" s="2" customFormat="1" ht="6.9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88"/>
    </row>
    <row r="31" spans="1:57" s="2" customFormat="1" ht="13.2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299" t="s">
        <v>40</v>
      </c>
      <c r="M31" s="299"/>
      <c r="N31" s="299"/>
      <c r="O31" s="299"/>
      <c r="P31" s="299"/>
      <c r="Q31" s="36"/>
      <c r="R31" s="36"/>
      <c r="S31" s="36"/>
      <c r="T31" s="36"/>
      <c r="U31" s="36"/>
      <c r="V31" s="36"/>
      <c r="W31" s="299" t="s">
        <v>41</v>
      </c>
      <c r="X31" s="299"/>
      <c r="Y31" s="299"/>
      <c r="Z31" s="299"/>
      <c r="AA31" s="299"/>
      <c r="AB31" s="299"/>
      <c r="AC31" s="299"/>
      <c r="AD31" s="299"/>
      <c r="AE31" s="299"/>
      <c r="AF31" s="36"/>
      <c r="AG31" s="36"/>
      <c r="AH31" s="36"/>
      <c r="AI31" s="36"/>
      <c r="AJ31" s="36"/>
      <c r="AK31" s="299" t="s">
        <v>42</v>
      </c>
      <c r="AL31" s="299"/>
      <c r="AM31" s="299"/>
      <c r="AN31" s="299"/>
      <c r="AO31" s="299"/>
      <c r="AP31" s="36"/>
      <c r="AQ31" s="36"/>
      <c r="AR31" s="37"/>
      <c r="BE31" s="288"/>
    </row>
    <row r="32" spans="2:57" s="3" customFormat="1" ht="14.4" customHeight="1">
      <c r="B32" s="40"/>
      <c r="C32" s="41"/>
      <c r="D32" s="28" t="s">
        <v>43</v>
      </c>
      <c r="E32" s="41"/>
      <c r="F32" s="28" t="s">
        <v>44</v>
      </c>
      <c r="G32" s="41"/>
      <c r="H32" s="41"/>
      <c r="I32" s="41"/>
      <c r="J32" s="41"/>
      <c r="K32" s="41"/>
      <c r="L32" s="302">
        <v>0.21</v>
      </c>
      <c r="M32" s="301"/>
      <c r="N32" s="301"/>
      <c r="O32" s="301"/>
      <c r="P32" s="301"/>
      <c r="Q32" s="41"/>
      <c r="R32" s="41"/>
      <c r="S32" s="41"/>
      <c r="T32" s="41"/>
      <c r="U32" s="41"/>
      <c r="V32" s="41"/>
      <c r="W32" s="300">
        <f>ROUND(AZ94+SUM(CD98:CD102),2)</f>
        <v>0</v>
      </c>
      <c r="X32" s="301"/>
      <c r="Y32" s="301"/>
      <c r="Z32" s="301"/>
      <c r="AA32" s="301"/>
      <c r="AB32" s="301"/>
      <c r="AC32" s="301"/>
      <c r="AD32" s="301"/>
      <c r="AE32" s="301"/>
      <c r="AF32" s="41"/>
      <c r="AG32" s="41"/>
      <c r="AH32" s="41"/>
      <c r="AI32" s="41"/>
      <c r="AJ32" s="41"/>
      <c r="AK32" s="300">
        <f>ROUND(AV94+SUM(BY98:BY102),2)</f>
        <v>0</v>
      </c>
      <c r="AL32" s="301"/>
      <c r="AM32" s="301"/>
      <c r="AN32" s="301"/>
      <c r="AO32" s="301"/>
      <c r="AP32" s="41"/>
      <c r="AQ32" s="41"/>
      <c r="AR32" s="42"/>
      <c r="BE32" s="289"/>
    </row>
    <row r="33" spans="2:57" s="3" customFormat="1" ht="14.4" customHeight="1">
      <c r="B33" s="40"/>
      <c r="C33" s="41"/>
      <c r="D33" s="41"/>
      <c r="E33" s="41"/>
      <c r="F33" s="28" t="s">
        <v>45</v>
      </c>
      <c r="G33" s="41"/>
      <c r="H33" s="41"/>
      <c r="I33" s="41"/>
      <c r="J33" s="41"/>
      <c r="K33" s="41"/>
      <c r="L33" s="302">
        <v>0.15</v>
      </c>
      <c r="M33" s="301"/>
      <c r="N33" s="301"/>
      <c r="O33" s="301"/>
      <c r="P33" s="301"/>
      <c r="Q33" s="41"/>
      <c r="R33" s="41"/>
      <c r="S33" s="41"/>
      <c r="T33" s="41"/>
      <c r="U33" s="41"/>
      <c r="V33" s="41"/>
      <c r="W33" s="300">
        <f>ROUND(BA94+SUM(CE98:CE102),2)</f>
        <v>0</v>
      </c>
      <c r="X33" s="301"/>
      <c r="Y33" s="301"/>
      <c r="Z33" s="301"/>
      <c r="AA33" s="301"/>
      <c r="AB33" s="301"/>
      <c r="AC33" s="301"/>
      <c r="AD33" s="301"/>
      <c r="AE33" s="301"/>
      <c r="AF33" s="41"/>
      <c r="AG33" s="41"/>
      <c r="AH33" s="41"/>
      <c r="AI33" s="41"/>
      <c r="AJ33" s="41"/>
      <c r="AK33" s="300">
        <f>ROUND(AW94+SUM(BZ98:BZ102),2)</f>
        <v>0</v>
      </c>
      <c r="AL33" s="301"/>
      <c r="AM33" s="301"/>
      <c r="AN33" s="301"/>
      <c r="AO33" s="301"/>
      <c r="AP33" s="41"/>
      <c r="AQ33" s="41"/>
      <c r="AR33" s="42"/>
      <c r="BE33" s="289"/>
    </row>
    <row r="34" spans="2:57" s="3" customFormat="1" ht="14.4" customHeight="1" hidden="1">
      <c r="B34" s="40"/>
      <c r="C34" s="41"/>
      <c r="D34" s="41"/>
      <c r="E34" s="41"/>
      <c r="F34" s="28" t="s">
        <v>46</v>
      </c>
      <c r="G34" s="41"/>
      <c r="H34" s="41"/>
      <c r="I34" s="41"/>
      <c r="J34" s="41"/>
      <c r="K34" s="41"/>
      <c r="L34" s="302">
        <v>0.21</v>
      </c>
      <c r="M34" s="301"/>
      <c r="N34" s="301"/>
      <c r="O34" s="301"/>
      <c r="P34" s="301"/>
      <c r="Q34" s="41"/>
      <c r="R34" s="41"/>
      <c r="S34" s="41"/>
      <c r="T34" s="41"/>
      <c r="U34" s="41"/>
      <c r="V34" s="41"/>
      <c r="W34" s="300">
        <f>ROUND(BB94+SUM(CF98:CF102),2)</f>
        <v>0</v>
      </c>
      <c r="X34" s="301"/>
      <c r="Y34" s="301"/>
      <c r="Z34" s="301"/>
      <c r="AA34" s="301"/>
      <c r="AB34" s="301"/>
      <c r="AC34" s="301"/>
      <c r="AD34" s="301"/>
      <c r="AE34" s="301"/>
      <c r="AF34" s="41"/>
      <c r="AG34" s="41"/>
      <c r="AH34" s="41"/>
      <c r="AI34" s="41"/>
      <c r="AJ34" s="41"/>
      <c r="AK34" s="300">
        <v>0</v>
      </c>
      <c r="AL34" s="301"/>
      <c r="AM34" s="301"/>
      <c r="AN34" s="301"/>
      <c r="AO34" s="301"/>
      <c r="AP34" s="41"/>
      <c r="AQ34" s="41"/>
      <c r="AR34" s="42"/>
      <c r="BE34" s="289"/>
    </row>
    <row r="35" spans="2:44" s="3" customFormat="1" ht="14.4" customHeight="1" hidden="1">
      <c r="B35" s="40"/>
      <c r="C35" s="41"/>
      <c r="D35" s="41"/>
      <c r="E35" s="41"/>
      <c r="F35" s="28" t="s">
        <v>47</v>
      </c>
      <c r="G35" s="41"/>
      <c r="H35" s="41"/>
      <c r="I35" s="41"/>
      <c r="J35" s="41"/>
      <c r="K35" s="41"/>
      <c r="L35" s="302">
        <v>0.15</v>
      </c>
      <c r="M35" s="301"/>
      <c r="N35" s="301"/>
      <c r="O35" s="301"/>
      <c r="P35" s="301"/>
      <c r="Q35" s="41"/>
      <c r="R35" s="41"/>
      <c r="S35" s="41"/>
      <c r="T35" s="41"/>
      <c r="U35" s="41"/>
      <c r="V35" s="41"/>
      <c r="W35" s="300">
        <f>ROUND(BC94+SUM(CG98:CG102),2)</f>
        <v>0</v>
      </c>
      <c r="X35" s="301"/>
      <c r="Y35" s="301"/>
      <c r="Z35" s="301"/>
      <c r="AA35" s="301"/>
      <c r="AB35" s="301"/>
      <c r="AC35" s="301"/>
      <c r="AD35" s="301"/>
      <c r="AE35" s="301"/>
      <c r="AF35" s="41"/>
      <c r="AG35" s="41"/>
      <c r="AH35" s="41"/>
      <c r="AI35" s="41"/>
      <c r="AJ35" s="41"/>
      <c r="AK35" s="300">
        <v>0</v>
      </c>
      <c r="AL35" s="301"/>
      <c r="AM35" s="301"/>
      <c r="AN35" s="301"/>
      <c r="AO35" s="301"/>
      <c r="AP35" s="41"/>
      <c r="AQ35" s="41"/>
      <c r="AR35" s="42"/>
    </row>
    <row r="36" spans="2:44" s="3" customFormat="1" ht="14.4" customHeight="1" hidden="1">
      <c r="B36" s="40"/>
      <c r="C36" s="41"/>
      <c r="D36" s="41"/>
      <c r="E36" s="41"/>
      <c r="F36" s="28" t="s">
        <v>48</v>
      </c>
      <c r="G36" s="41"/>
      <c r="H36" s="41"/>
      <c r="I36" s="41"/>
      <c r="J36" s="41"/>
      <c r="K36" s="41"/>
      <c r="L36" s="302">
        <v>0</v>
      </c>
      <c r="M36" s="301"/>
      <c r="N36" s="301"/>
      <c r="O36" s="301"/>
      <c r="P36" s="301"/>
      <c r="Q36" s="41"/>
      <c r="R36" s="41"/>
      <c r="S36" s="41"/>
      <c r="T36" s="41"/>
      <c r="U36" s="41"/>
      <c r="V36" s="41"/>
      <c r="W36" s="300">
        <f>ROUND(BD94+SUM(CH98:CH102),2)</f>
        <v>0</v>
      </c>
      <c r="X36" s="301"/>
      <c r="Y36" s="301"/>
      <c r="Z36" s="301"/>
      <c r="AA36" s="301"/>
      <c r="AB36" s="301"/>
      <c r="AC36" s="301"/>
      <c r="AD36" s="301"/>
      <c r="AE36" s="301"/>
      <c r="AF36" s="41"/>
      <c r="AG36" s="41"/>
      <c r="AH36" s="41"/>
      <c r="AI36" s="41"/>
      <c r="AJ36" s="41"/>
      <c r="AK36" s="300">
        <v>0</v>
      </c>
      <c r="AL36" s="301"/>
      <c r="AM36" s="301"/>
      <c r="AN36" s="301"/>
      <c r="AO36" s="301"/>
      <c r="AP36" s="41"/>
      <c r="AQ36" s="41"/>
      <c r="AR36" s="42"/>
    </row>
    <row r="37" spans="1:57" s="2" customFormat="1" ht="6.9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5" customHeight="1">
      <c r="A38" s="34"/>
      <c r="B38" s="35"/>
      <c r="C38" s="43"/>
      <c r="D38" s="44" t="s">
        <v>49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50</v>
      </c>
      <c r="U38" s="45"/>
      <c r="V38" s="45"/>
      <c r="W38" s="45"/>
      <c r="X38" s="306" t="s">
        <v>51</v>
      </c>
      <c r="Y38" s="304"/>
      <c r="Z38" s="304"/>
      <c r="AA38" s="304"/>
      <c r="AB38" s="304"/>
      <c r="AC38" s="45"/>
      <c r="AD38" s="45"/>
      <c r="AE38" s="45"/>
      <c r="AF38" s="45"/>
      <c r="AG38" s="45"/>
      <c r="AH38" s="45"/>
      <c r="AI38" s="45"/>
      <c r="AJ38" s="45"/>
      <c r="AK38" s="303">
        <f>SUM(AK29:AK36)</f>
        <v>0</v>
      </c>
      <c r="AL38" s="304"/>
      <c r="AM38" s="304"/>
      <c r="AN38" s="304"/>
      <c r="AO38" s="305"/>
      <c r="AP38" s="43"/>
      <c r="AQ38" s="43"/>
      <c r="AR38" s="37"/>
      <c r="BE38" s="34"/>
    </row>
    <row r="39" spans="1:57" s="2" customFormat="1" ht="6.9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4"/>
      <c r="B60" s="35"/>
      <c r="C60" s="36"/>
      <c r="D60" s="52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54</v>
      </c>
      <c r="AI60" s="39"/>
      <c r="AJ60" s="39"/>
      <c r="AK60" s="39"/>
      <c r="AL60" s="39"/>
      <c r="AM60" s="52" t="s">
        <v>55</v>
      </c>
      <c r="AN60" s="39"/>
      <c r="AO60" s="39"/>
      <c r="AP60" s="36"/>
      <c r="AQ60" s="36"/>
      <c r="AR60" s="37"/>
      <c r="BE60" s="34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4"/>
      <c r="B75" s="35"/>
      <c r="C75" s="36"/>
      <c r="D75" s="52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54</v>
      </c>
      <c r="AI75" s="39"/>
      <c r="AJ75" s="39"/>
      <c r="AK75" s="39"/>
      <c r="AL75" s="39"/>
      <c r="AM75" s="52" t="s">
        <v>55</v>
      </c>
      <c r="AN75" s="39"/>
      <c r="AO75" s="39"/>
      <c r="AP75" s="36"/>
      <c r="AQ75" s="36"/>
      <c r="AR75" s="37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57" s="2" customFormat="1" ht="24.9" customHeight="1">
      <c r="A82" s="34"/>
      <c r="B82" s="35"/>
      <c r="C82" s="22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2:44" s="4" customFormat="1" ht="12" customHeight="1">
      <c r="B84" s="58"/>
      <c r="C84" s="28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2021/1-10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Šafářský dvůr - zázemí pro sociální služby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Vyškov Nosálovská p.č.2082/14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263" t="str">
        <f>IF(AN8="","",AN8)</f>
        <v>15. 4. 2021</v>
      </c>
      <c r="AN87" s="263"/>
      <c r="AO87" s="36"/>
      <c r="AP87" s="36"/>
      <c r="AQ87" s="36"/>
      <c r="AR87" s="37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57" s="2" customFormat="1" ht="25.6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Piafa Vyškov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30</v>
      </c>
      <c r="AJ89" s="36"/>
      <c r="AK89" s="36"/>
      <c r="AL89" s="36"/>
      <c r="AM89" s="270" t="str">
        <f>IF(E17="","",E17)</f>
        <v>Ing Anna Brunclíková Rybníček  28</v>
      </c>
      <c r="AN89" s="271"/>
      <c r="AO89" s="271"/>
      <c r="AP89" s="271"/>
      <c r="AQ89" s="36"/>
      <c r="AR89" s="37"/>
      <c r="AS89" s="264" t="s">
        <v>59</v>
      </c>
      <c r="AT89" s="26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65" customHeight="1">
      <c r="A90" s="34"/>
      <c r="B90" s="35"/>
      <c r="C90" s="28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33</v>
      </c>
      <c r="AJ90" s="36"/>
      <c r="AK90" s="36"/>
      <c r="AL90" s="36"/>
      <c r="AM90" s="270" t="str">
        <f>IF(E20="","",E20)</f>
        <v>Lukášková Libuše Vyškov Hybešova 11</v>
      </c>
      <c r="AN90" s="271"/>
      <c r="AO90" s="271"/>
      <c r="AP90" s="271"/>
      <c r="AQ90" s="36"/>
      <c r="AR90" s="37"/>
      <c r="AS90" s="266"/>
      <c r="AT90" s="26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268"/>
      <c r="AT91" s="26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60</v>
      </c>
      <c r="D92" s="273"/>
      <c r="E92" s="273"/>
      <c r="F92" s="273"/>
      <c r="G92" s="273"/>
      <c r="H92" s="73"/>
      <c r="I92" s="274" t="s">
        <v>61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2" t="s">
        <v>62</v>
      </c>
      <c r="AH92" s="273"/>
      <c r="AI92" s="273"/>
      <c r="AJ92" s="273"/>
      <c r="AK92" s="273"/>
      <c r="AL92" s="273"/>
      <c r="AM92" s="273"/>
      <c r="AN92" s="274" t="s">
        <v>63</v>
      </c>
      <c r="AO92" s="273"/>
      <c r="AP92" s="275"/>
      <c r="AQ92" s="74" t="s">
        <v>64</v>
      </c>
      <c r="AR92" s="37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ROUND(SUM(AG95:AG96),2)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1:91" s="7" customFormat="1" ht="24.75" customHeight="1">
      <c r="A95" s="93" t="s">
        <v>83</v>
      </c>
      <c r="B95" s="94"/>
      <c r="C95" s="95"/>
      <c r="D95" s="277" t="s">
        <v>84</v>
      </c>
      <c r="E95" s="277"/>
      <c r="F95" s="277"/>
      <c r="G95" s="277"/>
      <c r="H95" s="277"/>
      <c r="I95" s="96"/>
      <c r="J95" s="277" t="s">
        <v>85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8">
        <f>'2021-1-101 - Etapa 1  Šaf...'!J32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7" t="s">
        <v>86</v>
      </c>
      <c r="AR95" s="98"/>
      <c r="AS95" s="99">
        <v>0</v>
      </c>
      <c r="AT95" s="100">
        <f>ROUND(SUM(AV95:AW95),2)</f>
        <v>0</v>
      </c>
      <c r="AU95" s="101">
        <f>'2021-1-101 - Etapa 1  Šaf...'!P135</f>
        <v>0</v>
      </c>
      <c r="AV95" s="100">
        <f>'2021-1-101 - Etapa 1  Šaf...'!J35</f>
        <v>0</v>
      </c>
      <c r="AW95" s="100">
        <f>'2021-1-101 - Etapa 1  Šaf...'!J36</f>
        <v>0</v>
      </c>
      <c r="AX95" s="100">
        <f>'2021-1-101 - Etapa 1  Šaf...'!J37</f>
        <v>0</v>
      </c>
      <c r="AY95" s="100">
        <f>'2021-1-101 - Etapa 1  Šaf...'!J38</f>
        <v>0</v>
      </c>
      <c r="AZ95" s="100">
        <f>'2021-1-101 - Etapa 1  Šaf...'!F35</f>
        <v>0</v>
      </c>
      <c r="BA95" s="100">
        <f>'2021-1-101 - Etapa 1  Šaf...'!F36</f>
        <v>0</v>
      </c>
      <c r="BB95" s="100">
        <f>'2021-1-101 - Etapa 1  Šaf...'!F37</f>
        <v>0</v>
      </c>
      <c r="BC95" s="100">
        <f>'2021-1-101 - Etapa 1  Šaf...'!F38</f>
        <v>0</v>
      </c>
      <c r="BD95" s="102">
        <f>'2021-1-101 - Etapa 1  Šaf...'!F39</f>
        <v>0</v>
      </c>
      <c r="BT95" s="103" t="s">
        <v>87</v>
      </c>
      <c r="BV95" s="103" t="s">
        <v>81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1" s="7" customFormat="1" ht="24.75" customHeight="1">
      <c r="A96" s="93" t="s">
        <v>83</v>
      </c>
      <c r="B96" s="94"/>
      <c r="C96" s="95"/>
      <c r="D96" s="277" t="s">
        <v>90</v>
      </c>
      <c r="E96" s="277"/>
      <c r="F96" s="277"/>
      <c r="G96" s="277"/>
      <c r="H96" s="277"/>
      <c r="I96" s="96"/>
      <c r="J96" s="277" t="s">
        <v>91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8">
        <f>'2021-1-102 - Etapa 2 Nové...'!J32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7" t="s">
        <v>86</v>
      </c>
      <c r="AR96" s="98"/>
      <c r="AS96" s="104">
        <v>0</v>
      </c>
      <c r="AT96" s="105">
        <f>ROUND(SUM(AV96:AW96),2)</f>
        <v>0</v>
      </c>
      <c r="AU96" s="106">
        <f>'2021-1-102 - Etapa 2 Nové...'!P136</f>
        <v>0</v>
      </c>
      <c r="AV96" s="105">
        <f>'2021-1-102 - Etapa 2 Nové...'!J35</f>
        <v>0</v>
      </c>
      <c r="AW96" s="105">
        <f>'2021-1-102 - Etapa 2 Nové...'!J36</f>
        <v>0</v>
      </c>
      <c r="AX96" s="105">
        <f>'2021-1-102 - Etapa 2 Nové...'!J37</f>
        <v>0</v>
      </c>
      <c r="AY96" s="105">
        <f>'2021-1-102 - Etapa 2 Nové...'!J38</f>
        <v>0</v>
      </c>
      <c r="AZ96" s="105">
        <f>'2021-1-102 - Etapa 2 Nové...'!F35</f>
        <v>0</v>
      </c>
      <c r="BA96" s="105">
        <f>'2021-1-102 - Etapa 2 Nové...'!F36</f>
        <v>0</v>
      </c>
      <c r="BB96" s="105">
        <f>'2021-1-102 - Etapa 2 Nové...'!F37</f>
        <v>0</v>
      </c>
      <c r="BC96" s="105">
        <f>'2021-1-102 - Etapa 2 Nové...'!F38</f>
        <v>0</v>
      </c>
      <c r="BD96" s="107">
        <f>'2021-1-102 - Etapa 2 Nové...'!F39</f>
        <v>0</v>
      </c>
      <c r="BT96" s="103" t="s">
        <v>87</v>
      </c>
      <c r="BV96" s="103" t="s">
        <v>81</v>
      </c>
      <c r="BW96" s="103" t="s">
        <v>92</v>
      </c>
      <c r="BX96" s="103" t="s">
        <v>5</v>
      </c>
      <c r="CL96" s="103" t="s">
        <v>1</v>
      </c>
      <c r="CM96" s="103" t="s">
        <v>89</v>
      </c>
    </row>
    <row r="97" spans="2:44" ht="10.2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19"/>
    </row>
    <row r="98" spans="1:57" s="2" customFormat="1" ht="30" customHeight="1">
      <c r="A98" s="34"/>
      <c r="B98" s="35"/>
      <c r="C98" s="82" t="s">
        <v>93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85">
        <f>ROUND(SUM(AG99:AG102),2)</f>
        <v>0</v>
      </c>
      <c r="AH98" s="285"/>
      <c r="AI98" s="285"/>
      <c r="AJ98" s="285"/>
      <c r="AK98" s="285"/>
      <c r="AL98" s="285"/>
      <c r="AM98" s="285"/>
      <c r="AN98" s="285">
        <f>ROUND(SUM(AN99:AN102),2)</f>
        <v>0</v>
      </c>
      <c r="AO98" s="285"/>
      <c r="AP98" s="285"/>
      <c r="AQ98" s="108"/>
      <c r="AR98" s="37"/>
      <c r="AS98" s="75" t="s">
        <v>94</v>
      </c>
      <c r="AT98" s="76" t="s">
        <v>95</v>
      </c>
      <c r="AU98" s="76" t="s">
        <v>43</v>
      </c>
      <c r="AV98" s="77" t="s">
        <v>66</v>
      </c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89" s="2" customFormat="1" ht="19.95" customHeight="1">
      <c r="A99" s="34"/>
      <c r="B99" s="35"/>
      <c r="C99" s="36"/>
      <c r="D99" s="282" t="s">
        <v>96</v>
      </c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36"/>
      <c r="AD99" s="36"/>
      <c r="AE99" s="36"/>
      <c r="AF99" s="36"/>
      <c r="AG99" s="280">
        <f>ROUND(AG94*AS99,2)</f>
        <v>0</v>
      </c>
      <c r="AH99" s="281"/>
      <c r="AI99" s="281"/>
      <c r="AJ99" s="281"/>
      <c r="AK99" s="281"/>
      <c r="AL99" s="281"/>
      <c r="AM99" s="281"/>
      <c r="AN99" s="281">
        <f>ROUND(AG99+AV99,2)</f>
        <v>0</v>
      </c>
      <c r="AO99" s="281"/>
      <c r="AP99" s="281"/>
      <c r="AQ99" s="36"/>
      <c r="AR99" s="37"/>
      <c r="AS99" s="111">
        <v>0</v>
      </c>
      <c r="AT99" s="112" t="s">
        <v>97</v>
      </c>
      <c r="AU99" s="112" t="s">
        <v>44</v>
      </c>
      <c r="AV99" s="113">
        <f>ROUND(IF(AU99="základní",AG99*L32,IF(AU99="snížená",AG99*L33,0)),2)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98</v>
      </c>
      <c r="BY99" s="114">
        <f>IF(AU99="základní",AV99,0)</f>
        <v>0</v>
      </c>
      <c r="BZ99" s="114">
        <f>IF(AU99="snížená",AV99,0)</f>
        <v>0</v>
      </c>
      <c r="CA99" s="114">
        <v>0</v>
      </c>
      <c r="CB99" s="114">
        <v>0</v>
      </c>
      <c r="CC99" s="114">
        <v>0</v>
      </c>
      <c r="CD99" s="114">
        <f>IF(AU99="základní",AG99,0)</f>
        <v>0</v>
      </c>
      <c r="CE99" s="114">
        <f>IF(AU99="snížená",AG99,0)</f>
        <v>0</v>
      </c>
      <c r="CF99" s="114">
        <f>IF(AU99="zákl. přenesená",AG99,0)</f>
        <v>0</v>
      </c>
      <c r="CG99" s="114">
        <f>IF(AU99="sníž. přenesená",AG99,0)</f>
        <v>0</v>
      </c>
      <c r="CH99" s="114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čast",1,IF(AT99="investiční čast",2,3))</f>
        <v>1</v>
      </c>
      <c r="CK99" s="16" t="str">
        <f>IF(D99="Vyplň vlastní","","x")</f>
        <v>x</v>
      </c>
    </row>
    <row r="100" spans="1:89" s="2" customFormat="1" ht="19.95" customHeight="1">
      <c r="A100" s="34"/>
      <c r="B100" s="35"/>
      <c r="C100" s="36"/>
      <c r="D100" s="283" t="s">
        <v>99</v>
      </c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36"/>
      <c r="AD100" s="36"/>
      <c r="AE100" s="36"/>
      <c r="AF100" s="36"/>
      <c r="AG100" s="280">
        <f>ROUND(AG94*AS100,2)</f>
        <v>0</v>
      </c>
      <c r="AH100" s="281"/>
      <c r="AI100" s="281"/>
      <c r="AJ100" s="281"/>
      <c r="AK100" s="281"/>
      <c r="AL100" s="281"/>
      <c r="AM100" s="281"/>
      <c r="AN100" s="281">
        <f>ROUND(AG100+AV100,2)</f>
        <v>0</v>
      </c>
      <c r="AO100" s="281"/>
      <c r="AP100" s="281"/>
      <c r="AQ100" s="36"/>
      <c r="AR100" s="37"/>
      <c r="AS100" s="111">
        <v>0</v>
      </c>
      <c r="AT100" s="112" t="s">
        <v>97</v>
      </c>
      <c r="AU100" s="112" t="s">
        <v>44</v>
      </c>
      <c r="AV100" s="113">
        <f>ROUND(IF(AU100="základní",AG100*L32,IF(AU100="snížená",AG100*L33,0)),2)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100</v>
      </c>
      <c r="BY100" s="114">
        <f>IF(AU100="základní",AV100,0)</f>
        <v>0</v>
      </c>
      <c r="BZ100" s="114">
        <f>IF(AU100="snížená",AV100,0)</f>
        <v>0</v>
      </c>
      <c r="CA100" s="114">
        <v>0</v>
      </c>
      <c r="CB100" s="114">
        <v>0</v>
      </c>
      <c r="CC100" s="114">
        <v>0</v>
      </c>
      <c r="CD100" s="114">
        <f>IF(AU100="základní",AG100,0)</f>
        <v>0</v>
      </c>
      <c r="CE100" s="114">
        <f>IF(AU100="snížená",AG100,0)</f>
        <v>0</v>
      </c>
      <c r="CF100" s="114">
        <f>IF(AU100="zákl. přenesená",AG100,0)</f>
        <v>0</v>
      </c>
      <c r="CG100" s="114">
        <f>IF(AU100="sníž. přenesená",AG100,0)</f>
        <v>0</v>
      </c>
      <c r="CH100" s="114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/>
      </c>
    </row>
    <row r="101" spans="1:89" s="2" customFormat="1" ht="19.95" customHeight="1">
      <c r="A101" s="34"/>
      <c r="B101" s="35"/>
      <c r="C101" s="36"/>
      <c r="D101" s="283" t="s">
        <v>99</v>
      </c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36"/>
      <c r="AD101" s="36"/>
      <c r="AE101" s="36"/>
      <c r="AF101" s="36"/>
      <c r="AG101" s="280">
        <f>ROUND(AG94*AS101,2)</f>
        <v>0</v>
      </c>
      <c r="AH101" s="281"/>
      <c r="AI101" s="281"/>
      <c r="AJ101" s="281"/>
      <c r="AK101" s="281"/>
      <c r="AL101" s="281"/>
      <c r="AM101" s="281"/>
      <c r="AN101" s="281">
        <f>ROUND(AG101+AV101,2)</f>
        <v>0</v>
      </c>
      <c r="AO101" s="281"/>
      <c r="AP101" s="281"/>
      <c r="AQ101" s="36"/>
      <c r="AR101" s="37"/>
      <c r="AS101" s="111">
        <v>0</v>
      </c>
      <c r="AT101" s="112" t="s">
        <v>97</v>
      </c>
      <c r="AU101" s="112" t="s">
        <v>44</v>
      </c>
      <c r="AV101" s="113">
        <f>ROUND(IF(AU101="základní",AG101*L32,IF(AU101="snížená",AG101*L33,0)),2)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100</v>
      </c>
      <c r="BY101" s="114">
        <f>IF(AU101="základní",AV101,0)</f>
        <v>0</v>
      </c>
      <c r="BZ101" s="114">
        <f>IF(AU101="snížená",AV101,0)</f>
        <v>0</v>
      </c>
      <c r="CA101" s="114">
        <v>0</v>
      </c>
      <c r="CB101" s="114">
        <v>0</v>
      </c>
      <c r="CC101" s="114">
        <v>0</v>
      </c>
      <c r="CD101" s="114">
        <f>IF(AU101="základní",AG101,0)</f>
        <v>0</v>
      </c>
      <c r="CE101" s="114">
        <f>IF(AU101="snížená",AG101,0)</f>
        <v>0</v>
      </c>
      <c r="CF101" s="114">
        <f>IF(AU101="zákl. přenesená",AG101,0)</f>
        <v>0</v>
      </c>
      <c r="CG101" s="114">
        <f>IF(AU101="sníž. přenesená",AG101,0)</f>
        <v>0</v>
      </c>
      <c r="CH101" s="114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pans="1:89" s="2" customFormat="1" ht="19.95" customHeight="1">
      <c r="A102" s="34"/>
      <c r="B102" s="35"/>
      <c r="C102" s="36"/>
      <c r="D102" s="283" t="s">
        <v>99</v>
      </c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36"/>
      <c r="AD102" s="36"/>
      <c r="AE102" s="36"/>
      <c r="AF102" s="36"/>
      <c r="AG102" s="280">
        <f>ROUND(AG94*AS102,2)</f>
        <v>0</v>
      </c>
      <c r="AH102" s="281"/>
      <c r="AI102" s="281"/>
      <c r="AJ102" s="281"/>
      <c r="AK102" s="281"/>
      <c r="AL102" s="281"/>
      <c r="AM102" s="281"/>
      <c r="AN102" s="281">
        <f>ROUND(AG102+AV102,2)</f>
        <v>0</v>
      </c>
      <c r="AO102" s="281"/>
      <c r="AP102" s="281"/>
      <c r="AQ102" s="36"/>
      <c r="AR102" s="37"/>
      <c r="AS102" s="115">
        <v>0</v>
      </c>
      <c r="AT102" s="116" t="s">
        <v>97</v>
      </c>
      <c r="AU102" s="116" t="s">
        <v>44</v>
      </c>
      <c r="AV102" s="117">
        <f>ROUND(IF(AU102="základní",AG102*L32,IF(AU102="snížená",AG102*L33,0)),2)</f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V102" s="16" t="s">
        <v>100</v>
      </c>
      <c r="BY102" s="114">
        <f>IF(AU102="základní",AV102,0)</f>
        <v>0</v>
      </c>
      <c r="BZ102" s="114">
        <f>IF(AU102="snížená",AV102,0)</f>
        <v>0</v>
      </c>
      <c r="CA102" s="114">
        <v>0</v>
      </c>
      <c r="CB102" s="114">
        <v>0</v>
      </c>
      <c r="CC102" s="114">
        <v>0</v>
      </c>
      <c r="CD102" s="114">
        <f>IF(AU102="základní",AG102,0)</f>
        <v>0</v>
      </c>
      <c r="CE102" s="114">
        <f>IF(AU102="snížená",AG102,0)</f>
        <v>0</v>
      </c>
      <c r="CF102" s="114">
        <f>IF(AU102="zákl. přenesená",AG102,0)</f>
        <v>0</v>
      </c>
      <c r="CG102" s="114">
        <f>IF(AU102="sníž. přenesená",AG102,0)</f>
        <v>0</v>
      </c>
      <c r="CH102" s="11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/>
      </c>
    </row>
    <row r="103" spans="1:57" s="2" customFormat="1" ht="10.8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s="2" customFormat="1" ht="30" customHeight="1">
      <c r="A104" s="34"/>
      <c r="B104" s="35"/>
      <c r="C104" s="118" t="s">
        <v>101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286">
        <f>ROUND(AG94+AG98,2)</f>
        <v>0</v>
      </c>
      <c r="AH104" s="286"/>
      <c r="AI104" s="286"/>
      <c r="AJ104" s="286"/>
      <c r="AK104" s="286"/>
      <c r="AL104" s="286"/>
      <c r="AM104" s="286"/>
      <c r="AN104" s="286">
        <f>ROUND(AN94+AN98,2)</f>
        <v>0</v>
      </c>
      <c r="AO104" s="286"/>
      <c r="AP104" s="286"/>
      <c r="AQ104" s="119"/>
      <c r="AR104" s="37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7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/uUYi9TUfCARRoLq99pTEHMHAmVb+Y7lKIcAAhJMW6KLt3xwBGp++rMKWSUPWB0YW1eV/ediRHuwPaoZv8PAMw==" saltValue="p4e0Z9GvgcRbNQX1IB1i3lRSMwzgw0/E/x0z6sBUfxxsqw9FR7CNCp6rPhYQSy55cHxV4sXxvEYoypedkTIYaQ==" spinCount="100000" sheet="1" objects="1" scenarios="1" formatColumns="0" formatRows="0"/>
  <mergeCells count="64"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2021-1-101 - Etapa 1  Šaf...'!C2" display="/"/>
    <hyperlink ref="A96" location="'2021-1-102 - Etapa 2 N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1"/>
  <sheetViews>
    <sheetView showGridLines="0" tabSelected="1" workbookViewId="0" topLeftCell="A225">
      <selection activeCell="A256" sqref="A2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88</v>
      </c>
    </row>
    <row r="3" spans="2:46" s="1" customFormat="1" ht="6.9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89</v>
      </c>
    </row>
    <row r="4" spans="2:46" s="1" customFormat="1" ht="24.9" customHeight="1">
      <c r="B4" s="19"/>
      <c r="D4" s="123" t="s">
        <v>102</v>
      </c>
      <c r="L4" s="19"/>
      <c r="M4" s="124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25" t="s">
        <v>16</v>
      </c>
      <c r="L6" s="19"/>
    </row>
    <row r="7" spans="2:12" s="1" customFormat="1" ht="16.5" customHeight="1">
      <c r="B7" s="19"/>
      <c r="E7" s="308" t="str">
        <f>'Rekapitulace stavby'!K6</f>
        <v>Šafářský dvůr - zázemí pro sociální služby</v>
      </c>
      <c r="F7" s="309"/>
      <c r="G7" s="309"/>
      <c r="H7" s="309"/>
      <c r="L7" s="19"/>
    </row>
    <row r="8" spans="1:31" s="2" customFormat="1" ht="12" customHeight="1">
      <c r="A8" s="34"/>
      <c r="B8" s="37"/>
      <c r="C8" s="34"/>
      <c r="D8" s="125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7"/>
      <c r="C9" s="34"/>
      <c r="D9" s="34"/>
      <c r="E9" s="310" t="s">
        <v>104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7"/>
      <c r="C11" s="34"/>
      <c r="D11" s="125" t="s">
        <v>18</v>
      </c>
      <c r="E11" s="34"/>
      <c r="F11" s="126" t="s">
        <v>1</v>
      </c>
      <c r="G11" s="34"/>
      <c r="H11" s="34"/>
      <c r="I11" s="125" t="s">
        <v>19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7"/>
      <c r="C12" s="34"/>
      <c r="D12" s="125" t="s">
        <v>20</v>
      </c>
      <c r="E12" s="34"/>
      <c r="F12" s="126" t="s">
        <v>105</v>
      </c>
      <c r="G12" s="34"/>
      <c r="H12" s="34"/>
      <c r="I12" s="125" t="s">
        <v>22</v>
      </c>
      <c r="J12" s="127" t="str">
        <f>'Rekapitulace stavby'!AN8</f>
        <v>15. 4. 2021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7"/>
      <c r="C14" s="34"/>
      <c r="D14" s="125" t="s">
        <v>24</v>
      </c>
      <c r="E14" s="34"/>
      <c r="F14" s="34"/>
      <c r="G14" s="34"/>
      <c r="H14" s="34"/>
      <c r="I14" s="125" t="s">
        <v>25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7"/>
      <c r="C15" s="34"/>
      <c r="D15" s="34"/>
      <c r="E15" s="126" t="s">
        <v>26</v>
      </c>
      <c r="F15" s="34"/>
      <c r="G15" s="34"/>
      <c r="H15" s="34"/>
      <c r="I15" s="125" t="s">
        <v>27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28</v>
      </c>
      <c r="E17" s="34"/>
      <c r="F17" s="34"/>
      <c r="G17" s="34"/>
      <c r="H17" s="34"/>
      <c r="I17" s="125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2" t="str">
        <f>'Rekapitulace stavby'!E14</f>
        <v>Vyplň údaj</v>
      </c>
      <c r="F18" s="313"/>
      <c r="G18" s="313"/>
      <c r="H18" s="313"/>
      <c r="I18" s="125" t="s">
        <v>27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30</v>
      </c>
      <c r="E20" s="34"/>
      <c r="F20" s="34"/>
      <c r="G20" s="34"/>
      <c r="H20" s="34"/>
      <c r="I20" s="125" t="s">
        <v>25</v>
      </c>
      <c r="J20" s="12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">
        <v>106</v>
      </c>
      <c r="F21" s="34"/>
      <c r="G21" s="34"/>
      <c r="H21" s="34"/>
      <c r="I21" s="125" t="s">
        <v>27</v>
      </c>
      <c r="J21" s="12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33</v>
      </c>
      <c r="E23" s="34"/>
      <c r="F23" s="34"/>
      <c r="G23" s="34"/>
      <c r="H23" s="34"/>
      <c r="I23" s="125" t="s">
        <v>25</v>
      </c>
      <c r="J23" s="126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35</v>
      </c>
      <c r="F24" s="34"/>
      <c r="G24" s="34"/>
      <c r="H24" s="34"/>
      <c r="I24" s="125" t="s">
        <v>27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4" t="s">
        <v>1</v>
      </c>
      <c r="F27" s="314"/>
      <c r="G27" s="314"/>
      <c r="H27" s="314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7"/>
      <c r="C30" s="34"/>
      <c r="D30" s="126" t="s">
        <v>107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7"/>
      <c r="C31" s="34"/>
      <c r="D31" s="133" t="s">
        <v>96</v>
      </c>
      <c r="E31" s="34"/>
      <c r="F31" s="34"/>
      <c r="G31" s="34"/>
      <c r="H31" s="34"/>
      <c r="I31" s="34"/>
      <c r="J31" s="132">
        <f>J108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39</v>
      </c>
      <c r="E32" s="34"/>
      <c r="F32" s="34"/>
      <c r="G32" s="34"/>
      <c r="H32" s="34"/>
      <c r="I32" s="34"/>
      <c r="J32" s="135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7"/>
      <c r="C34" s="34"/>
      <c r="D34" s="34"/>
      <c r="E34" s="34"/>
      <c r="F34" s="136" t="s">
        <v>41</v>
      </c>
      <c r="G34" s="34"/>
      <c r="H34" s="34"/>
      <c r="I34" s="136" t="s">
        <v>40</v>
      </c>
      <c r="J34" s="136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7"/>
      <c r="C35" s="34"/>
      <c r="D35" s="137" t="s">
        <v>43</v>
      </c>
      <c r="E35" s="125" t="s">
        <v>44</v>
      </c>
      <c r="F35" s="138">
        <f>ROUND((SUM(BE108:BE115)+SUM(BE135:BE210)),2)</f>
        <v>0</v>
      </c>
      <c r="G35" s="34"/>
      <c r="H35" s="34"/>
      <c r="I35" s="139">
        <v>0.21</v>
      </c>
      <c r="J35" s="138">
        <f>ROUND(((SUM(BE108:BE115)+SUM(BE135:BE210))*I35),2)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7"/>
      <c r="C36" s="34"/>
      <c r="D36" s="34"/>
      <c r="E36" s="125" t="s">
        <v>45</v>
      </c>
      <c r="F36" s="138">
        <f>ROUND((SUM(BF108:BF115)+SUM(BF135:BF210)),2)</f>
        <v>0</v>
      </c>
      <c r="G36" s="34"/>
      <c r="H36" s="34"/>
      <c r="I36" s="139">
        <v>0.15</v>
      </c>
      <c r="J36" s="138">
        <f>ROUND(((SUM(BF108:BF115)+SUM(BF135:BF210))*I36),2)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7"/>
      <c r="C37" s="34"/>
      <c r="D37" s="34"/>
      <c r="E37" s="125" t="s">
        <v>46</v>
      </c>
      <c r="F37" s="138">
        <f>ROUND((SUM(BG108:BG115)+SUM(BG135:BG210)),2)</f>
        <v>0</v>
      </c>
      <c r="G37" s="34"/>
      <c r="H37" s="34"/>
      <c r="I37" s="139">
        <v>0.21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7"/>
      <c r="C38" s="34"/>
      <c r="D38" s="34"/>
      <c r="E38" s="125" t="s">
        <v>47</v>
      </c>
      <c r="F38" s="138">
        <f>ROUND((SUM(BH108:BH115)+SUM(BH135:BH210)),2)</f>
        <v>0</v>
      </c>
      <c r="G38" s="34"/>
      <c r="H38" s="34"/>
      <c r="I38" s="139">
        <v>0.15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7"/>
      <c r="C39" s="34"/>
      <c r="D39" s="34"/>
      <c r="E39" s="125" t="s">
        <v>48</v>
      </c>
      <c r="F39" s="138">
        <f>ROUND((SUM(BI108:BI115)+SUM(BI135:BI210)),2)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49</v>
      </c>
      <c r="E41" s="142"/>
      <c r="F41" s="142"/>
      <c r="G41" s="143" t="s">
        <v>50</v>
      </c>
      <c r="H41" s="144" t="s">
        <v>51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1"/>
      <c r="D50" s="147" t="s">
        <v>52</v>
      </c>
      <c r="E50" s="148"/>
      <c r="F50" s="148"/>
      <c r="G50" s="147" t="s">
        <v>53</v>
      </c>
      <c r="H50" s="148"/>
      <c r="I50" s="148"/>
      <c r="J50" s="148"/>
      <c r="K50" s="148"/>
      <c r="L50" s="5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4"/>
      <c r="B61" s="37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0"/>
      <c r="J61" s="152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4"/>
      <c r="B65" s="37"/>
      <c r="C65" s="34"/>
      <c r="D65" s="147" t="s">
        <v>56</v>
      </c>
      <c r="E65" s="153"/>
      <c r="F65" s="153"/>
      <c r="G65" s="147" t="s">
        <v>57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4"/>
      <c r="B76" s="37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0"/>
      <c r="J76" s="152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2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5" t="str">
        <f>E7</f>
        <v>Šafářský dvůr - zázemí pro sociální služby</v>
      </c>
      <c r="F85" s="316"/>
      <c r="G85" s="316"/>
      <c r="H85" s="31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2021/1-101 - Etapa 1  Šafářský dvůr - Přístavba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6" t="str">
        <f>F12</f>
        <v>Vyškov Nosálovská p.č. 2082/14</v>
      </c>
      <c r="G89" s="36"/>
      <c r="H89" s="36"/>
      <c r="I89" s="28" t="s">
        <v>22</v>
      </c>
      <c r="J89" s="66" t="str">
        <f>IF(J12="","",J12)</f>
        <v>15. 4. 2021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8" t="s">
        <v>24</v>
      </c>
      <c r="D91" s="36"/>
      <c r="E91" s="36"/>
      <c r="F91" s="26" t="str">
        <f>E15</f>
        <v>Piafa Vyškov</v>
      </c>
      <c r="G91" s="36"/>
      <c r="H91" s="36"/>
      <c r="I91" s="28" t="s">
        <v>30</v>
      </c>
      <c r="J91" s="31" t="str">
        <f>E21</f>
        <v>Ing Anna Brunclíková Rybníček 28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8" t="s">
        <v>28</v>
      </c>
      <c r="D92" s="36"/>
      <c r="E92" s="36"/>
      <c r="F92" s="26" t="str">
        <f>IF(E18="","",E18)</f>
        <v>Vyplň údaj</v>
      </c>
      <c r="G92" s="36"/>
      <c r="H92" s="36"/>
      <c r="I92" s="28" t="s">
        <v>33</v>
      </c>
      <c r="J92" s="31" t="str">
        <f>E24</f>
        <v>Lukášková Libuše Vyškov Hybešova 11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8" t="s">
        <v>109</v>
      </c>
      <c r="D94" s="119"/>
      <c r="E94" s="119"/>
      <c r="F94" s="119"/>
      <c r="G94" s="119"/>
      <c r="H94" s="119"/>
      <c r="I94" s="119"/>
      <c r="J94" s="159" t="s">
        <v>110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111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112</v>
      </c>
    </row>
    <row r="97" spans="2:12" s="9" customFormat="1" ht="24.9" customHeight="1">
      <c r="B97" s="161"/>
      <c r="C97" s="162"/>
      <c r="D97" s="163" t="s">
        <v>113</v>
      </c>
      <c r="E97" s="164"/>
      <c r="F97" s="164"/>
      <c r="G97" s="164"/>
      <c r="H97" s="164"/>
      <c r="I97" s="164"/>
      <c r="J97" s="165">
        <f>J136</f>
        <v>0</v>
      </c>
      <c r="K97" s="162"/>
      <c r="L97" s="166"/>
    </row>
    <row r="98" spans="2:12" s="10" customFormat="1" ht="19.95" customHeight="1">
      <c r="B98" s="167"/>
      <c r="C98" s="168"/>
      <c r="D98" s="169" t="s">
        <v>114</v>
      </c>
      <c r="E98" s="170"/>
      <c r="F98" s="170"/>
      <c r="G98" s="170"/>
      <c r="H98" s="170"/>
      <c r="I98" s="170"/>
      <c r="J98" s="171">
        <f>J137</f>
        <v>0</v>
      </c>
      <c r="K98" s="168"/>
      <c r="L98" s="172"/>
    </row>
    <row r="99" spans="2:12" s="10" customFormat="1" ht="19.95" customHeight="1">
      <c r="B99" s="167"/>
      <c r="C99" s="168"/>
      <c r="D99" s="169" t="s">
        <v>115</v>
      </c>
      <c r="E99" s="170"/>
      <c r="F99" s="170"/>
      <c r="G99" s="170"/>
      <c r="H99" s="170"/>
      <c r="I99" s="170"/>
      <c r="J99" s="171">
        <f>J152</f>
        <v>0</v>
      </c>
      <c r="K99" s="168"/>
      <c r="L99" s="172"/>
    </row>
    <row r="100" spans="2:12" s="10" customFormat="1" ht="19.95" customHeight="1">
      <c r="B100" s="167"/>
      <c r="C100" s="168"/>
      <c r="D100" s="169" t="s">
        <v>116</v>
      </c>
      <c r="E100" s="170"/>
      <c r="F100" s="170"/>
      <c r="G100" s="170"/>
      <c r="H100" s="170"/>
      <c r="I100" s="170"/>
      <c r="J100" s="171">
        <f>J157</f>
        <v>0</v>
      </c>
      <c r="K100" s="168"/>
      <c r="L100" s="172"/>
    </row>
    <row r="101" spans="2:12" s="9" customFormat="1" ht="24.9" customHeight="1">
      <c r="B101" s="161"/>
      <c r="C101" s="162"/>
      <c r="D101" s="163" t="s">
        <v>117</v>
      </c>
      <c r="E101" s="164"/>
      <c r="F101" s="164"/>
      <c r="G101" s="164"/>
      <c r="H101" s="164"/>
      <c r="I101" s="164"/>
      <c r="J101" s="165">
        <f>J159</f>
        <v>0</v>
      </c>
      <c r="K101" s="162"/>
      <c r="L101" s="166"/>
    </row>
    <row r="102" spans="2:12" s="10" customFormat="1" ht="19.95" customHeight="1">
      <c r="B102" s="167"/>
      <c r="C102" s="168"/>
      <c r="D102" s="169" t="s">
        <v>118</v>
      </c>
      <c r="E102" s="170"/>
      <c r="F102" s="170"/>
      <c r="G102" s="170"/>
      <c r="H102" s="170"/>
      <c r="I102" s="170"/>
      <c r="J102" s="171">
        <f>J160</f>
        <v>0</v>
      </c>
      <c r="K102" s="168"/>
      <c r="L102" s="172"/>
    </row>
    <row r="103" spans="2:12" s="10" customFormat="1" ht="19.95" customHeight="1">
      <c r="B103" s="167"/>
      <c r="C103" s="168"/>
      <c r="D103" s="169" t="s">
        <v>119</v>
      </c>
      <c r="E103" s="170"/>
      <c r="F103" s="170"/>
      <c r="G103" s="170"/>
      <c r="H103" s="170"/>
      <c r="I103" s="170"/>
      <c r="J103" s="171">
        <f>J181</f>
        <v>0</v>
      </c>
      <c r="K103" s="168"/>
      <c r="L103" s="172"/>
    </row>
    <row r="104" spans="2:12" s="10" customFormat="1" ht="19.95" customHeight="1">
      <c r="B104" s="167"/>
      <c r="C104" s="168"/>
      <c r="D104" s="169" t="s">
        <v>120</v>
      </c>
      <c r="E104" s="170"/>
      <c r="F104" s="170"/>
      <c r="G104" s="170"/>
      <c r="H104" s="170"/>
      <c r="I104" s="170"/>
      <c r="J104" s="171">
        <f>J195</f>
        <v>0</v>
      </c>
      <c r="K104" s="168"/>
      <c r="L104" s="172"/>
    </row>
    <row r="105" spans="2:12" s="10" customFormat="1" ht="19.95" customHeight="1">
      <c r="B105" s="167"/>
      <c r="C105" s="168"/>
      <c r="D105" s="169" t="s">
        <v>121</v>
      </c>
      <c r="E105" s="170"/>
      <c r="F105" s="170"/>
      <c r="G105" s="170"/>
      <c r="H105" s="170"/>
      <c r="I105" s="170"/>
      <c r="J105" s="171">
        <f>J203</f>
        <v>0</v>
      </c>
      <c r="K105" s="168"/>
      <c r="L105" s="172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60" t="s">
        <v>122</v>
      </c>
      <c r="D108" s="36"/>
      <c r="E108" s="36"/>
      <c r="F108" s="36"/>
      <c r="G108" s="36"/>
      <c r="H108" s="36"/>
      <c r="I108" s="36"/>
      <c r="J108" s="173">
        <f>ROUND(J109+J110+J111+J112+J113+J114,2)</f>
        <v>0</v>
      </c>
      <c r="K108" s="36"/>
      <c r="L108" s="51"/>
      <c r="N108" s="174" t="s">
        <v>43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283" t="s">
        <v>123</v>
      </c>
      <c r="E109" s="282"/>
      <c r="F109" s="282"/>
      <c r="G109" s="36"/>
      <c r="H109" s="36"/>
      <c r="I109" s="36"/>
      <c r="J109" s="110">
        <v>0</v>
      </c>
      <c r="K109" s="36"/>
      <c r="L109" s="175"/>
      <c r="M109" s="176"/>
      <c r="N109" s="177" t="s">
        <v>44</v>
      </c>
      <c r="O109" s="176"/>
      <c r="P109" s="176"/>
      <c r="Q109" s="176"/>
      <c r="R109" s="176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9" t="s">
        <v>124</v>
      </c>
      <c r="AZ109" s="176"/>
      <c r="BA109" s="176"/>
      <c r="BB109" s="176"/>
      <c r="BC109" s="176"/>
      <c r="BD109" s="176"/>
      <c r="BE109" s="180">
        <f aca="true" t="shared" si="0" ref="BE109:BE114">IF(N109="základní",J109,0)</f>
        <v>0</v>
      </c>
      <c r="BF109" s="180">
        <f aca="true" t="shared" si="1" ref="BF109:BF114">IF(N109="snížená",J109,0)</f>
        <v>0</v>
      </c>
      <c r="BG109" s="180">
        <f aca="true" t="shared" si="2" ref="BG109:BG114">IF(N109="zákl. přenesená",J109,0)</f>
        <v>0</v>
      </c>
      <c r="BH109" s="180">
        <f aca="true" t="shared" si="3" ref="BH109:BH114">IF(N109="sníž. přenesená",J109,0)</f>
        <v>0</v>
      </c>
      <c r="BI109" s="180">
        <f aca="true" t="shared" si="4" ref="BI109:BI114">IF(N109="nulová",J109,0)</f>
        <v>0</v>
      </c>
      <c r="BJ109" s="179" t="s">
        <v>87</v>
      </c>
      <c r="BK109" s="176"/>
      <c r="BL109" s="176"/>
      <c r="BM109" s="176"/>
    </row>
    <row r="110" spans="1:65" s="2" customFormat="1" ht="18" customHeight="1">
      <c r="A110" s="34"/>
      <c r="B110" s="35"/>
      <c r="C110" s="36"/>
      <c r="D110" s="283" t="s">
        <v>125</v>
      </c>
      <c r="E110" s="282"/>
      <c r="F110" s="282"/>
      <c r="G110" s="36"/>
      <c r="H110" s="36"/>
      <c r="I110" s="36"/>
      <c r="J110" s="110">
        <v>0</v>
      </c>
      <c r="K110" s="36"/>
      <c r="L110" s="175"/>
      <c r="M110" s="176"/>
      <c r="N110" s="177" t="s">
        <v>44</v>
      </c>
      <c r="O110" s="176"/>
      <c r="P110" s="176"/>
      <c r="Q110" s="176"/>
      <c r="R110" s="176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9" t="s">
        <v>124</v>
      </c>
      <c r="AZ110" s="176"/>
      <c r="BA110" s="176"/>
      <c r="BB110" s="176"/>
      <c r="BC110" s="176"/>
      <c r="BD110" s="176"/>
      <c r="BE110" s="180">
        <f t="shared" si="0"/>
        <v>0</v>
      </c>
      <c r="BF110" s="180">
        <f t="shared" si="1"/>
        <v>0</v>
      </c>
      <c r="BG110" s="180">
        <f t="shared" si="2"/>
        <v>0</v>
      </c>
      <c r="BH110" s="180">
        <f t="shared" si="3"/>
        <v>0</v>
      </c>
      <c r="BI110" s="180">
        <f t="shared" si="4"/>
        <v>0</v>
      </c>
      <c r="BJ110" s="179" t="s">
        <v>87</v>
      </c>
      <c r="BK110" s="176"/>
      <c r="BL110" s="176"/>
      <c r="BM110" s="176"/>
    </row>
    <row r="111" spans="1:65" s="2" customFormat="1" ht="18" customHeight="1">
      <c r="A111" s="34"/>
      <c r="B111" s="35"/>
      <c r="C111" s="36"/>
      <c r="D111" s="283" t="s">
        <v>126</v>
      </c>
      <c r="E111" s="282"/>
      <c r="F111" s="282"/>
      <c r="G111" s="36"/>
      <c r="H111" s="36"/>
      <c r="I111" s="36"/>
      <c r="J111" s="110">
        <v>0</v>
      </c>
      <c r="K111" s="36"/>
      <c r="L111" s="175"/>
      <c r="M111" s="176"/>
      <c r="N111" s="177" t="s">
        <v>44</v>
      </c>
      <c r="O111" s="176"/>
      <c r="P111" s="176"/>
      <c r="Q111" s="176"/>
      <c r="R111" s="176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9" t="s">
        <v>124</v>
      </c>
      <c r="AZ111" s="176"/>
      <c r="BA111" s="176"/>
      <c r="BB111" s="176"/>
      <c r="BC111" s="176"/>
      <c r="BD111" s="176"/>
      <c r="BE111" s="180">
        <f t="shared" si="0"/>
        <v>0</v>
      </c>
      <c r="BF111" s="180">
        <f t="shared" si="1"/>
        <v>0</v>
      </c>
      <c r="BG111" s="180">
        <f t="shared" si="2"/>
        <v>0</v>
      </c>
      <c r="BH111" s="180">
        <f t="shared" si="3"/>
        <v>0</v>
      </c>
      <c r="BI111" s="180">
        <f t="shared" si="4"/>
        <v>0</v>
      </c>
      <c r="BJ111" s="179" t="s">
        <v>87</v>
      </c>
      <c r="BK111" s="176"/>
      <c r="BL111" s="176"/>
      <c r="BM111" s="176"/>
    </row>
    <row r="112" spans="1:65" s="2" customFormat="1" ht="18" customHeight="1">
      <c r="A112" s="34"/>
      <c r="B112" s="35"/>
      <c r="C112" s="36"/>
      <c r="D112" s="283" t="s">
        <v>127</v>
      </c>
      <c r="E112" s="282"/>
      <c r="F112" s="282"/>
      <c r="G112" s="36"/>
      <c r="H112" s="36"/>
      <c r="I112" s="36"/>
      <c r="J112" s="110">
        <v>0</v>
      </c>
      <c r="K112" s="36"/>
      <c r="L112" s="175"/>
      <c r="M112" s="176"/>
      <c r="N112" s="177" t="s">
        <v>44</v>
      </c>
      <c r="O112" s="176"/>
      <c r="P112" s="176"/>
      <c r="Q112" s="176"/>
      <c r="R112" s="176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9" t="s">
        <v>124</v>
      </c>
      <c r="AZ112" s="176"/>
      <c r="BA112" s="176"/>
      <c r="BB112" s="176"/>
      <c r="BC112" s="176"/>
      <c r="BD112" s="176"/>
      <c r="BE112" s="180">
        <f t="shared" si="0"/>
        <v>0</v>
      </c>
      <c r="BF112" s="180">
        <f t="shared" si="1"/>
        <v>0</v>
      </c>
      <c r="BG112" s="180">
        <f t="shared" si="2"/>
        <v>0</v>
      </c>
      <c r="BH112" s="180">
        <f t="shared" si="3"/>
        <v>0</v>
      </c>
      <c r="BI112" s="180">
        <f t="shared" si="4"/>
        <v>0</v>
      </c>
      <c r="BJ112" s="179" t="s">
        <v>87</v>
      </c>
      <c r="BK112" s="176"/>
      <c r="BL112" s="176"/>
      <c r="BM112" s="176"/>
    </row>
    <row r="113" spans="1:65" s="2" customFormat="1" ht="18" customHeight="1">
      <c r="A113" s="34"/>
      <c r="B113" s="35"/>
      <c r="C113" s="36"/>
      <c r="D113" s="283" t="s">
        <v>128</v>
      </c>
      <c r="E113" s="282"/>
      <c r="F113" s="282"/>
      <c r="G113" s="36"/>
      <c r="H113" s="36"/>
      <c r="I113" s="36"/>
      <c r="J113" s="110">
        <v>0</v>
      </c>
      <c r="K113" s="36"/>
      <c r="L113" s="175"/>
      <c r="M113" s="176"/>
      <c r="N113" s="177" t="s">
        <v>44</v>
      </c>
      <c r="O113" s="176"/>
      <c r="P113" s="176"/>
      <c r="Q113" s="176"/>
      <c r="R113" s="176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9" t="s">
        <v>124</v>
      </c>
      <c r="AZ113" s="176"/>
      <c r="BA113" s="176"/>
      <c r="BB113" s="176"/>
      <c r="BC113" s="176"/>
      <c r="BD113" s="176"/>
      <c r="BE113" s="180">
        <f t="shared" si="0"/>
        <v>0</v>
      </c>
      <c r="BF113" s="180">
        <f t="shared" si="1"/>
        <v>0</v>
      </c>
      <c r="BG113" s="180">
        <f t="shared" si="2"/>
        <v>0</v>
      </c>
      <c r="BH113" s="180">
        <f t="shared" si="3"/>
        <v>0</v>
      </c>
      <c r="BI113" s="180">
        <f t="shared" si="4"/>
        <v>0</v>
      </c>
      <c r="BJ113" s="179" t="s">
        <v>87</v>
      </c>
      <c r="BK113" s="176"/>
      <c r="BL113" s="176"/>
      <c r="BM113" s="176"/>
    </row>
    <row r="114" spans="1:65" s="2" customFormat="1" ht="18" customHeight="1">
      <c r="A114" s="34"/>
      <c r="B114" s="35"/>
      <c r="C114" s="36"/>
      <c r="D114" s="109" t="s">
        <v>129</v>
      </c>
      <c r="E114" s="36"/>
      <c r="F114" s="36"/>
      <c r="G114" s="36"/>
      <c r="H114" s="36"/>
      <c r="I114" s="36"/>
      <c r="J114" s="110">
        <f>ROUND(J30*T114,2)</f>
        <v>0</v>
      </c>
      <c r="K114" s="36"/>
      <c r="L114" s="175"/>
      <c r="M114" s="176"/>
      <c r="N114" s="177" t="s">
        <v>44</v>
      </c>
      <c r="O114" s="176"/>
      <c r="P114" s="176"/>
      <c r="Q114" s="176"/>
      <c r="R114" s="176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9" t="s">
        <v>130</v>
      </c>
      <c r="AZ114" s="176"/>
      <c r="BA114" s="176"/>
      <c r="BB114" s="176"/>
      <c r="BC114" s="176"/>
      <c r="BD114" s="176"/>
      <c r="BE114" s="180">
        <f t="shared" si="0"/>
        <v>0</v>
      </c>
      <c r="BF114" s="180">
        <f t="shared" si="1"/>
        <v>0</v>
      </c>
      <c r="BG114" s="180">
        <f t="shared" si="2"/>
        <v>0</v>
      </c>
      <c r="BH114" s="180">
        <f t="shared" si="3"/>
        <v>0</v>
      </c>
      <c r="BI114" s="180">
        <f t="shared" si="4"/>
        <v>0</v>
      </c>
      <c r="BJ114" s="179" t="s">
        <v>87</v>
      </c>
      <c r="BK114" s="176"/>
      <c r="BL114" s="176"/>
      <c r="BM114" s="176"/>
    </row>
    <row r="115" spans="1:31" s="2" customFormat="1" ht="10.2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9.25" customHeight="1">
      <c r="A116" s="34"/>
      <c r="B116" s="35"/>
      <c r="C116" s="118" t="s">
        <v>101</v>
      </c>
      <c r="D116" s="119"/>
      <c r="E116" s="119"/>
      <c r="F116" s="119"/>
      <c r="G116" s="119"/>
      <c r="H116" s="119"/>
      <c r="I116" s="119"/>
      <c r="J116" s="120">
        <f>ROUND(J96+J108,2)</f>
        <v>0</v>
      </c>
      <c r="K116" s="119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2" t="s">
        <v>131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8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15" t="str">
        <f>E7</f>
        <v>Šafářský dvůr - zázemí pro sociální služby</v>
      </c>
      <c r="F125" s="316"/>
      <c r="G125" s="316"/>
      <c r="H125" s="31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8" t="s">
        <v>103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61" t="str">
        <f>E9</f>
        <v>2021/1-101 - Etapa 1  Šafářský dvůr - Přístavba</v>
      </c>
      <c r="F127" s="317"/>
      <c r="G127" s="317"/>
      <c r="H127" s="317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8" t="s">
        <v>20</v>
      </c>
      <c r="D129" s="36"/>
      <c r="E129" s="36"/>
      <c r="F129" s="26" t="str">
        <f>F12</f>
        <v>Vyškov Nosálovská p.č. 2082/14</v>
      </c>
      <c r="G129" s="36"/>
      <c r="H129" s="36"/>
      <c r="I129" s="28" t="s">
        <v>22</v>
      </c>
      <c r="J129" s="66" t="str">
        <f>IF(J12="","",J12)</f>
        <v>15. 4. 2021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5.65" customHeight="1">
      <c r="A131" s="34"/>
      <c r="B131" s="35"/>
      <c r="C131" s="28" t="s">
        <v>24</v>
      </c>
      <c r="D131" s="36"/>
      <c r="E131" s="36"/>
      <c r="F131" s="26" t="str">
        <f>E15</f>
        <v>Piafa Vyškov</v>
      </c>
      <c r="G131" s="36"/>
      <c r="H131" s="36"/>
      <c r="I131" s="28" t="s">
        <v>30</v>
      </c>
      <c r="J131" s="31" t="str">
        <f>E21</f>
        <v>Ing Anna Brunclíková Rybníček 28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25.65" customHeight="1">
      <c r="A132" s="34"/>
      <c r="B132" s="35"/>
      <c r="C132" s="28" t="s">
        <v>28</v>
      </c>
      <c r="D132" s="36"/>
      <c r="E132" s="36"/>
      <c r="F132" s="26" t="str">
        <f>IF(E18="","",E18)</f>
        <v>Vyplň údaj</v>
      </c>
      <c r="G132" s="36"/>
      <c r="H132" s="36"/>
      <c r="I132" s="28" t="s">
        <v>33</v>
      </c>
      <c r="J132" s="31" t="str">
        <f>E24</f>
        <v>Lukášková Libuše Vyškov Hybešova 11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81"/>
      <c r="B134" s="182"/>
      <c r="C134" s="183" t="s">
        <v>132</v>
      </c>
      <c r="D134" s="184" t="s">
        <v>64</v>
      </c>
      <c r="E134" s="184" t="s">
        <v>60</v>
      </c>
      <c r="F134" s="184" t="s">
        <v>61</v>
      </c>
      <c r="G134" s="184" t="s">
        <v>133</v>
      </c>
      <c r="H134" s="184" t="s">
        <v>134</v>
      </c>
      <c r="I134" s="184" t="s">
        <v>135</v>
      </c>
      <c r="J134" s="185" t="s">
        <v>110</v>
      </c>
      <c r="K134" s="186" t="s">
        <v>136</v>
      </c>
      <c r="L134" s="187"/>
      <c r="M134" s="75" t="s">
        <v>1</v>
      </c>
      <c r="N134" s="76" t="s">
        <v>43</v>
      </c>
      <c r="O134" s="76" t="s">
        <v>137</v>
      </c>
      <c r="P134" s="76" t="s">
        <v>138</v>
      </c>
      <c r="Q134" s="76" t="s">
        <v>139</v>
      </c>
      <c r="R134" s="76" t="s">
        <v>140</v>
      </c>
      <c r="S134" s="76" t="s">
        <v>141</v>
      </c>
      <c r="T134" s="77" t="s">
        <v>142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</row>
    <row r="135" spans="1:63" s="2" customFormat="1" ht="22.8" customHeight="1">
      <c r="A135" s="34"/>
      <c r="B135" s="35"/>
      <c r="C135" s="82" t="s">
        <v>143</v>
      </c>
      <c r="D135" s="36"/>
      <c r="E135" s="36"/>
      <c r="F135" s="36"/>
      <c r="G135" s="36"/>
      <c r="H135" s="36"/>
      <c r="I135" s="36"/>
      <c r="J135" s="188">
        <f>BK135</f>
        <v>0</v>
      </c>
      <c r="K135" s="36"/>
      <c r="L135" s="37"/>
      <c r="M135" s="78"/>
      <c r="N135" s="189"/>
      <c r="O135" s="79"/>
      <c r="P135" s="190">
        <f>P136+P159</f>
        <v>0</v>
      </c>
      <c r="Q135" s="79"/>
      <c r="R135" s="190">
        <f>R136+R159</f>
        <v>0.9320994800000002</v>
      </c>
      <c r="S135" s="79"/>
      <c r="T135" s="191">
        <f>T136+T159</f>
        <v>0.19333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6" t="s">
        <v>78</v>
      </c>
      <c r="AU135" s="16" t="s">
        <v>112</v>
      </c>
      <c r="BK135" s="192">
        <f>BK136+BK159</f>
        <v>0</v>
      </c>
    </row>
    <row r="136" spans="2:63" s="12" customFormat="1" ht="25.95" customHeight="1">
      <c r="B136" s="193"/>
      <c r="C136" s="194"/>
      <c r="D136" s="195" t="s">
        <v>78</v>
      </c>
      <c r="E136" s="196" t="s">
        <v>144</v>
      </c>
      <c r="F136" s="196" t="s">
        <v>145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P137+P152+P157</f>
        <v>0</v>
      </c>
      <c r="Q136" s="201"/>
      <c r="R136" s="202">
        <f>R137+R152+R157</f>
        <v>0.03157712</v>
      </c>
      <c r="S136" s="201"/>
      <c r="T136" s="203">
        <f>T137+T152+T157</f>
        <v>0.18333</v>
      </c>
      <c r="AR136" s="204" t="s">
        <v>87</v>
      </c>
      <c r="AT136" s="205" t="s">
        <v>78</v>
      </c>
      <c r="AU136" s="205" t="s">
        <v>79</v>
      </c>
      <c r="AY136" s="204" t="s">
        <v>146</v>
      </c>
      <c r="BK136" s="206">
        <f>BK137+BK152+BK157</f>
        <v>0</v>
      </c>
    </row>
    <row r="137" spans="2:63" s="12" customFormat="1" ht="22.8" customHeight="1">
      <c r="B137" s="193"/>
      <c r="C137" s="194"/>
      <c r="D137" s="195" t="s">
        <v>78</v>
      </c>
      <c r="E137" s="207" t="s">
        <v>147</v>
      </c>
      <c r="F137" s="207" t="s">
        <v>148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SUM(P138:P151)</f>
        <v>0</v>
      </c>
      <c r="Q137" s="201"/>
      <c r="R137" s="202">
        <f>SUM(R138:R151)</f>
        <v>0.03157712</v>
      </c>
      <c r="S137" s="201"/>
      <c r="T137" s="203">
        <f>SUM(T138:T151)</f>
        <v>0.18333</v>
      </c>
      <c r="AR137" s="204" t="s">
        <v>87</v>
      </c>
      <c r="AT137" s="205" t="s">
        <v>78</v>
      </c>
      <c r="AU137" s="205" t="s">
        <v>87</v>
      </c>
      <c r="AY137" s="204" t="s">
        <v>146</v>
      </c>
      <c r="BK137" s="206">
        <f>SUM(BK138:BK151)</f>
        <v>0</v>
      </c>
    </row>
    <row r="138" spans="1:65" s="2" customFormat="1" ht="21.75" customHeight="1">
      <c r="A138" s="34"/>
      <c r="B138" s="35"/>
      <c r="C138" s="209" t="s">
        <v>87</v>
      </c>
      <c r="D138" s="209" t="s">
        <v>149</v>
      </c>
      <c r="E138" s="210" t="s">
        <v>150</v>
      </c>
      <c r="F138" s="211" t="s">
        <v>151</v>
      </c>
      <c r="G138" s="212" t="s">
        <v>152</v>
      </c>
      <c r="H138" s="213">
        <v>1</v>
      </c>
      <c r="I138" s="214"/>
      <c r="J138" s="215">
        <f>ROUND(I138*H138,2)</f>
        <v>0</v>
      </c>
      <c r="K138" s="216"/>
      <c r="L138" s="37"/>
      <c r="M138" s="217" t="s">
        <v>1</v>
      </c>
      <c r="N138" s="218" t="s">
        <v>44</v>
      </c>
      <c r="O138" s="71"/>
      <c r="P138" s="219">
        <f>O138*H138</f>
        <v>0</v>
      </c>
      <c r="Q138" s="219">
        <v>0.0283</v>
      </c>
      <c r="R138" s="219">
        <f>Q138*H138</f>
        <v>0.0283</v>
      </c>
      <c r="S138" s="219">
        <v>0</v>
      </c>
      <c r="T138" s="22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153</v>
      </c>
      <c r="AT138" s="221" t="s">
        <v>149</v>
      </c>
      <c r="AU138" s="221" t="s">
        <v>89</v>
      </c>
      <c r="AY138" s="16" t="s">
        <v>146</v>
      </c>
      <c r="BE138" s="114">
        <f>IF(N138="základní",J138,0)</f>
        <v>0</v>
      </c>
      <c r="BF138" s="114">
        <f>IF(N138="snížená",J138,0)</f>
        <v>0</v>
      </c>
      <c r="BG138" s="114">
        <f>IF(N138="zákl. přenesená",J138,0)</f>
        <v>0</v>
      </c>
      <c r="BH138" s="114">
        <f>IF(N138="sníž. přenesená",J138,0)</f>
        <v>0</v>
      </c>
      <c r="BI138" s="114">
        <f>IF(N138="nulová",J138,0)</f>
        <v>0</v>
      </c>
      <c r="BJ138" s="16" t="s">
        <v>87</v>
      </c>
      <c r="BK138" s="114">
        <f>ROUND(I138*H138,2)</f>
        <v>0</v>
      </c>
      <c r="BL138" s="16" t="s">
        <v>153</v>
      </c>
      <c r="BM138" s="221" t="s">
        <v>154</v>
      </c>
    </row>
    <row r="139" spans="2:51" s="13" customFormat="1" ht="10.2">
      <c r="B139" s="222"/>
      <c r="C139" s="223"/>
      <c r="D139" s="224" t="s">
        <v>155</v>
      </c>
      <c r="E139" s="225" t="s">
        <v>1</v>
      </c>
      <c r="F139" s="226" t="s">
        <v>156</v>
      </c>
      <c r="G139" s="223"/>
      <c r="H139" s="225" t="s">
        <v>1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155</v>
      </c>
      <c r="AU139" s="232" t="s">
        <v>89</v>
      </c>
      <c r="AV139" s="13" t="s">
        <v>87</v>
      </c>
      <c r="AW139" s="13" t="s">
        <v>32</v>
      </c>
      <c r="AX139" s="13" t="s">
        <v>79</v>
      </c>
      <c r="AY139" s="232" t="s">
        <v>146</v>
      </c>
    </row>
    <row r="140" spans="2:51" s="13" customFormat="1" ht="10.2">
      <c r="B140" s="222"/>
      <c r="C140" s="223"/>
      <c r="D140" s="224" t="s">
        <v>155</v>
      </c>
      <c r="E140" s="225" t="s">
        <v>1</v>
      </c>
      <c r="F140" s="226" t="s">
        <v>157</v>
      </c>
      <c r="G140" s="223"/>
      <c r="H140" s="225" t="s">
        <v>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155</v>
      </c>
      <c r="AU140" s="232" t="s">
        <v>89</v>
      </c>
      <c r="AV140" s="13" t="s">
        <v>87</v>
      </c>
      <c r="AW140" s="13" t="s">
        <v>32</v>
      </c>
      <c r="AX140" s="13" t="s">
        <v>79</v>
      </c>
      <c r="AY140" s="232" t="s">
        <v>146</v>
      </c>
    </row>
    <row r="141" spans="2:51" s="13" customFormat="1" ht="10.2">
      <c r="B141" s="222"/>
      <c r="C141" s="223"/>
      <c r="D141" s="224" t="s">
        <v>155</v>
      </c>
      <c r="E141" s="225" t="s">
        <v>1</v>
      </c>
      <c r="F141" s="226" t="s">
        <v>158</v>
      </c>
      <c r="G141" s="223"/>
      <c r="H141" s="225" t="s">
        <v>1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155</v>
      </c>
      <c r="AU141" s="232" t="s">
        <v>89</v>
      </c>
      <c r="AV141" s="13" t="s">
        <v>87</v>
      </c>
      <c r="AW141" s="13" t="s">
        <v>32</v>
      </c>
      <c r="AX141" s="13" t="s">
        <v>79</v>
      </c>
      <c r="AY141" s="232" t="s">
        <v>146</v>
      </c>
    </row>
    <row r="142" spans="2:51" s="13" customFormat="1" ht="10.2">
      <c r="B142" s="222"/>
      <c r="C142" s="223"/>
      <c r="D142" s="224" t="s">
        <v>155</v>
      </c>
      <c r="E142" s="225" t="s">
        <v>1</v>
      </c>
      <c r="F142" s="226" t="s">
        <v>159</v>
      </c>
      <c r="G142" s="223"/>
      <c r="H142" s="225" t="s">
        <v>1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155</v>
      </c>
      <c r="AU142" s="232" t="s">
        <v>89</v>
      </c>
      <c r="AV142" s="13" t="s">
        <v>87</v>
      </c>
      <c r="AW142" s="13" t="s">
        <v>32</v>
      </c>
      <c r="AX142" s="13" t="s">
        <v>79</v>
      </c>
      <c r="AY142" s="232" t="s">
        <v>146</v>
      </c>
    </row>
    <row r="143" spans="2:51" s="14" customFormat="1" ht="10.2">
      <c r="B143" s="233"/>
      <c r="C143" s="234"/>
      <c r="D143" s="224" t="s">
        <v>155</v>
      </c>
      <c r="E143" s="235" t="s">
        <v>1</v>
      </c>
      <c r="F143" s="236" t="s">
        <v>160</v>
      </c>
      <c r="G143" s="234"/>
      <c r="H143" s="237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155</v>
      </c>
      <c r="AU143" s="243" t="s">
        <v>89</v>
      </c>
      <c r="AV143" s="14" t="s">
        <v>89</v>
      </c>
      <c r="AW143" s="14" t="s">
        <v>32</v>
      </c>
      <c r="AX143" s="14" t="s">
        <v>87</v>
      </c>
      <c r="AY143" s="243" t="s">
        <v>146</v>
      </c>
    </row>
    <row r="144" spans="1:65" s="2" customFormat="1" ht="33" customHeight="1">
      <c r="A144" s="34"/>
      <c r="B144" s="35"/>
      <c r="C144" s="209" t="s">
        <v>89</v>
      </c>
      <c r="D144" s="209" t="s">
        <v>149</v>
      </c>
      <c r="E144" s="210" t="s">
        <v>161</v>
      </c>
      <c r="F144" s="211" t="s">
        <v>162</v>
      </c>
      <c r="G144" s="212" t="s">
        <v>163</v>
      </c>
      <c r="H144" s="213">
        <v>14</v>
      </c>
      <c r="I144" s="214"/>
      <c r="J144" s="215">
        <f>ROUND(I144*H144,2)</f>
        <v>0</v>
      </c>
      <c r="K144" s="216"/>
      <c r="L144" s="37"/>
      <c r="M144" s="217" t="s">
        <v>1</v>
      </c>
      <c r="N144" s="218" t="s">
        <v>44</v>
      </c>
      <c r="O144" s="71"/>
      <c r="P144" s="219">
        <f>O144*H144</f>
        <v>0</v>
      </c>
      <c r="Q144" s="219">
        <v>0.00013</v>
      </c>
      <c r="R144" s="219">
        <f>Q144*H144</f>
        <v>0.0018199999999999998</v>
      </c>
      <c r="S144" s="219">
        <v>0</v>
      </c>
      <c r="T144" s="22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1" t="s">
        <v>153</v>
      </c>
      <c r="AT144" s="221" t="s">
        <v>149</v>
      </c>
      <c r="AU144" s="221" t="s">
        <v>89</v>
      </c>
      <c r="AY144" s="16" t="s">
        <v>146</v>
      </c>
      <c r="BE144" s="114">
        <f>IF(N144="základní",J144,0)</f>
        <v>0</v>
      </c>
      <c r="BF144" s="114">
        <f>IF(N144="snížená",J144,0)</f>
        <v>0</v>
      </c>
      <c r="BG144" s="114">
        <f>IF(N144="zákl. přenesená",J144,0)</f>
        <v>0</v>
      </c>
      <c r="BH144" s="114">
        <f>IF(N144="sníž. přenesená",J144,0)</f>
        <v>0</v>
      </c>
      <c r="BI144" s="114">
        <f>IF(N144="nulová",J144,0)</f>
        <v>0</v>
      </c>
      <c r="BJ144" s="16" t="s">
        <v>87</v>
      </c>
      <c r="BK144" s="114">
        <f>ROUND(I144*H144,2)</f>
        <v>0</v>
      </c>
      <c r="BL144" s="16" t="s">
        <v>153</v>
      </c>
      <c r="BM144" s="221" t="s">
        <v>164</v>
      </c>
    </row>
    <row r="145" spans="2:51" s="14" customFormat="1" ht="20.4">
      <c r="B145" s="233"/>
      <c r="C145" s="234"/>
      <c r="D145" s="224" t="s">
        <v>155</v>
      </c>
      <c r="E145" s="235" t="s">
        <v>1</v>
      </c>
      <c r="F145" s="236" t="s">
        <v>165</v>
      </c>
      <c r="G145" s="234"/>
      <c r="H145" s="237">
        <v>14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155</v>
      </c>
      <c r="AU145" s="243" t="s">
        <v>89</v>
      </c>
      <c r="AV145" s="14" t="s">
        <v>89</v>
      </c>
      <c r="AW145" s="14" t="s">
        <v>32</v>
      </c>
      <c r="AX145" s="14" t="s">
        <v>87</v>
      </c>
      <c r="AY145" s="243" t="s">
        <v>146</v>
      </c>
    </row>
    <row r="146" spans="1:65" s="2" customFormat="1" ht="21.75" customHeight="1">
      <c r="A146" s="34"/>
      <c r="B146" s="35"/>
      <c r="C146" s="209" t="s">
        <v>166</v>
      </c>
      <c r="D146" s="209" t="s">
        <v>149</v>
      </c>
      <c r="E146" s="210" t="s">
        <v>167</v>
      </c>
      <c r="F146" s="211" t="s">
        <v>168</v>
      </c>
      <c r="G146" s="212" t="s">
        <v>163</v>
      </c>
      <c r="H146" s="213">
        <v>36.428</v>
      </c>
      <c r="I146" s="214"/>
      <c r="J146" s="215">
        <f>ROUND(I146*H146,2)</f>
        <v>0</v>
      </c>
      <c r="K146" s="216"/>
      <c r="L146" s="37"/>
      <c r="M146" s="217" t="s">
        <v>1</v>
      </c>
      <c r="N146" s="218" t="s">
        <v>44</v>
      </c>
      <c r="O146" s="71"/>
      <c r="P146" s="219">
        <f>O146*H146</f>
        <v>0</v>
      </c>
      <c r="Q146" s="219">
        <v>4E-05</v>
      </c>
      <c r="R146" s="219">
        <f>Q146*H146</f>
        <v>0.0014571200000000001</v>
      </c>
      <c r="S146" s="219">
        <v>0</v>
      </c>
      <c r="T146" s="22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1" t="s">
        <v>153</v>
      </c>
      <c r="AT146" s="221" t="s">
        <v>149</v>
      </c>
      <c r="AU146" s="221" t="s">
        <v>89</v>
      </c>
      <c r="AY146" s="16" t="s">
        <v>146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6" t="s">
        <v>87</v>
      </c>
      <c r="BK146" s="114">
        <f>ROUND(I146*H146,2)</f>
        <v>0</v>
      </c>
      <c r="BL146" s="16" t="s">
        <v>153</v>
      </c>
      <c r="BM146" s="221" t="s">
        <v>169</v>
      </c>
    </row>
    <row r="147" spans="2:51" s="14" customFormat="1" ht="10.2">
      <c r="B147" s="233"/>
      <c r="C147" s="234"/>
      <c r="D147" s="224" t="s">
        <v>155</v>
      </c>
      <c r="E147" s="235" t="s">
        <v>1</v>
      </c>
      <c r="F147" s="236" t="s">
        <v>170</v>
      </c>
      <c r="G147" s="234"/>
      <c r="H147" s="237">
        <v>36.428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155</v>
      </c>
      <c r="AU147" s="243" t="s">
        <v>89</v>
      </c>
      <c r="AV147" s="14" t="s">
        <v>89</v>
      </c>
      <c r="AW147" s="14" t="s">
        <v>32</v>
      </c>
      <c r="AX147" s="14" t="s">
        <v>87</v>
      </c>
      <c r="AY147" s="243" t="s">
        <v>146</v>
      </c>
    </row>
    <row r="148" spans="1:65" s="2" customFormat="1" ht="16.5" customHeight="1">
      <c r="A148" s="34"/>
      <c r="B148" s="35"/>
      <c r="C148" s="209" t="s">
        <v>153</v>
      </c>
      <c r="D148" s="209" t="s">
        <v>149</v>
      </c>
      <c r="E148" s="210" t="s">
        <v>171</v>
      </c>
      <c r="F148" s="211" t="s">
        <v>172</v>
      </c>
      <c r="G148" s="212" t="s">
        <v>163</v>
      </c>
      <c r="H148" s="213">
        <v>0.81</v>
      </c>
      <c r="I148" s="214"/>
      <c r="J148" s="215">
        <f>ROUND(I148*H148,2)</f>
        <v>0</v>
      </c>
      <c r="K148" s="216"/>
      <c r="L148" s="37"/>
      <c r="M148" s="217" t="s">
        <v>1</v>
      </c>
      <c r="N148" s="218" t="s">
        <v>44</v>
      </c>
      <c r="O148" s="71"/>
      <c r="P148" s="219">
        <f>O148*H148</f>
        <v>0</v>
      </c>
      <c r="Q148" s="219">
        <v>0</v>
      </c>
      <c r="R148" s="219">
        <f>Q148*H148</f>
        <v>0</v>
      </c>
      <c r="S148" s="219">
        <v>0.028</v>
      </c>
      <c r="T148" s="220">
        <f>S148*H148</f>
        <v>0.022680000000000002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1" t="s">
        <v>153</v>
      </c>
      <c r="AT148" s="221" t="s">
        <v>149</v>
      </c>
      <c r="AU148" s="221" t="s">
        <v>89</v>
      </c>
      <c r="AY148" s="16" t="s">
        <v>146</v>
      </c>
      <c r="BE148" s="114">
        <f>IF(N148="základní",J148,0)</f>
        <v>0</v>
      </c>
      <c r="BF148" s="114">
        <f>IF(N148="snížená",J148,0)</f>
        <v>0</v>
      </c>
      <c r="BG148" s="114">
        <f>IF(N148="zákl. přenesená",J148,0)</f>
        <v>0</v>
      </c>
      <c r="BH148" s="114">
        <f>IF(N148="sníž. přenesená",J148,0)</f>
        <v>0</v>
      </c>
      <c r="BI148" s="114">
        <f>IF(N148="nulová",J148,0)</f>
        <v>0</v>
      </c>
      <c r="BJ148" s="16" t="s">
        <v>87</v>
      </c>
      <c r="BK148" s="114">
        <f>ROUND(I148*H148,2)</f>
        <v>0</v>
      </c>
      <c r="BL148" s="16" t="s">
        <v>153</v>
      </c>
      <c r="BM148" s="221" t="s">
        <v>173</v>
      </c>
    </row>
    <row r="149" spans="2:51" s="14" customFormat="1" ht="10.2">
      <c r="B149" s="233"/>
      <c r="C149" s="234"/>
      <c r="D149" s="224" t="s">
        <v>155</v>
      </c>
      <c r="E149" s="235" t="s">
        <v>1</v>
      </c>
      <c r="F149" s="236" t="s">
        <v>174</v>
      </c>
      <c r="G149" s="234"/>
      <c r="H149" s="237">
        <v>0.81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155</v>
      </c>
      <c r="AU149" s="243" t="s">
        <v>89</v>
      </c>
      <c r="AV149" s="14" t="s">
        <v>89</v>
      </c>
      <c r="AW149" s="14" t="s">
        <v>32</v>
      </c>
      <c r="AX149" s="14" t="s">
        <v>87</v>
      </c>
      <c r="AY149" s="243" t="s">
        <v>146</v>
      </c>
    </row>
    <row r="150" spans="1:65" s="2" customFormat="1" ht="21.75" customHeight="1">
      <c r="A150" s="34"/>
      <c r="B150" s="35"/>
      <c r="C150" s="209" t="s">
        <v>175</v>
      </c>
      <c r="D150" s="209" t="s">
        <v>149</v>
      </c>
      <c r="E150" s="210" t="s">
        <v>176</v>
      </c>
      <c r="F150" s="211" t="s">
        <v>177</v>
      </c>
      <c r="G150" s="212" t="s">
        <v>163</v>
      </c>
      <c r="H150" s="213">
        <v>3.15</v>
      </c>
      <c r="I150" s="214"/>
      <c r="J150" s="215">
        <f>ROUND(I150*H150,2)</f>
        <v>0</v>
      </c>
      <c r="K150" s="216"/>
      <c r="L150" s="37"/>
      <c r="M150" s="217" t="s">
        <v>1</v>
      </c>
      <c r="N150" s="218" t="s">
        <v>44</v>
      </c>
      <c r="O150" s="71"/>
      <c r="P150" s="219">
        <f>O150*H150</f>
        <v>0</v>
      </c>
      <c r="Q150" s="219">
        <v>0</v>
      </c>
      <c r="R150" s="219">
        <f>Q150*H150</f>
        <v>0</v>
      </c>
      <c r="S150" s="219">
        <v>0.051</v>
      </c>
      <c r="T150" s="220">
        <f>S150*H150</f>
        <v>0.16065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1" t="s">
        <v>153</v>
      </c>
      <c r="AT150" s="221" t="s">
        <v>149</v>
      </c>
      <c r="AU150" s="221" t="s">
        <v>89</v>
      </c>
      <c r="AY150" s="16" t="s">
        <v>146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6" t="s">
        <v>87</v>
      </c>
      <c r="BK150" s="114">
        <f>ROUND(I150*H150,2)</f>
        <v>0</v>
      </c>
      <c r="BL150" s="16" t="s">
        <v>153</v>
      </c>
      <c r="BM150" s="221" t="s">
        <v>178</v>
      </c>
    </row>
    <row r="151" spans="2:51" s="14" customFormat="1" ht="10.2">
      <c r="B151" s="233"/>
      <c r="C151" s="234"/>
      <c r="D151" s="224" t="s">
        <v>155</v>
      </c>
      <c r="E151" s="235" t="s">
        <v>1</v>
      </c>
      <c r="F151" s="236" t="s">
        <v>179</v>
      </c>
      <c r="G151" s="234"/>
      <c r="H151" s="237">
        <v>3.15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155</v>
      </c>
      <c r="AU151" s="243" t="s">
        <v>89</v>
      </c>
      <c r="AV151" s="14" t="s">
        <v>89</v>
      </c>
      <c r="AW151" s="14" t="s">
        <v>32</v>
      </c>
      <c r="AX151" s="14" t="s">
        <v>87</v>
      </c>
      <c r="AY151" s="243" t="s">
        <v>146</v>
      </c>
    </row>
    <row r="152" spans="2:63" s="12" customFormat="1" ht="22.8" customHeight="1">
      <c r="B152" s="193"/>
      <c r="C152" s="194"/>
      <c r="D152" s="195" t="s">
        <v>78</v>
      </c>
      <c r="E152" s="207" t="s">
        <v>180</v>
      </c>
      <c r="F152" s="207" t="s">
        <v>181</v>
      </c>
      <c r="G152" s="194"/>
      <c r="H152" s="194"/>
      <c r="I152" s="197"/>
      <c r="J152" s="208">
        <f>BK152</f>
        <v>0</v>
      </c>
      <c r="K152" s="194"/>
      <c r="L152" s="199"/>
      <c r="M152" s="200"/>
      <c r="N152" s="201"/>
      <c r="O152" s="201"/>
      <c r="P152" s="202">
        <f>SUM(P153:P156)</f>
        <v>0</v>
      </c>
      <c r="Q152" s="201"/>
      <c r="R152" s="202">
        <f>SUM(R153:R156)</f>
        <v>0</v>
      </c>
      <c r="S152" s="201"/>
      <c r="T152" s="203">
        <f>SUM(T153:T156)</f>
        <v>0</v>
      </c>
      <c r="AR152" s="204" t="s">
        <v>87</v>
      </c>
      <c r="AT152" s="205" t="s">
        <v>78</v>
      </c>
      <c r="AU152" s="205" t="s">
        <v>87</v>
      </c>
      <c r="AY152" s="204" t="s">
        <v>146</v>
      </c>
      <c r="BK152" s="206">
        <f>SUM(BK153:BK156)</f>
        <v>0</v>
      </c>
    </row>
    <row r="153" spans="1:65" s="2" customFormat="1" ht="21.75" customHeight="1">
      <c r="A153" s="34"/>
      <c r="B153" s="35"/>
      <c r="C153" s="209" t="s">
        <v>182</v>
      </c>
      <c r="D153" s="209" t="s">
        <v>149</v>
      </c>
      <c r="E153" s="210" t="s">
        <v>183</v>
      </c>
      <c r="F153" s="211" t="s">
        <v>184</v>
      </c>
      <c r="G153" s="212" t="s">
        <v>185</v>
      </c>
      <c r="H153" s="213">
        <v>0.193</v>
      </c>
      <c r="I153" s="214"/>
      <c r="J153" s="215">
        <f>ROUND(I153*H153,2)</f>
        <v>0</v>
      </c>
      <c r="K153" s="216"/>
      <c r="L153" s="37"/>
      <c r="M153" s="217" t="s">
        <v>1</v>
      </c>
      <c r="N153" s="218" t="s">
        <v>44</v>
      </c>
      <c r="O153" s="7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1" t="s">
        <v>153</v>
      </c>
      <c r="AT153" s="221" t="s">
        <v>149</v>
      </c>
      <c r="AU153" s="221" t="s">
        <v>89</v>
      </c>
      <c r="AY153" s="16" t="s">
        <v>146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6" t="s">
        <v>87</v>
      </c>
      <c r="BK153" s="114">
        <f>ROUND(I153*H153,2)</f>
        <v>0</v>
      </c>
      <c r="BL153" s="16" t="s">
        <v>153</v>
      </c>
      <c r="BM153" s="221" t="s">
        <v>186</v>
      </c>
    </row>
    <row r="154" spans="1:65" s="2" customFormat="1" ht="21.75" customHeight="1">
      <c r="A154" s="34"/>
      <c r="B154" s="35"/>
      <c r="C154" s="209" t="s">
        <v>187</v>
      </c>
      <c r="D154" s="209" t="s">
        <v>149</v>
      </c>
      <c r="E154" s="210" t="s">
        <v>188</v>
      </c>
      <c r="F154" s="211" t="s">
        <v>189</v>
      </c>
      <c r="G154" s="212" t="s">
        <v>185</v>
      </c>
      <c r="H154" s="213">
        <v>0.193</v>
      </c>
      <c r="I154" s="214"/>
      <c r="J154" s="215">
        <f>ROUND(I154*H154,2)</f>
        <v>0</v>
      </c>
      <c r="K154" s="216"/>
      <c r="L154" s="37"/>
      <c r="M154" s="217" t="s">
        <v>1</v>
      </c>
      <c r="N154" s="218" t="s">
        <v>44</v>
      </c>
      <c r="O154" s="7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153</v>
      </c>
      <c r="AT154" s="221" t="s">
        <v>149</v>
      </c>
      <c r="AU154" s="221" t="s">
        <v>89</v>
      </c>
      <c r="AY154" s="16" t="s">
        <v>146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6" t="s">
        <v>87</v>
      </c>
      <c r="BK154" s="114">
        <f>ROUND(I154*H154,2)</f>
        <v>0</v>
      </c>
      <c r="BL154" s="16" t="s">
        <v>153</v>
      </c>
      <c r="BM154" s="221" t="s">
        <v>190</v>
      </c>
    </row>
    <row r="155" spans="1:65" s="2" customFormat="1" ht="21.75" customHeight="1">
      <c r="A155" s="34"/>
      <c r="B155" s="35"/>
      <c r="C155" s="209" t="s">
        <v>191</v>
      </c>
      <c r="D155" s="209" t="s">
        <v>149</v>
      </c>
      <c r="E155" s="210" t="s">
        <v>192</v>
      </c>
      <c r="F155" s="211" t="s">
        <v>193</v>
      </c>
      <c r="G155" s="212" t="s">
        <v>185</v>
      </c>
      <c r="H155" s="213">
        <v>2.509</v>
      </c>
      <c r="I155" s="214"/>
      <c r="J155" s="215">
        <f>ROUND(I155*H155,2)</f>
        <v>0</v>
      </c>
      <c r="K155" s="216"/>
      <c r="L155" s="37"/>
      <c r="M155" s="217" t="s">
        <v>1</v>
      </c>
      <c r="N155" s="218" t="s">
        <v>44</v>
      </c>
      <c r="O155" s="7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153</v>
      </c>
      <c r="AT155" s="221" t="s">
        <v>149</v>
      </c>
      <c r="AU155" s="221" t="s">
        <v>89</v>
      </c>
      <c r="AY155" s="16" t="s">
        <v>146</v>
      </c>
      <c r="BE155" s="114">
        <f>IF(N155="základní",J155,0)</f>
        <v>0</v>
      </c>
      <c r="BF155" s="114">
        <f>IF(N155="snížená",J155,0)</f>
        <v>0</v>
      </c>
      <c r="BG155" s="114">
        <f>IF(N155="zákl. přenesená",J155,0)</f>
        <v>0</v>
      </c>
      <c r="BH155" s="114">
        <f>IF(N155="sníž. přenesená",J155,0)</f>
        <v>0</v>
      </c>
      <c r="BI155" s="114">
        <f>IF(N155="nulová",J155,0)</f>
        <v>0</v>
      </c>
      <c r="BJ155" s="16" t="s">
        <v>87</v>
      </c>
      <c r="BK155" s="114">
        <f>ROUND(I155*H155,2)</f>
        <v>0</v>
      </c>
      <c r="BL155" s="16" t="s">
        <v>153</v>
      </c>
      <c r="BM155" s="221" t="s">
        <v>194</v>
      </c>
    </row>
    <row r="156" spans="2:51" s="14" customFormat="1" ht="10.2">
      <c r="B156" s="233"/>
      <c r="C156" s="234"/>
      <c r="D156" s="224" t="s">
        <v>155</v>
      </c>
      <c r="E156" s="234"/>
      <c r="F156" s="236" t="s">
        <v>195</v>
      </c>
      <c r="G156" s="234"/>
      <c r="H156" s="237">
        <v>2.509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155</v>
      </c>
      <c r="AU156" s="243" t="s">
        <v>89</v>
      </c>
      <c r="AV156" s="14" t="s">
        <v>89</v>
      </c>
      <c r="AW156" s="14" t="s">
        <v>4</v>
      </c>
      <c r="AX156" s="14" t="s">
        <v>87</v>
      </c>
      <c r="AY156" s="243" t="s">
        <v>146</v>
      </c>
    </row>
    <row r="157" spans="2:63" s="12" customFormat="1" ht="22.8" customHeight="1">
      <c r="B157" s="193"/>
      <c r="C157" s="194"/>
      <c r="D157" s="195" t="s">
        <v>78</v>
      </c>
      <c r="E157" s="207" t="s">
        <v>196</v>
      </c>
      <c r="F157" s="207" t="s">
        <v>197</v>
      </c>
      <c r="G157" s="194"/>
      <c r="H157" s="194"/>
      <c r="I157" s="197"/>
      <c r="J157" s="208">
        <f>BK157</f>
        <v>0</v>
      </c>
      <c r="K157" s="194"/>
      <c r="L157" s="199"/>
      <c r="M157" s="200"/>
      <c r="N157" s="201"/>
      <c r="O157" s="201"/>
      <c r="P157" s="202">
        <f>P158</f>
        <v>0</v>
      </c>
      <c r="Q157" s="201"/>
      <c r="R157" s="202">
        <f>R158</f>
        <v>0</v>
      </c>
      <c r="S157" s="201"/>
      <c r="T157" s="203">
        <f>T158</f>
        <v>0</v>
      </c>
      <c r="AR157" s="204" t="s">
        <v>87</v>
      </c>
      <c r="AT157" s="205" t="s">
        <v>78</v>
      </c>
      <c r="AU157" s="205" t="s">
        <v>87</v>
      </c>
      <c r="AY157" s="204" t="s">
        <v>146</v>
      </c>
      <c r="BK157" s="206">
        <f>BK158</f>
        <v>0</v>
      </c>
    </row>
    <row r="158" spans="1:65" s="2" customFormat="1" ht="21.75" customHeight="1">
      <c r="A158" s="34"/>
      <c r="B158" s="35"/>
      <c r="C158" s="209" t="s">
        <v>147</v>
      </c>
      <c r="D158" s="209" t="s">
        <v>149</v>
      </c>
      <c r="E158" s="210" t="s">
        <v>198</v>
      </c>
      <c r="F158" s="211" t="s">
        <v>199</v>
      </c>
      <c r="G158" s="212" t="s">
        <v>185</v>
      </c>
      <c r="H158" s="213">
        <v>0.032</v>
      </c>
      <c r="I158" s="214"/>
      <c r="J158" s="215">
        <f>ROUND(I158*H158,2)</f>
        <v>0</v>
      </c>
      <c r="K158" s="216"/>
      <c r="L158" s="37"/>
      <c r="M158" s="217" t="s">
        <v>1</v>
      </c>
      <c r="N158" s="218" t="s">
        <v>44</v>
      </c>
      <c r="O158" s="7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153</v>
      </c>
      <c r="AT158" s="221" t="s">
        <v>149</v>
      </c>
      <c r="AU158" s="221" t="s">
        <v>89</v>
      </c>
      <c r="AY158" s="16" t="s">
        <v>146</v>
      </c>
      <c r="BE158" s="114">
        <f>IF(N158="základní",J158,0)</f>
        <v>0</v>
      </c>
      <c r="BF158" s="114">
        <f>IF(N158="snížená",J158,0)</f>
        <v>0</v>
      </c>
      <c r="BG158" s="114">
        <f>IF(N158="zákl. přenesená",J158,0)</f>
        <v>0</v>
      </c>
      <c r="BH158" s="114">
        <f>IF(N158="sníž. přenesená",J158,0)</f>
        <v>0</v>
      </c>
      <c r="BI158" s="114">
        <f>IF(N158="nulová",J158,0)</f>
        <v>0</v>
      </c>
      <c r="BJ158" s="16" t="s">
        <v>87</v>
      </c>
      <c r="BK158" s="114">
        <f>ROUND(I158*H158,2)</f>
        <v>0</v>
      </c>
      <c r="BL158" s="16" t="s">
        <v>153</v>
      </c>
      <c r="BM158" s="221" t="s">
        <v>200</v>
      </c>
    </row>
    <row r="159" spans="2:63" s="12" customFormat="1" ht="25.95" customHeight="1">
      <c r="B159" s="193"/>
      <c r="C159" s="194"/>
      <c r="D159" s="195" t="s">
        <v>78</v>
      </c>
      <c r="E159" s="196" t="s">
        <v>201</v>
      </c>
      <c r="F159" s="196" t="s">
        <v>202</v>
      </c>
      <c r="G159" s="194"/>
      <c r="H159" s="194"/>
      <c r="I159" s="197"/>
      <c r="J159" s="198">
        <f>BK159</f>
        <v>0</v>
      </c>
      <c r="K159" s="194"/>
      <c r="L159" s="199"/>
      <c r="M159" s="200"/>
      <c r="N159" s="201"/>
      <c r="O159" s="201"/>
      <c r="P159" s="202">
        <f>P160+P181+P195+P203</f>
        <v>0</v>
      </c>
      <c r="Q159" s="201"/>
      <c r="R159" s="202">
        <f>R160+R181+R195+R203</f>
        <v>0.9005223600000002</v>
      </c>
      <c r="S159" s="201"/>
      <c r="T159" s="203">
        <f>T160+T181+T195+T203</f>
        <v>0.01</v>
      </c>
      <c r="AR159" s="204" t="s">
        <v>89</v>
      </c>
      <c r="AT159" s="205" t="s">
        <v>78</v>
      </c>
      <c r="AU159" s="205" t="s">
        <v>79</v>
      </c>
      <c r="AY159" s="204" t="s">
        <v>146</v>
      </c>
      <c r="BK159" s="206">
        <f>BK160+BK181+BK195+BK203</f>
        <v>0</v>
      </c>
    </row>
    <row r="160" spans="2:63" s="12" customFormat="1" ht="22.8" customHeight="1">
      <c r="B160" s="193"/>
      <c r="C160" s="194"/>
      <c r="D160" s="195" t="s">
        <v>78</v>
      </c>
      <c r="E160" s="207" t="s">
        <v>203</v>
      </c>
      <c r="F160" s="207" t="s">
        <v>204</v>
      </c>
      <c r="G160" s="194"/>
      <c r="H160" s="194"/>
      <c r="I160" s="197"/>
      <c r="J160" s="208">
        <f>BK160</f>
        <v>0</v>
      </c>
      <c r="K160" s="194"/>
      <c r="L160" s="199"/>
      <c r="M160" s="200"/>
      <c r="N160" s="201"/>
      <c r="O160" s="201"/>
      <c r="P160" s="202">
        <f>SUM(P161:P180)</f>
        <v>0</v>
      </c>
      <c r="Q160" s="201"/>
      <c r="R160" s="202">
        <f>SUM(R161:R180)</f>
        <v>0.8548994600000002</v>
      </c>
      <c r="S160" s="201"/>
      <c r="T160" s="203">
        <f>SUM(T161:T180)</f>
        <v>0</v>
      </c>
      <c r="AR160" s="204" t="s">
        <v>89</v>
      </c>
      <c r="AT160" s="205" t="s">
        <v>78</v>
      </c>
      <c r="AU160" s="205" t="s">
        <v>87</v>
      </c>
      <c r="AY160" s="204" t="s">
        <v>146</v>
      </c>
      <c r="BK160" s="206">
        <f>SUM(BK161:BK180)</f>
        <v>0</v>
      </c>
    </row>
    <row r="161" spans="1:65" s="2" customFormat="1" ht="16.5" customHeight="1">
      <c r="A161" s="34"/>
      <c r="B161" s="35"/>
      <c r="C161" s="209" t="s">
        <v>205</v>
      </c>
      <c r="D161" s="209" t="s">
        <v>149</v>
      </c>
      <c r="E161" s="210" t="s">
        <v>206</v>
      </c>
      <c r="F161" s="211" t="s">
        <v>207</v>
      </c>
      <c r="G161" s="212" t="s">
        <v>163</v>
      </c>
      <c r="H161" s="213">
        <v>15.639</v>
      </c>
      <c r="I161" s="214"/>
      <c r="J161" s="215">
        <f>ROUND(I161*H161,2)</f>
        <v>0</v>
      </c>
      <c r="K161" s="216"/>
      <c r="L161" s="37"/>
      <c r="M161" s="217" t="s">
        <v>1</v>
      </c>
      <c r="N161" s="218" t="s">
        <v>44</v>
      </c>
      <c r="O161" s="71"/>
      <c r="P161" s="219">
        <f>O161*H161</f>
        <v>0</v>
      </c>
      <c r="Q161" s="219">
        <v>0.00054</v>
      </c>
      <c r="R161" s="219">
        <f>Q161*H161</f>
        <v>0.008445059999999999</v>
      </c>
      <c r="S161" s="219">
        <v>0</v>
      </c>
      <c r="T161" s="22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208</v>
      </c>
      <c r="AT161" s="221" t="s">
        <v>149</v>
      </c>
      <c r="AU161" s="221" t="s">
        <v>89</v>
      </c>
      <c r="AY161" s="16" t="s">
        <v>146</v>
      </c>
      <c r="BE161" s="114">
        <f>IF(N161="základní",J161,0)</f>
        <v>0</v>
      </c>
      <c r="BF161" s="114">
        <f>IF(N161="snížená",J161,0)</f>
        <v>0</v>
      </c>
      <c r="BG161" s="114">
        <f>IF(N161="zákl. přenesená",J161,0)</f>
        <v>0</v>
      </c>
      <c r="BH161" s="114">
        <f>IF(N161="sníž. přenesená",J161,0)</f>
        <v>0</v>
      </c>
      <c r="BI161" s="114">
        <f>IF(N161="nulová",J161,0)</f>
        <v>0</v>
      </c>
      <c r="BJ161" s="16" t="s">
        <v>87</v>
      </c>
      <c r="BK161" s="114">
        <f>ROUND(I161*H161,2)</f>
        <v>0</v>
      </c>
      <c r="BL161" s="16" t="s">
        <v>208</v>
      </c>
      <c r="BM161" s="221" t="s">
        <v>209</v>
      </c>
    </row>
    <row r="162" spans="2:51" s="13" customFormat="1" ht="10.2">
      <c r="B162" s="222"/>
      <c r="C162" s="223"/>
      <c r="D162" s="224" t="s">
        <v>155</v>
      </c>
      <c r="E162" s="225" t="s">
        <v>1</v>
      </c>
      <c r="F162" s="226" t="s">
        <v>210</v>
      </c>
      <c r="G162" s="223"/>
      <c r="H162" s="225" t="s">
        <v>1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155</v>
      </c>
      <c r="AU162" s="232" t="s">
        <v>89</v>
      </c>
      <c r="AV162" s="13" t="s">
        <v>87</v>
      </c>
      <c r="AW162" s="13" t="s">
        <v>32</v>
      </c>
      <c r="AX162" s="13" t="s">
        <v>79</v>
      </c>
      <c r="AY162" s="232" t="s">
        <v>146</v>
      </c>
    </row>
    <row r="163" spans="2:51" s="14" customFormat="1" ht="10.2">
      <c r="B163" s="233"/>
      <c r="C163" s="234"/>
      <c r="D163" s="224" t="s">
        <v>155</v>
      </c>
      <c r="E163" s="235" t="s">
        <v>1</v>
      </c>
      <c r="F163" s="236" t="s">
        <v>211</v>
      </c>
      <c r="G163" s="234"/>
      <c r="H163" s="237">
        <v>15.639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155</v>
      </c>
      <c r="AU163" s="243" t="s">
        <v>89</v>
      </c>
      <c r="AV163" s="14" t="s">
        <v>89</v>
      </c>
      <c r="AW163" s="14" t="s">
        <v>32</v>
      </c>
      <c r="AX163" s="14" t="s">
        <v>87</v>
      </c>
      <c r="AY163" s="243" t="s">
        <v>146</v>
      </c>
    </row>
    <row r="164" spans="1:65" s="2" customFormat="1" ht="21.75" customHeight="1">
      <c r="A164" s="34"/>
      <c r="B164" s="35"/>
      <c r="C164" s="244" t="s">
        <v>212</v>
      </c>
      <c r="D164" s="244" t="s">
        <v>213</v>
      </c>
      <c r="E164" s="245" t="s">
        <v>214</v>
      </c>
      <c r="F164" s="246" t="s">
        <v>215</v>
      </c>
      <c r="G164" s="247" t="s">
        <v>216</v>
      </c>
      <c r="H164" s="248">
        <v>0.436</v>
      </c>
      <c r="I164" s="249"/>
      <c r="J164" s="250">
        <f>ROUND(I164*H164,2)</f>
        <v>0</v>
      </c>
      <c r="K164" s="251"/>
      <c r="L164" s="252"/>
      <c r="M164" s="253" t="s">
        <v>1</v>
      </c>
      <c r="N164" s="254" t="s">
        <v>44</v>
      </c>
      <c r="O164" s="71"/>
      <c r="P164" s="219">
        <f>O164*H164</f>
        <v>0</v>
      </c>
      <c r="Q164" s="219">
        <v>0.44</v>
      </c>
      <c r="R164" s="219">
        <f>Q164*H164</f>
        <v>0.19184</v>
      </c>
      <c r="S164" s="219">
        <v>0</v>
      </c>
      <c r="T164" s="22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1" t="s">
        <v>217</v>
      </c>
      <c r="AT164" s="221" t="s">
        <v>213</v>
      </c>
      <c r="AU164" s="221" t="s">
        <v>89</v>
      </c>
      <c r="AY164" s="16" t="s">
        <v>146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6" t="s">
        <v>87</v>
      </c>
      <c r="BK164" s="114">
        <f>ROUND(I164*H164,2)</f>
        <v>0</v>
      </c>
      <c r="BL164" s="16" t="s">
        <v>208</v>
      </c>
      <c r="BM164" s="221" t="s">
        <v>218</v>
      </c>
    </row>
    <row r="165" spans="2:51" s="14" customFormat="1" ht="10.2">
      <c r="B165" s="233"/>
      <c r="C165" s="234"/>
      <c r="D165" s="224" t="s">
        <v>155</v>
      </c>
      <c r="E165" s="235" t="s">
        <v>1</v>
      </c>
      <c r="F165" s="236" t="s">
        <v>219</v>
      </c>
      <c r="G165" s="234"/>
      <c r="H165" s="237">
        <v>0.436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89</v>
      </c>
      <c r="AV165" s="14" t="s">
        <v>89</v>
      </c>
      <c r="AW165" s="14" t="s">
        <v>32</v>
      </c>
      <c r="AX165" s="14" t="s">
        <v>87</v>
      </c>
      <c r="AY165" s="243" t="s">
        <v>146</v>
      </c>
    </row>
    <row r="166" spans="1:65" s="2" customFormat="1" ht="16.5" customHeight="1">
      <c r="A166" s="34"/>
      <c r="B166" s="35"/>
      <c r="C166" s="209" t="s">
        <v>220</v>
      </c>
      <c r="D166" s="209" t="s">
        <v>149</v>
      </c>
      <c r="E166" s="210" t="s">
        <v>221</v>
      </c>
      <c r="F166" s="211" t="s">
        <v>222</v>
      </c>
      <c r="G166" s="212" t="s">
        <v>163</v>
      </c>
      <c r="H166" s="213">
        <v>15.639</v>
      </c>
      <c r="I166" s="214"/>
      <c r="J166" s="215">
        <f>ROUND(I166*H166,2)</f>
        <v>0</v>
      </c>
      <c r="K166" s="216"/>
      <c r="L166" s="37"/>
      <c r="M166" s="217" t="s">
        <v>1</v>
      </c>
      <c r="N166" s="218" t="s">
        <v>44</v>
      </c>
      <c r="O166" s="71"/>
      <c r="P166" s="219">
        <f>O166*H166</f>
        <v>0</v>
      </c>
      <c r="Q166" s="219">
        <v>0.00128</v>
      </c>
      <c r="R166" s="219">
        <f>Q166*H166</f>
        <v>0.02001792</v>
      </c>
      <c r="S166" s="219">
        <v>0</v>
      </c>
      <c r="T166" s="22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1" t="s">
        <v>208</v>
      </c>
      <c r="AT166" s="221" t="s">
        <v>149</v>
      </c>
      <c r="AU166" s="221" t="s">
        <v>89</v>
      </c>
      <c r="AY166" s="16" t="s">
        <v>146</v>
      </c>
      <c r="BE166" s="114">
        <f>IF(N166="základní",J166,0)</f>
        <v>0</v>
      </c>
      <c r="BF166" s="114">
        <f>IF(N166="snížená",J166,0)</f>
        <v>0</v>
      </c>
      <c r="BG166" s="114">
        <f>IF(N166="zákl. přenesená",J166,0)</f>
        <v>0</v>
      </c>
      <c r="BH166" s="114">
        <f>IF(N166="sníž. přenesená",J166,0)</f>
        <v>0</v>
      </c>
      <c r="BI166" s="114">
        <f>IF(N166="nulová",J166,0)</f>
        <v>0</v>
      </c>
      <c r="BJ166" s="16" t="s">
        <v>87</v>
      </c>
      <c r="BK166" s="114">
        <f>ROUND(I166*H166,2)</f>
        <v>0</v>
      </c>
      <c r="BL166" s="16" t="s">
        <v>208</v>
      </c>
      <c r="BM166" s="221" t="s">
        <v>223</v>
      </c>
    </row>
    <row r="167" spans="2:51" s="13" customFormat="1" ht="10.2">
      <c r="B167" s="222"/>
      <c r="C167" s="223"/>
      <c r="D167" s="224" t="s">
        <v>155</v>
      </c>
      <c r="E167" s="225" t="s">
        <v>1</v>
      </c>
      <c r="F167" s="226" t="s">
        <v>210</v>
      </c>
      <c r="G167" s="223"/>
      <c r="H167" s="225" t="s">
        <v>1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155</v>
      </c>
      <c r="AU167" s="232" t="s">
        <v>89</v>
      </c>
      <c r="AV167" s="13" t="s">
        <v>87</v>
      </c>
      <c r="AW167" s="13" t="s">
        <v>32</v>
      </c>
      <c r="AX167" s="13" t="s">
        <v>79</v>
      </c>
      <c r="AY167" s="232" t="s">
        <v>146</v>
      </c>
    </row>
    <row r="168" spans="2:51" s="14" customFormat="1" ht="10.2">
      <c r="B168" s="233"/>
      <c r="C168" s="234"/>
      <c r="D168" s="224" t="s">
        <v>155</v>
      </c>
      <c r="E168" s="235" t="s">
        <v>1</v>
      </c>
      <c r="F168" s="236" t="s">
        <v>211</v>
      </c>
      <c r="G168" s="234"/>
      <c r="H168" s="237">
        <v>15.639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155</v>
      </c>
      <c r="AU168" s="243" t="s">
        <v>89</v>
      </c>
      <c r="AV168" s="14" t="s">
        <v>89</v>
      </c>
      <c r="AW168" s="14" t="s">
        <v>32</v>
      </c>
      <c r="AX168" s="14" t="s">
        <v>87</v>
      </c>
      <c r="AY168" s="243" t="s">
        <v>146</v>
      </c>
    </row>
    <row r="169" spans="1:65" s="2" customFormat="1" ht="21.75" customHeight="1">
      <c r="A169" s="34"/>
      <c r="B169" s="35"/>
      <c r="C169" s="244" t="s">
        <v>224</v>
      </c>
      <c r="D169" s="244" t="s">
        <v>213</v>
      </c>
      <c r="E169" s="245" t="s">
        <v>225</v>
      </c>
      <c r="F169" s="246" t="s">
        <v>226</v>
      </c>
      <c r="G169" s="247" t="s">
        <v>163</v>
      </c>
      <c r="H169" s="248">
        <v>32.842</v>
      </c>
      <c r="I169" s="249"/>
      <c r="J169" s="250">
        <f>ROUND(I169*H169,2)</f>
        <v>0</v>
      </c>
      <c r="K169" s="251"/>
      <c r="L169" s="252"/>
      <c r="M169" s="253" t="s">
        <v>1</v>
      </c>
      <c r="N169" s="254" t="s">
        <v>44</v>
      </c>
      <c r="O169" s="71"/>
      <c r="P169" s="219">
        <f>O169*H169</f>
        <v>0</v>
      </c>
      <c r="Q169" s="219">
        <v>0.01744</v>
      </c>
      <c r="R169" s="219">
        <f>Q169*H169</f>
        <v>0.57276448</v>
      </c>
      <c r="S169" s="219">
        <v>0</v>
      </c>
      <c r="T169" s="22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1" t="s">
        <v>217</v>
      </c>
      <c r="AT169" s="221" t="s">
        <v>213</v>
      </c>
      <c r="AU169" s="221" t="s">
        <v>89</v>
      </c>
      <c r="AY169" s="16" t="s">
        <v>146</v>
      </c>
      <c r="BE169" s="114">
        <f>IF(N169="základní",J169,0)</f>
        <v>0</v>
      </c>
      <c r="BF169" s="114">
        <f>IF(N169="snížená",J169,0)</f>
        <v>0</v>
      </c>
      <c r="BG169" s="114">
        <f>IF(N169="zákl. přenesená",J169,0)</f>
        <v>0</v>
      </c>
      <c r="BH169" s="114">
        <f>IF(N169="sníž. přenesená",J169,0)</f>
        <v>0</v>
      </c>
      <c r="BI169" s="114">
        <f>IF(N169="nulová",J169,0)</f>
        <v>0</v>
      </c>
      <c r="BJ169" s="16" t="s">
        <v>87</v>
      </c>
      <c r="BK169" s="114">
        <f>ROUND(I169*H169,2)</f>
        <v>0</v>
      </c>
      <c r="BL169" s="16" t="s">
        <v>208</v>
      </c>
      <c r="BM169" s="221" t="s">
        <v>227</v>
      </c>
    </row>
    <row r="170" spans="2:51" s="13" customFormat="1" ht="10.2">
      <c r="B170" s="222"/>
      <c r="C170" s="223"/>
      <c r="D170" s="224" t="s">
        <v>155</v>
      </c>
      <c r="E170" s="225" t="s">
        <v>1</v>
      </c>
      <c r="F170" s="226" t="s">
        <v>210</v>
      </c>
      <c r="G170" s="223"/>
      <c r="H170" s="225" t="s">
        <v>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155</v>
      </c>
      <c r="AU170" s="232" t="s">
        <v>89</v>
      </c>
      <c r="AV170" s="13" t="s">
        <v>87</v>
      </c>
      <c r="AW170" s="13" t="s">
        <v>32</v>
      </c>
      <c r="AX170" s="13" t="s">
        <v>79</v>
      </c>
      <c r="AY170" s="232" t="s">
        <v>146</v>
      </c>
    </row>
    <row r="171" spans="2:51" s="14" customFormat="1" ht="10.2">
      <c r="B171" s="233"/>
      <c r="C171" s="234"/>
      <c r="D171" s="224" t="s">
        <v>155</v>
      </c>
      <c r="E171" s="235" t="s">
        <v>1</v>
      </c>
      <c r="F171" s="236" t="s">
        <v>228</v>
      </c>
      <c r="G171" s="234"/>
      <c r="H171" s="237">
        <v>31.278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155</v>
      </c>
      <c r="AU171" s="243" t="s">
        <v>89</v>
      </c>
      <c r="AV171" s="14" t="s">
        <v>89</v>
      </c>
      <c r="AW171" s="14" t="s">
        <v>32</v>
      </c>
      <c r="AX171" s="14" t="s">
        <v>87</v>
      </c>
      <c r="AY171" s="243" t="s">
        <v>146</v>
      </c>
    </row>
    <row r="172" spans="2:51" s="14" customFormat="1" ht="10.2">
      <c r="B172" s="233"/>
      <c r="C172" s="234"/>
      <c r="D172" s="224" t="s">
        <v>155</v>
      </c>
      <c r="E172" s="234"/>
      <c r="F172" s="236" t="s">
        <v>229</v>
      </c>
      <c r="G172" s="234"/>
      <c r="H172" s="237">
        <v>32.842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155</v>
      </c>
      <c r="AU172" s="243" t="s">
        <v>89</v>
      </c>
      <c r="AV172" s="14" t="s">
        <v>89</v>
      </c>
      <c r="AW172" s="14" t="s">
        <v>4</v>
      </c>
      <c r="AX172" s="14" t="s">
        <v>87</v>
      </c>
      <c r="AY172" s="243" t="s">
        <v>146</v>
      </c>
    </row>
    <row r="173" spans="1:65" s="2" customFormat="1" ht="21.75" customHeight="1">
      <c r="A173" s="34"/>
      <c r="B173" s="35"/>
      <c r="C173" s="209" t="s">
        <v>230</v>
      </c>
      <c r="D173" s="209" t="s">
        <v>149</v>
      </c>
      <c r="E173" s="210" t="s">
        <v>231</v>
      </c>
      <c r="F173" s="211" t="s">
        <v>232</v>
      </c>
      <c r="G173" s="212" t="s">
        <v>233</v>
      </c>
      <c r="H173" s="213">
        <v>2</v>
      </c>
      <c r="I173" s="214"/>
      <c r="J173" s="215">
        <f>ROUND(I173*H173,2)</f>
        <v>0</v>
      </c>
      <c r="K173" s="216"/>
      <c r="L173" s="37"/>
      <c r="M173" s="217" t="s">
        <v>1</v>
      </c>
      <c r="N173" s="218" t="s">
        <v>44</v>
      </c>
      <c r="O173" s="71"/>
      <c r="P173" s="219">
        <f>O173*H173</f>
        <v>0</v>
      </c>
      <c r="Q173" s="219">
        <v>0.00528</v>
      </c>
      <c r="R173" s="219">
        <f>Q173*H173</f>
        <v>0.01056</v>
      </c>
      <c r="S173" s="219">
        <v>0</v>
      </c>
      <c r="T173" s="22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1" t="s">
        <v>208</v>
      </c>
      <c r="AT173" s="221" t="s">
        <v>149</v>
      </c>
      <c r="AU173" s="221" t="s">
        <v>89</v>
      </c>
      <c r="AY173" s="16" t="s">
        <v>146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6" t="s">
        <v>87</v>
      </c>
      <c r="BK173" s="114">
        <f>ROUND(I173*H173,2)</f>
        <v>0</v>
      </c>
      <c r="BL173" s="16" t="s">
        <v>208</v>
      </c>
      <c r="BM173" s="221" t="s">
        <v>234</v>
      </c>
    </row>
    <row r="174" spans="2:51" s="14" customFormat="1" ht="10.2">
      <c r="B174" s="233"/>
      <c r="C174" s="234"/>
      <c r="D174" s="224" t="s">
        <v>155</v>
      </c>
      <c r="E174" s="235" t="s">
        <v>1</v>
      </c>
      <c r="F174" s="236" t="s">
        <v>235</v>
      </c>
      <c r="G174" s="234"/>
      <c r="H174" s="237">
        <v>2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155</v>
      </c>
      <c r="AU174" s="243" t="s">
        <v>89</v>
      </c>
      <c r="AV174" s="14" t="s">
        <v>89</v>
      </c>
      <c r="AW174" s="14" t="s">
        <v>32</v>
      </c>
      <c r="AX174" s="14" t="s">
        <v>87</v>
      </c>
      <c r="AY174" s="243" t="s">
        <v>146</v>
      </c>
    </row>
    <row r="175" spans="1:65" s="2" customFormat="1" ht="33" customHeight="1">
      <c r="A175" s="34"/>
      <c r="B175" s="35"/>
      <c r="C175" s="209" t="s">
        <v>8</v>
      </c>
      <c r="D175" s="209" t="s">
        <v>149</v>
      </c>
      <c r="E175" s="210" t="s">
        <v>236</v>
      </c>
      <c r="F175" s="211" t="s">
        <v>237</v>
      </c>
      <c r="G175" s="212" t="s">
        <v>233</v>
      </c>
      <c r="H175" s="213">
        <v>1</v>
      </c>
      <c r="I175" s="214"/>
      <c r="J175" s="215">
        <f>ROUND(I175*H175,2)</f>
        <v>0</v>
      </c>
      <c r="K175" s="216"/>
      <c r="L175" s="37"/>
      <c r="M175" s="217" t="s">
        <v>1</v>
      </c>
      <c r="N175" s="218" t="s">
        <v>44</v>
      </c>
      <c r="O175" s="7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208</v>
      </c>
      <c r="AT175" s="221" t="s">
        <v>149</v>
      </c>
      <c r="AU175" s="221" t="s">
        <v>89</v>
      </c>
      <c r="AY175" s="16" t="s">
        <v>146</v>
      </c>
      <c r="BE175" s="114">
        <f>IF(N175="základní",J175,0)</f>
        <v>0</v>
      </c>
      <c r="BF175" s="114">
        <f>IF(N175="snížená",J175,0)</f>
        <v>0</v>
      </c>
      <c r="BG175" s="114">
        <f>IF(N175="zákl. přenesená",J175,0)</f>
        <v>0</v>
      </c>
      <c r="BH175" s="114">
        <f>IF(N175="sníž. přenesená",J175,0)</f>
        <v>0</v>
      </c>
      <c r="BI175" s="114">
        <f>IF(N175="nulová",J175,0)</f>
        <v>0</v>
      </c>
      <c r="BJ175" s="16" t="s">
        <v>87</v>
      </c>
      <c r="BK175" s="114">
        <f>ROUND(I175*H175,2)</f>
        <v>0</v>
      </c>
      <c r="BL175" s="16" t="s">
        <v>208</v>
      </c>
      <c r="BM175" s="221" t="s">
        <v>238</v>
      </c>
    </row>
    <row r="176" spans="2:51" s="14" customFormat="1" ht="10.2">
      <c r="B176" s="233"/>
      <c r="C176" s="234"/>
      <c r="D176" s="224" t="s">
        <v>155</v>
      </c>
      <c r="E176" s="235" t="s">
        <v>1</v>
      </c>
      <c r="F176" s="236" t="s">
        <v>239</v>
      </c>
      <c r="G176" s="234"/>
      <c r="H176" s="237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155</v>
      </c>
      <c r="AU176" s="243" t="s">
        <v>89</v>
      </c>
      <c r="AV176" s="14" t="s">
        <v>89</v>
      </c>
      <c r="AW176" s="14" t="s">
        <v>32</v>
      </c>
      <c r="AX176" s="14" t="s">
        <v>87</v>
      </c>
      <c r="AY176" s="243" t="s">
        <v>146</v>
      </c>
    </row>
    <row r="177" spans="1:65" s="2" customFormat="1" ht="16.5" customHeight="1">
      <c r="A177" s="34"/>
      <c r="B177" s="35"/>
      <c r="C177" s="244" t="s">
        <v>208</v>
      </c>
      <c r="D177" s="244" t="s">
        <v>213</v>
      </c>
      <c r="E177" s="245" t="s">
        <v>240</v>
      </c>
      <c r="F177" s="246" t="s">
        <v>241</v>
      </c>
      <c r="G177" s="247" t="s">
        <v>233</v>
      </c>
      <c r="H177" s="248">
        <v>1</v>
      </c>
      <c r="I177" s="249"/>
      <c r="J177" s="250">
        <f>ROUND(I177*H177,2)</f>
        <v>0</v>
      </c>
      <c r="K177" s="251"/>
      <c r="L177" s="252"/>
      <c r="M177" s="253" t="s">
        <v>1</v>
      </c>
      <c r="N177" s="254" t="s">
        <v>44</v>
      </c>
      <c r="O177" s="71"/>
      <c r="P177" s="219">
        <f>O177*H177</f>
        <v>0</v>
      </c>
      <c r="Q177" s="219">
        <v>0.045</v>
      </c>
      <c r="R177" s="219">
        <f>Q177*H177</f>
        <v>0.045</v>
      </c>
      <c r="S177" s="219">
        <v>0</v>
      </c>
      <c r="T177" s="22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1" t="s">
        <v>217</v>
      </c>
      <c r="AT177" s="221" t="s">
        <v>213</v>
      </c>
      <c r="AU177" s="221" t="s">
        <v>89</v>
      </c>
      <c r="AY177" s="16" t="s">
        <v>146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6" t="s">
        <v>87</v>
      </c>
      <c r="BK177" s="114">
        <f>ROUND(I177*H177,2)</f>
        <v>0</v>
      </c>
      <c r="BL177" s="16" t="s">
        <v>208</v>
      </c>
      <c r="BM177" s="221" t="s">
        <v>242</v>
      </c>
    </row>
    <row r="178" spans="1:65" s="2" customFormat="1" ht="16.5" customHeight="1">
      <c r="A178" s="34"/>
      <c r="B178" s="35"/>
      <c r="C178" s="209" t="s">
        <v>243</v>
      </c>
      <c r="D178" s="209" t="s">
        <v>149</v>
      </c>
      <c r="E178" s="210" t="s">
        <v>244</v>
      </c>
      <c r="F178" s="211" t="s">
        <v>245</v>
      </c>
      <c r="G178" s="212" t="s">
        <v>246</v>
      </c>
      <c r="H178" s="213">
        <v>31.36</v>
      </c>
      <c r="I178" s="214"/>
      <c r="J178" s="215">
        <f>ROUND(I178*H178,2)</f>
        <v>0</v>
      </c>
      <c r="K178" s="216"/>
      <c r="L178" s="37"/>
      <c r="M178" s="217" t="s">
        <v>1</v>
      </c>
      <c r="N178" s="218" t="s">
        <v>44</v>
      </c>
      <c r="O178" s="71"/>
      <c r="P178" s="219">
        <f>O178*H178</f>
        <v>0</v>
      </c>
      <c r="Q178" s="219">
        <v>0.0002</v>
      </c>
      <c r="R178" s="219">
        <f>Q178*H178</f>
        <v>0.006272</v>
      </c>
      <c r="S178" s="219">
        <v>0</v>
      </c>
      <c r="T178" s="22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208</v>
      </c>
      <c r="AT178" s="221" t="s">
        <v>149</v>
      </c>
      <c r="AU178" s="221" t="s">
        <v>89</v>
      </c>
      <c r="AY178" s="16" t="s">
        <v>146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6" t="s">
        <v>87</v>
      </c>
      <c r="BK178" s="114">
        <f>ROUND(I178*H178,2)</f>
        <v>0</v>
      </c>
      <c r="BL178" s="16" t="s">
        <v>208</v>
      </c>
      <c r="BM178" s="221" t="s">
        <v>247</v>
      </c>
    </row>
    <row r="179" spans="2:51" s="14" customFormat="1" ht="10.2">
      <c r="B179" s="233"/>
      <c r="C179" s="234"/>
      <c r="D179" s="224" t="s">
        <v>155</v>
      </c>
      <c r="E179" s="235" t="s">
        <v>1</v>
      </c>
      <c r="F179" s="236" t="s">
        <v>248</v>
      </c>
      <c r="G179" s="234"/>
      <c r="H179" s="237">
        <v>31.36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155</v>
      </c>
      <c r="AU179" s="243" t="s">
        <v>89</v>
      </c>
      <c r="AV179" s="14" t="s">
        <v>89</v>
      </c>
      <c r="AW179" s="14" t="s">
        <v>32</v>
      </c>
      <c r="AX179" s="14" t="s">
        <v>87</v>
      </c>
      <c r="AY179" s="243" t="s">
        <v>146</v>
      </c>
    </row>
    <row r="180" spans="1:65" s="2" customFormat="1" ht="21.75" customHeight="1">
      <c r="A180" s="34"/>
      <c r="B180" s="35"/>
      <c r="C180" s="209" t="s">
        <v>249</v>
      </c>
      <c r="D180" s="209" t="s">
        <v>149</v>
      </c>
      <c r="E180" s="210" t="s">
        <v>250</v>
      </c>
      <c r="F180" s="211" t="s">
        <v>251</v>
      </c>
      <c r="G180" s="212" t="s">
        <v>252</v>
      </c>
      <c r="H180" s="255"/>
      <c r="I180" s="214"/>
      <c r="J180" s="215">
        <f>ROUND(I180*H180,2)</f>
        <v>0</v>
      </c>
      <c r="K180" s="216"/>
      <c r="L180" s="37"/>
      <c r="M180" s="217" t="s">
        <v>1</v>
      </c>
      <c r="N180" s="218" t="s">
        <v>44</v>
      </c>
      <c r="O180" s="71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1" t="s">
        <v>208</v>
      </c>
      <c r="AT180" s="221" t="s">
        <v>149</v>
      </c>
      <c r="AU180" s="221" t="s">
        <v>89</v>
      </c>
      <c r="AY180" s="16" t="s">
        <v>146</v>
      </c>
      <c r="BE180" s="114">
        <f>IF(N180="základní",J180,0)</f>
        <v>0</v>
      </c>
      <c r="BF180" s="114">
        <f>IF(N180="snížená",J180,0)</f>
        <v>0</v>
      </c>
      <c r="BG180" s="114">
        <f>IF(N180="zákl. přenesená",J180,0)</f>
        <v>0</v>
      </c>
      <c r="BH180" s="114">
        <f>IF(N180="sníž. přenesená",J180,0)</f>
        <v>0</v>
      </c>
      <c r="BI180" s="114">
        <f>IF(N180="nulová",J180,0)</f>
        <v>0</v>
      </c>
      <c r="BJ180" s="16" t="s">
        <v>87</v>
      </c>
      <c r="BK180" s="114">
        <f>ROUND(I180*H180,2)</f>
        <v>0</v>
      </c>
      <c r="BL180" s="16" t="s">
        <v>208</v>
      </c>
      <c r="BM180" s="221" t="s">
        <v>253</v>
      </c>
    </row>
    <row r="181" spans="2:63" s="12" customFormat="1" ht="22.8" customHeight="1">
      <c r="B181" s="193"/>
      <c r="C181" s="194"/>
      <c r="D181" s="195" t="s">
        <v>78</v>
      </c>
      <c r="E181" s="207" t="s">
        <v>254</v>
      </c>
      <c r="F181" s="207" t="s">
        <v>255</v>
      </c>
      <c r="G181" s="194"/>
      <c r="H181" s="194"/>
      <c r="I181" s="197"/>
      <c r="J181" s="208">
        <f>BK181</f>
        <v>0</v>
      </c>
      <c r="K181" s="194"/>
      <c r="L181" s="199"/>
      <c r="M181" s="200"/>
      <c r="N181" s="201"/>
      <c r="O181" s="201"/>
      <c r="P181" s="202">
        <f>SUM(P182:P194)</f>
        <v>0</v>
      </c>
      <c r="Q181" s="201"/>
      <c r="R181" s="202">
        <f>SUM(R182:R194)</f>
        <v>0.03528</v>
      </c>
      <c r="S181" s="201"/>
      <c r="T181" s="203">
        <f>SUM(T182:T194)</f>
        <v>0</v>
      </c>
      <c r="AR181" s="204" t="s">
        <v>89</v>
      </c>
      <c r="AT181" s="205" t="s">
        <v>78</v>
      </c>
      <c r="AU181" s="205" t="s">
        <v>87</v>
      </c>
      <c r="AY181" s="204" t="s">
        <v>146</v>
      </c>
      <c r="BK181" s="206">
        <f>SUM(BK182:BK194)</f>
        <v>0</v>
      </c>
    </row>
    <row r="182" spans="1:65" s="2" customFormat="1" ht="21.75" customHeight="1">
      <c r="A182" s="34"/>
      <c r="B182" s="35"/>
      <c r="C182" s="209" t="s">
        <v>256</v>
      </c>
      <c r="D182" s="209" t="s">
        <v>149</v>
      </c>
      <c r="E182" s="210" t="s">
        <v>257</v>
      </c>
      <c r="F182" s="211" t="s">
        <v>258</v>
      </c>
      <c r="G182" s="212" t="s">
        <v>233</v>
      </c>
      <c r="H182" s="213">
        <v>1</v>
      </c>
      <c r="I182" s="214"/>
      <c r="J182" s="215">
        <f>ROUND(I182*H182,2)</f>
        <v>0</v>
      </c>
      <c r="K182" s="216"/>
      <c r="L182" s="37"/>
      <c r="M182" s="217" t="s">
        <v>1</v>
      </c>
      <c r="N182" s="218" t="s">
        <v>44</v>
      </c>
      <c r="O182" s="7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1" t="s">
        <v>208</v>
      </c>
      <c r="AT182" s="221" t="s">
        <v>149</v>
      </c>
      <c r="AU182" s="221" t="s">
        <v>89</v>
      </c>
      <c r="AY182" s="16" t="s">
        <v>146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6" t="s">
        <v>87</v>
      </c>
      <c r="BK182" s="114">
        <f>ROUND(I182*H182,2)</f>
        <v>0</v>
      </c>
      <c r="BL182" s="16" t="s">
        <v>208</v>
      </c>
      <c r="BM182" s="221" t="s">
        <v>259</v>
      </c>
    </row>
    <row r="183" spans="2:51" s="14" customFormat="1" ht="10.2">
      <c r="B183" s="233"/>
      <c r="C183" s="234"/>
      <c r="D183" s="224" t="s">
        <v>155</v>
      </c>
      <c r="E183" s="235" t="s">
        <v>1</v>
      </c>
      <c r="F183" s="236" t="s">
        <v>260</v>
      </c>
      <c r="G183" s="234"/>
      <c r="H183" s="237">
        <v>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155</v>
      </c>
      <c r="AU183" s="243" t="s">
        <v>89</v>
      </c>
      <c r="AV183" s="14" t="s">
        <v>89</v>
      </c>
      <c r="AW183" s="14" t="s">
        <v>32</v>
      </c>
      <c r="AX183" s="14" t="s">
        <v>87</v>
      </c>
      <c r="AY183" s="243" t="s">
        <v>146</v>
      </c>
    </row>
    <row r="184" spans="1:65" s="2" customFormat="1" ht="21.75" customHeight="1">
      <c r="A184" s="34"/>
      <c r="B184" s="35"/>
      <c r="C184" s="244" t="s">
        <v>261</v>
      </c>
      <c r="D184" s="244" t="s">
        <v>213</v>
      </c>
      <c r="E184" s="245" t="s">
        <v>262</v>
      </c>
      <c r="F184" s="246" t="s">
        <v>263</v>
      </c>
      <c r="G184" s="247" t="s">
        <v>233</v>
      </c>
      <c r="H184" s="248">
        <v>1</v>
      </c>
      <c r="I184" s="249"/>
      <c r="J184" s="250">
        <f>ROUND(I184*H184,2)</f>
        <v>0</v>
      </c>
      <c r="K184" s="251"/>
      <c r="L184" s="252"/>
      <c r="M184" s="253" t="s">
        <v>1</v>
      </c>
      <c r="N184" s="254" t="s">
        <v>44</v>
      </c>
      <c r="O184" s="71"/>
      <c r="P184" s="219">
        <f>O184*H184</f>
        <v>0</v>
      </c>
      <c r="Q184" s="219">
        <v>0.017</v>
      </c>
      <c r="R184" s="219">
        <f>Q184*H184</f>
        <v>0.017</v>
      </c>
      <c r="S184" s="219">
        <v>0</v>
      </c>
      <c r="T184" s="22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1" t="s">
        <v>217</v>
      </c>
      <c r="AT184" s="221" t="s">
        <v>213</v>
      </c>
      <c r="AU184" s="221" t="s">
        <v>89</v>
      </c>
      <c r="AY184" s="16" t="s">
        <v>146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6" t="s">
        <v>87</v>
      </c>
      <c r="BK184" s="114">
        <f>ROUND(I184*H184,2)</f>
        <v>0</v>
      </c>
      <c r="BL184" s="16" t="s">
        <v>208</v>
      </c>
      <c r="BM184" s="221" t="s">
        <v>264</v>
      </c>
    </row>
    <row r="185" spans="1:65" s="2" customFormat="1" ht="33" customHeight="1">
      <c r="A185" s="34"/>
      <c r="B185" s="35"/>
      <c r="C185" s="209" t="s">
        <v>7</v>
      </c>
      <c r="D185" s="209" t="s">
        <v>149</v>
      </c>
      <c r="E185" s="210" t="s">
        <v>265</v>
      </c>
      <c r="F185" s="211" t="s">
        <v>266</v>
      </c>
      <c r="G185" s="212" t="s">
        <v>233</v>
      </c>
      <c r="H185" s="213">
        <v>1</v>
      </c>
      <c r="I185" s="214"/>
      <c r="J185" s="215">
        <f>ROUND(I185*H185,2)</f>
        <v>0</v>
      </c>
      <c r="K185" s="216"/>
      <c r="L185" s="37"/>
      <c r="M185" s="217" t="s">
        <v>1</v>
      </c>
      <c r="N185" s="218" t="s">
        <v>44</v>
      </c>
      <c r="O185" s="7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1" t="s">
        <v>208</v>
      </c>
      <c r="AT185" s="221" t="s">
        <v>149</v>
      </c>
      <c r="AU185" s="221" t="s">
        <v>89</v>
      </c>
      <c r="AY185" s="16" t="s">
        <v>146</v>
      </c>
      <c r="BE185" s="114">
        <f>IF(N185="základní",J185,0)</f>
        <v>0</v>
      </c>
      <c r="BF185" s="114">
        <f>IF(N185="snížená",J185,0)</f>
        <v>0</v>
      </c>
      <c r="BG185" s="114">
        <f>IF(N185="zákl. přenesená",J185,0)</f>
        <v>0</v>
      </c>
      <c r="BH185" s="114">
        <f>IF(N185="sníž. přenesená",J185,0)</f>
        <v>0</v>
      </c>
      <c r="BI185" s="114">
        <f>IF(N185="nulová",J185,0)</f>
        <v>0</v>
      </c>
      <c r="BJ185" s="16" t="s">
        <v>87</v>
      </c>
      <c r="BK185" s="114">
        <f>ROUND(I185*H185,2)</f>
        <v>0</v>
      </c>
      <c r="BL185" s="16" t="s">
        <v>208</v>
      </c>
      <c r="BM185" s="221" t="s">
        <v>267</v>
      </c>
    </row>
    <row r="186" spans="2:51" s="14" customFormat="1" ht="10.2">
      <c r="B186" s="233"/>
      <c r="C186" s="234"/>
      <c r="D186" s="224" t="s">
        <v>155</v>
      </c>
      <c r="E186" s="235" t="s">
        <v>1</v>
      </c>
      <c r="F186" s="236" t="s">
        <v>268</v>
      </c>
      <c r="G186" s="234"/>
      <c r="H186" s="237">
        <v>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155</v>
      </c>
      <c r="AU186" s="243" t="s">
        <v>89</v>
      </c>
      <c r="AV186" s="14" t="s">
        <v>89</v>
      </c>
      <c r="AW186" s="14" t="s">
        <v>32</v>
      </c>
      <c r="AX186" s="14" t="s">
        <v>87</v>
      </c>
      <c r="AY186" s="243" t="s">
        <v>146</v>
      </c>
    </row>
    <row r="187" spans="1:65" s="2" customFormat="1" ht="21.75" customHeight="1">
      <c r="A187" s="34"/>
      <c r="B187" s="35"/>
      <c r="C187" s="244" t="s">
        <v>269</v>
      </c>
      <c r="D187" s="244" t="s">
        <v>213</v>
      </c>
      <c r="E187" s="245" t="s">
        <v>262</v>
      </c>
      <c r="F187" s="246" t="s">
        <v>263</v>
      </c>
      <c r="G187" s="247" t="s">
        <v>233</v>
      </c>
      <c r="H187" s="248">
        <v>1</v>
      </c>
      <c r="I187" s="249"/>
      <c r="J187" s="250">
        <f>ROUND(I187*H187,2)</f>
        <v>0</v>
      </c>
      <c r="K187" s="251"/>
      <c r="L187" s="252"/>
      <c r="M187" s="253" t="s">
        <v>1</v>
      </c>
      <c r="N187" s="254" t="s">
        <v>44</v>
      </c>
      <c r="O187" s="71"/>
      <c r="P187" s="219">
        <f>O187*H187</f>
        <v>0</v>
      </c>
      <c r="Q187" s="219">
        <v>0.017</v>
      </c>
      <c r="R187" s="219">
        <f>Q187*H187</f>
        <v>0.017</v>
      </c>
      <c r="S187" s="219">
        <v>0</v>
      </c>
      <c r="T187" s="22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1" t="s">
        <v>217</v>
      </c>
      <c r="AT187" s="221" t="s">
        <v>213</v>
      </c>
      <c r="AU187" s="221" t="s">
        <v>89</v>
      </c>
      <c r="AY187" s="16" t="s">
        <v>146</v>
      </c>
      <c r="BE187" s="114">
        <f>IF(N187="základní",J187,0)</f>
        <v>0</v>
      </c>
      <c r="BF187" s="114">
        <f>IF(N187="snížená",J187,0)</f>
        <v>0</v>
      </c>
      <c r="BG187" s="114">
        <f>IF(N187="zákl. přenesená",J187,0)</f>
        <v>0</v>
      </c>
      <c r="BH187" s="114">
        <f>IF(N187="sníž. přenesená",J187,0)</f>
        <v>0</v>
      </c>
      <c r="BI187" s="114">
        <f>IF(N187="nulová",J187,0)</f>
        <v>0</v>
      </c>
      <c r="BJ187" s="16" t="s">
        <v>87</v>
      </c>
      <c r="BK187" s="114">
        <f>ROUND(I187*H187,2)</f>
        <v>0</v>
      </c>
      <c r="BL187" s="16" t="s">
        <v>208</v>
      </c>
      <c r="BM187" s="221" t="s">
        <v>270</v>
      </c>
    </row>
    <row r="188" spans="1:65" s="2" customFormat="1" ht="21.75" customHeight="1">
      <c r="A188" s="34"/>
      <c r="B188" s="35"/>
      <c r="C188" s="209" t="s">
        <v>271</v>
      </c>
      <c r="D188" s="209" t="s">
        <v>149</v>
      </c>
      <c r="E188" s="210" t="s">
        <v>272</v>
      </c>
      <c r="F188" s="211" t="s">
        <v>273</v>
      </c>
      <c r="G188" s="212" t="s">
        <v>233</v>
      </c>
      <c r="H188" s="213">
        <v>1</v>
      </c>
      <c r="I188" s="214"/>
      <c r="J188" s="215">
        <f>ROUND(I188*H188,2)</f>
        <v>0</v>
      </c>
      <c r="K188" s="216"/>
      <c r="L188" s="37"/>
      <c r="M188" s="217" t="s">
        <v>1</v>
      </c>
      <c r="N188" s="218" t="s">
        <v>44</v>
      </c>
      <c r="O188" s="71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1" t="s">
        <v>208</v>
      </c>
      <c r="AT188" s="221" t="s">
        <v>149</v>
      </c>
      <c r="AU188" s="221" t="s">
        <v>89</v>
      </c>
      <c r="AY188" s="16" t="s">
        <v>146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6" t="s">
        <v>87</v>
      </c>
      <c r="BK188" s="114">
        <f>ROUND(I188*H188,2)</f>
        <v>0</v>
      </c>
      <c r="BL188" s="16" t="s">
        <v>208</v>
      </c>
      <c r="BM188" s="221" t="s">
        <v>274</v>
      </c>
    </row>
    <row r="189" spans="2:51" s="14" customFormat="1" ht="10.2">
      <c r="B189" s="233"/>
      <c r="C189" s="234"/>
      <c r="D189" s="224" t="s">
        <v>155</v>
      </c>
      <c r="E189" s="235" t="s">
        <v>1</v>
      </c>
      <c r="F189" s="236" t="s">
        <v>275</v>
      </c>
      <c r="G189" s="234"/>
      <c r="H189" s="237">
        <v>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155</v>
      </c>
      <c r="AU189" s="243" t="s">
        <v>89</v>
      </c>
      <c r="AV189" s="14" t="s">
        <v>89</v>
      </c>
      <c r="AW189" s="14" t="s">
        <v>32</v>
      </c>
      <c r="AX189" s="14" t="s">
        <v>87</v>
      </c>
      <c r="AY189" s="243" t="s">
        <v>146</v>
      </c>
    </row>
    <row r="190" spans="1:65" s="2" customFormat="1" ht="21.75" customHeight="1">
      <c r="A190" s="34"/>
      <c r="B190" s="35"/>
      <c r="C190" s="244" t="s">
        <v>276</v>
      </c>
      <c r="D190" s="244" t="s">
        <v>213</v>
      </c>
      <c r="E190" s="245" t="s">
        <v>277</v>
      </c>
      <c r="F190" s="246" t="s">
        <v>278</v>
      </c>
      <c r="G190" s="247" t="s">
        <v>233</v>
      </c>
      <c r="H190" s="248">
        <v>1</v>
      </c>
      <c r="I190" s="249"/>
      <c r="J190" s="250">
        <f>ROUND(I190*H190,2)</f>
        <v>0</v>
      </c>
      <c r="K190" s="251"/>
      <c r="L190" s="252"/>
      <c r="M190" s="253" t="s">
        <v>1</v>
      </c>
      <c r="N190" s="254" t="s">
        <v>44</v>
      </c>
      <c r="O190" s="71"/>
      <c r="P190" s="219">
        <f>O190*H190</f>
        <v>0</v>
      </c>
      <c r="Q190" s="219">
        <v>0.0012</v>
      </c>
      <c r="R190" s="219">
        <f>Q190*H190</f>
        <v>0.0012</v>
      </c>
      <c r="S190" s="219">
        <v>0</v>
      </c>
      <c r="T190" s="22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217</v>
      </c>
      <c r="AT190" s="221" t="s">
        <v>213</v>
      </c>
      <c r="AU190" s="221" t="s">
        <v>89</v>
      </c>
      <c r="AY190" s="16" t="s">
        <v>146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6" t="s">
        <v>87</v>
      </c>
      <c r="BK190" s="114">
        <f>ROUND(I190*H190,2)</f>
        <v>0</v>
      </c>
      <c r="BL190" s="16" t="s">
        <v>208</v>
      </c>
      <c r="BM190" s="221" t="s">
        <v>279</v>
      </c>
    </row>
    <row r="191" spans="1:65" s="2" customFormat="1" ht="21.75" customHeight="1">
      <c r="A191" s="34"/>
      <c r="B191" s="35"/>
      <c r="C191" s="209" t="s">
        <v>280</v>
      </c>
      <c r="D191" s="209" t="s">
        <v>149</v>
      </c>
      <c r="E191" s="210" t="s">
        <v>281</v>
      </c>
      <c r="F191" s="211" t="s">
        <v>282</v>
      </c>
      <c r="G191" s="212" t="s">
        <v>233</v>
      </c>
      <c r="H191" s="213">
        <v>1</v>
      </c>
      <c r="I191" s="214"/>
      <c r="J191" s="215">
        <f>ROUND(I191*H191,2)</f>
        <v>0</v>
      </c>
      <c r="K191" s="216"/>
      <c r="L191" s="37"/>
      <c r="M191" s="217" t="s">
        <v>1</v>
      </c>
      <c r="N191" s="218" t="s">
        <v>44</v>
      </c>
      <c r="O191" s="71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1" t="s">
        <v>208</v>
      </c>
      <c r="AT191" s="221" t="s">
        <v>149</v>
      </c>
      <c r="AU191" s="221" t="s">
        <v>89</v>
      </c>
      <c r="AY191" s="16" t="s">
        <v>146</v>
      </c>
      <c r="BE191" s="114">
        <f>IF(N191="základní",J191,0)</f>
        <v>0</v>
      </c>
      <c r="BF191" s="114">
        <f>IF(N191="snížená",J191,0)</f>
        <v>0</v>
      </c>
      <c r="BG191" s="114">
        <f>IF(N191="zákl. přenesená",J191,0)</f>
        <v>0</v>
      </c>
      <c r="BH191" s="114">
        <f>IF(N191="sníž. přenesená",J191,0)</f>
        <v>0</v>
      </c>
      <c r="BI191" s="114">
        <f>IF(N191="nulová",J191,0)</f>
        <v>0</v>
      </c>
      <c r="BJ191" s="16" t="s">
        <v>87</v>
      </c>
      <c r="BK191" s="114">
        <f>ROUND(I191*H191,2)</f>
        <v>0</v>
      </c>
      <c r="BL191" s="16" t="s">
        <v>208</v>
      </c>
      <c r="BM191" s="221" t="s">
        <v>283</v>
      </c>
    </row>
    <row r="192" spans="2:51" s="14" customFormat="1" ht="10.2">
      <c r="B192" s="233"/>
      <c r="C192" s="234"/>
      <c r="D192" s="224" t="s">
        <v>155</v>
      </c>
      <c r="E192" s="235" t="s">
        <v>1</v>
      </c>
      <c r="F192" s="236" t="s">
        <v>268</v>
      </c>
      <c r="G192" s="234"/>
      <c r="H192" s="237">
        <v>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155</v>
      </c>
      <c r="AU192" s="243" t="s">
        <v>89</v>
      </c>
      <c r="AV192" s="14" t="s">
        <v>89</v>
      </c>
      <c r="AW192" s="14" t="s">
        <v>32</v>
      </c>
      <c r="AX192" s="14" t="s">
        <v>87</v>
      </c>
      <c r="AY192" s="243" t="s">
        <v>146</v>
      </c>
    </row>
    <row r="193" spans="1:65" s="2" customFormat="1" ht="16.5" customHeight="1">
      <c r="A193" s="34"/>
      <c r="B193" s="35"/>
      <c r="C193" s="244" t="s">
        <v>284</v>
      </c>
      <c r="D193" s="244" t="s">
        <v>213</v>
      </c>
      <c r="E193" s="245" t="s">
        <v>285</v>
      </c>
      <c r="F193" s="246" t="s">
        <v>286</v>
      </c>
      <c r="G193" s="247" t="s">
        <v>233</v>
      </c>
      <c r="H193" s="248">
        <v>1</v>
      </c>
      <c r="I193" s="249"/>
      <c r="J193" s="250">
        <f>ROUND(I193*H193,2)</f>
        <v>0</v>
      </c>
      <c r="K193" s="251"/>
      <c r="L193" s="252"/>
      <c r="M193" s="253" t="s">
        <v>1</v>
      </c>
      <c r="N193" s="254" t="s">
        <v>44</v>
      </c>
      <c r="O193" s="71"/>
      <c r="P193" s="219">
        <f>O193*H193</f>
        <v>0</v>
      </c>
      <c r="Q193" s="219">
        <v>8E-05</v>
      </c>
      <c r="R193" s="219">
        <f>Q193*H193</f>
        <v>8E-05</v>
      </c>
      <c r="S193" s="219">
        <v>0</v>
      </c>
      <c r="T193" s="22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1" t="s">
        <v>217</v>
      </c>
      <c r="AT193" s="221" t="s">
        <v>213</v>
      </c>
      <c r="AU193" s="221" t="s">
        <v>89</v>
      </c>
      <c r="AY193" s="16" t="s">
        <v>146</v>
      </c>
      <c r="BE193" s="114">
        <f>IF(N193="základní",J193,0)</f>
        <v>0</v>
      </c>
      <c r="BF193" s="114">
        <f>IF(N193="snížená",J193,0)</f>
        <v>0</v>
      </c>
      <c r="BG193" s="114">
        <f>IF(N193="zákl. přenesená",J193,0)</f>
        <v>0</v>
      </c>
      <c r="BH193" s="114">
        <f>IF(N193="sníž. přenesená",J193,0)</f>
        <v>0</v>
      </c>
      <c r="BI193" s="114">
        <f>IF(N193="nulová",J193,0)</f>
        <v>0</v>
      </c>
      <c r="BJ193" s="16" t="s">
        <v>87</v>
      </c>
      <c r="BK193" s="114">
        <f>ROUND(I193*H193,2)</f>
        <v>0</v>
      </c>
      <c r="BL193" s="16" t="s">
        <v>208</v>
      </c>
      <c r="BM193" s="221" t="s">
        <v>287</v>
      </c>
    </row>
    <row r="194" spans="1:65" s="2" customFormat="1" ht="21.75" customHeight="1">
      <c r="A194" s="34"/>
      <c r="B194" s="35"/>
      <c r="C194" s="209" t="s">
        <v>288</v>
      </c>
      <c r="D194" s="209" t="s">
        <v>149</v>
      </c>
      <c r="E194" s="210" t="s">
        <v>289</v>
      </c>
      <c r="F194" s="211" t="s">
        <v>290</v>
      </c>
      <c r="G194" s="212" t="s">
        <v>252</v>
      </c>
      <c r="H194" s="255"/>
      <c r="I194" s="214"/>
      <c r="J194" s="215">
        <f>ROUND(I194*H194,2)</f>
        <v>0</v>
      </c>
      <c r="K194" s="216"/>
      <c r="L194" s="37"/>
      <c r="M194" s="217" t="s">
        <v>1</v>
      </c>
      <c r="N194" s="218" t="s">
        <v>44</v>
      </c>
      <c r="O194" s="7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1" t="s">
        <v>208</v>
      </c>
      <c r="AT194" s="221" t="s">
        <v>149</v>
      </c>
      <c r="AU194" s="221" t="s">
        <v>89</v>
      </c>
      <c r="AY194" s="16" t="s">
        <v>146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6" t="s">
        <v>87</v>
      </c>
      <c r="BK194" s="114">
        <f>ROUND(I194*H194,2)</f>
        <v>0</v>
      </c>
      <c r="BL194" s="16" t="s">
        <v>208</v>
      </c>
      <c r="BM194" s="221" t="s">
        <v>291</v>
      </c>
    </row>
    <row r="195" spans="2:63" s="12" customFormat="1" ht="22.8" customHeight="1">
      <c r="B195" s="193"/>
      <c r="C195" s="194"/>
      <c r="D195" s="195" t="s">
        <v>78</v>
      </c>
      <c r="E195" s="207" t="s">
        <v>292</v>
      </c>
      <c r="F195" s="207" t="s">
        <v>293</v>
      </c>
      <c r="G195" s="194"/>
      <c r="H195" s="194"/>
      <c r="I195" s="197"/>
      <c r="J195" s="208">
        <f>BK195</f>
        <v>0</v>
      </c>
      <c r="K195" s="194"/>
      <c r="L195" s="199"/>
      <c r="M195" s="200"/>
      <c r="N195" s="201"/>
      <c r="O195" s="201"/>
      <c r="P195" s="202">
        <f>SUM(P196:P202)</f>
        <v>0</v>
      </c>
      <c r="Q195" s="201"/>
      <c r="R195" s="202">
        <f>SUM(R196:R202)</f>
        <v>0.004148</v>
      </c>
      <c r="S195" s="201"/>
      <c r="T195" s="203">
        <f>SUM(T196:T202)</f>
        <v>0</v>
      </c>
      <c r="AR195" s="204" t="s">
        <v>89</v>
      </c>
      <c r="AT195" s="205" t="s">
        <v>78</v>
      </c>
      <c r="AU195" s="205" t="s">
        <v>87</v>
      </c>
      <c r="AY195" s="204" t="s">
        <v>146</v>
      </c>
      <c r="BK195" s="206">
        <f>SUM(BK196:BK202)</f>
        <v>0</v>
      </c>
    </row>
    <row r="196" spans="1:65" s="2" customFormat="1" ht="16.5" customHeight="1">
      <c r="A196" s="34"/>
      <c r="B196" s="35"/>
      <c r="C196" s="209" t="s">
        <v>294</v>
      </c>
      <c r="D196" s="209" t="s">
        <v>149</v>
      </c>
      <c r="E196" s="210" t="s">
        <v>295</v>
      </c>
      <c r="F196" s="211" t="s">
        <v>296</v>
      </c>
      <c r="G196" s="212" t="s">
        <v>246</v>
      </c>
      <c r="H196" s="213">
        <v>8.2</v>
      </c>
      <c r="I196" s="214"/>
      <c r="J196" s="215">
        <f>ROUND(I196*H196,2)</f>
        <v>0</v>
      </c>
      <c r="K196" s="216"/>
      <c r="L196" s="37"/>
      <c r="M196" s="217" t="s">
        <v>1</v>
      </c>
      <c r="N196" s="218" t="s">
        <v>44</v>
      </c>
      <c r="O196" s="71"/>
      <c r="P196" s="219">
        <f>O196*H196</f>
        <v>0</v>
      </c>
      <c r="Q196" s="219">
        <v>0.00014</v>
      </c>
      <c r="R196" s="219">
        <f>Q196*H196</f>
        <v>0.0011479999999999997</v>
      </c>
      <c r="S196" s="219">
        <v>0</v>
      </c>
      <c r="T196" s="22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208</v>
      </c>
      <c r="AT196" s="221" t="s">
        <v>149</v>
      </c>
      <c r="AU196" s="221" t="s">
        <v>89</v>
      </c>
      <c r="AY196" s="16" t="s">
        <v>146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6" t="s">
        <v>87</v>
      </c>
      <c r="BK196" s="114">
        <f>ROUND(I196*H196,2)</f>
        <v>0</v>
      </c>
      <c r="BL196" s="16" t="s">
        <v>208</v>
      </c>
      <c r="BM196" s="221" t="s">
        <v>297</v>
      </c>
    </row>
    <row r="197" spans="2:51" s="14" customFormat="1" ht="10.2">
      <c r="B197" s="233"/>
      <c r="C197" s="234"/>
      <c r="D197" s="224" t="s">
        <v>155</v>
      </c>
      <c r="E197" s="235" t="s">
        <v>1</v>
      </c>
      <c r="F197" s="236" t="s">
        <v>298</v>
      </c>
      <c r="G197" s="234"/>
      <c r="H197" s="237">
        <v>8.2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155</v>
      </c>
      <c r="AU197" s="243" t="s">
        <v>89</v>
      </c>
      <c r="AV197" s="14" t="s">
        <v>89</v>
      </c>
      <c r="AW197" s="14" t="s">
        <v>32</v>
      </c>
      <c r="AX197" s="14" t="s">
        <v>87</v>
      </c>
      <c r="AY197" s="243" t="s">
        <v>146</v>
      </c>
    </row>
    <row r="198" spans="1:65" s="2" customFormat="1" ht="33" customHeight="1">
      <c r="A198" s="34"/>
      <c r="B198" s="35"/>
      <c r="C198" s="209" t="s">
        <v>299</v>
      </c>
      <c r="D198" s="209" t="s">
        <v>149</v>
      </c>
      <c r="E198" s="210" t="s">
        <v>300</v>
      </c>
      <c r="F198" s="211" t="s">
        <v>301</v>
      </c>
      <c r="G198" s="212" t="s">
        <v>246</v>
      </c>
      <c r="H198" s="213">
        <v>5</v>
      </c>
      <c r="I198" s="214"/>
      <c r="J198" s="215">
        <f>ROUND(I198*H198,2)</f>
        <v>0</v>
      </c>
      <c r="K198" s="216"/>
      <c r="L198" s="37"/>
      <c r="M198" s="217" t="s">
        <v>1</v>
      </c>
      <c r="N198" s="218" t="s">
        <v>44</v>
      </c>
      <c r="O198" s="71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1" t="s">
        <v>208</v>
      </c>
      <c r="AT198" s="221" t="s">
        <v>149</v>
      </c>
      <c r="AU198" s="221" t="s">
        <v>89</v>
      </c>
      <c r="AY198" s="16" t="s">
        <v>146</v>
      </c>
      <c r="BE198" s="114">
        <f>IF(N198="základní",J198,0)</f>
        <v>0</v>
      </c>
      <c r="BF198" s="114">
        <f>IF(N198="snížená",J198,0)</f>
        <v>0</v>
      </c>
      <c r="BG198" s="114">
        <f>IF(N198="zákl. přenesená",J198,0)</f>
        <v>0</v>
      </c>
      <c r="BH198" s="114">
        <f>IF(N198="sníž. přenesená",J198,0)</f>
        <v>0</v>
      </c>
      <c r="BI198" s="114">
        <f>IF(N198="nulová",J198,0)</f>
        <v>0</v>
      </c>
      <c r="BJ198" s="16" t="s">
        <v>87</v>
      </c>
      <c r="BK198" s="114">
        <f>ROUND(I198*H198,2)</f>
        <v>0</v>
      </c>
      <c r="BL198" s="16" t="s">
        <v>208</v>
      </c>
      <c r="BM198" s="221" t="s">
        <v>302</v>
      </c>
    </row>
    <row r="199" spans="2:51" s="14" customFormat="1" ht="10.2">
      <c r="B199" s="233"/>
      <c r="C199" s="234"/>
      <c r="D199" s="224" t="s">
        <v>155</v>
      </c>
      <c r="E199" s="235" t="s">
        <v>1</v>
      </c>
      <c r="F199" s="236" t="s">
        <v>303</v>
      </c>
      <c r="G199" s="234"/>
      <c r="H199" s="237">
        <v>5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155</v>
      </c>
      <c r="AU199" s="243" t="s">
        <v>89</v>
      </c>
      <c r="AV199" s="14" t="s">
        <v>89</v>
      </c>
      <c r="AW199" s="14" t="s">
        <v>32</v>
      </c>
      <c r="AX199" s="14" t="s">
        <v>87</v>
      </c>
      <c r="AY199" s="243" t="s">
        <v>146</v>
      </c>
    </row>
    <row r="200" spans="1:65" s="2" customFormat="1" ht="21.75" customHeight="1">
      <c r="A200" s="34"/>
      <c r="B200" s="35"/>
      <c r="C200" s="244" t="s">
        <v>304</v>
      </c>
      <c r="D200" s="244" t="s">
        <v>213</v>
      </c>
      <c r="E200" s="245" t="s">
        <v>305</v>
      </c>
      <c r="F200" s="246" t="s">
        <v>306</v>
      </c>
      <c r="G200" s="247" t="s">
        <v>185</v>
      </c>
      <c r="H200" s="248">
        <v>0.003</v>
      </c>
      <c r="I200" s="249"/>
      <c r="J200" s="250">
        <f>ROUND(I200*H200,2)</f>
        <v>0</v>
      </c>
      <c r="K200" s="251"/>
      <c r="L200" s="252"/>
      <c r="M200" s="253" t="s">
        <v>1</v>
      </c>
      <c r="N200" s="254" t="s">
        <v>44</v>
      </c>
      <c r="O200" s="71"/>
      <c r="P200" s="219">
        <f>O200*H200</f>
        <v>0</v>
      </c>
      <c r="Q200" s="219">
        <v>1</v>
      </c>
      <c r="R200" s="219">
        <f>Q200*H200</f>
        <v>0.003</v>
      </c>
      <c r="S200" s="219">
        <v>0</v>
      </c>
      <c r="T200" s="22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1" t="s">
        <v>217</v>
      </c>
      <c r="AT200" s="221" t="s">
        <v>213</v>
      </c>
      <c r="AU200" s="221" t="s">
        <v>89</v>
      </c>
      <c r="AY200" s="16" t="s">
        <v>146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6" t="s">
        <v>87</v>
      </c>
      <c r="BK200" s="114">
        <f>ROUND(I200*H200,2)</f>
        <v>0</v>
      </c>
      <c r="BL200" s="16" t="s">
        <v>208</v>
      </c>
      <c r="BM200" s="221" t="s">
        <v>307</v>
      </c>
    </row>
    <row r="201" spans="2:51" s="14" customFormat="1" ht="10.2">
      <c r="B201" s="233"/>
      <c r="C201" s="234"/>
      <c r="D201" s="224" t="s">
        <v>155</v>
      </c>
      <c r="E201" s="235" t="s">
        <v>1</v>
      </c>
      <c r="F201" s="236" t="s">
        <v>308</v>
      </c>
      <c r="G201" s="234"/>
      <c r="H201" s="237">
        <v>0.003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155</v>
      </c>
      <c r="AU201" s="243" t="s">
        <v>89</v>
      </c>
      <c r="AV201" s="14" t="s">
        <v>89</v>
      </c>
      <c r="AW201" s="14" t="s">
        <v>32</v>
      </c>
      <c r="AX201" s="14" t="s">
        <v>87</v>
      </c>
      <c r="AY201" s="243" t="s">
        <v>146</v>
      </c>
    </row>
    <row r="202" spans="1:65" s="2" customFormat="1" ht="21.75" customHeight="1">
      <c r="A202" s="34"/>
      <c r="B202" s="35"/>
      <c r="C202" s="209" t="s">
        <v>309</v>
      </c>
      <c r="D202" s="209" t="s">
        <v>149</v>
      </c>
      <c r="E202" s="210" t="s">
        <v>310</v>
      </c>
      <c r="F202" s="211" t="s">
        <v>311</v>
      </c>
      <c r="G202" s="212" t="s">
        <v>252</v>
      </c>
      <c r="H202" s="255"/>
      <c r="I202" s="214"/>
      <c r="J202" s="215">
        <f>ROUND(I202*H202,2)</f>
        <v>0</v>
      </c>
      <c r="K202" s="216"/>
      <c r="L202" s="37"/>
      <c r="M202" s="217" t="s">
        <v>1</v>
      </c>
      <c r="N202" s="218" t="s">
        <v>44</v>
      </c>
      <c r="O202" s="71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1" t="s">
        <v>208</v>
      </c>
      <c r="AT202" s="221" t="s">
        <v>149</v>
      </c>
      <c r="AU202" s="221" t="s">
        <v>89</v>
      </c>
      <c r="AY202" s="16" t="s">
        <v>146</v>
      </c>
      <c r="BE202" s="114">
        <f>IF(N202="základní",J202,0)</f>
        <v>0</v>
      </c>
      <c r="BF202" s="114">
        <f>IF(N202="snížená",J202,0)</f>
        <v>0</v>
      </c>
      <c r="BG202" s="114">
        <f>IF(N202="zákl. přenesená",J202,0)</f>
        <v>0</v>
      </c>
      <c r="BH202" s="114">
        <f>IF(N202="sníž. přenesená",J202,0)</f>
        <v>0</v>
      </c>
      <c r="BI202" s="114">
        <f>IF(N202="nulová",J202,0)</f>
        <v>0</v>
      </c>
      <c r="BJ202" s="16" t="s">
        <v>87</v>
      </c>
      <c r="BK202" s="114">
        <f>ROUND(I202*H202,2)</f>
        <v>0</v>
      </c>
      <c r="BL202" s="16" t="s">
        <v>208</v>
      </c>
      <c r="BM202" s="221" t="s">
        <v>312</v>
      </c>
    </row>
    <row r="203" spans="2:63" s="12" customFormat="1" ht="22.8" customHeight="1">
      <c r="B203" s="193"/>
      <c r="C203" s="194"/>
      <c r="D203" s="195" t="s">
        <v>78</v>
      </c>
      <c r="E203" s="207" t="s">
        <v>313</v>
      </c>
      <c r="F203" s="207" t="s">
        <v>314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SUM(P204:P210)</f>
        <v>0</v>
      </c>
      <c r="Q203" s="201"/>
      <c r="R203" s="202">
        <f>SUM(R204:R210)</f>
        <v>0.0061949</v>
      </c>
      <c r="S203" s="201"/>
      <c r="T203" s="203">
        <f>SUM(T204:T210)</f>
        <v>0.01</v>
      </c>
      <c r="AR203" s="204" t="s">
        <v>89</v>
      </c>
      <c r="AT203" s="205" t="s">
        <v>78</v>
      </c>
      <c r="AU203" s="205" t="s">
        <v>87</v>
      </c>
      <c r="AY203" s="204" t="s">
        <v>146</v>
      </c>
      <c r="BK203" s="206">
        <f>SUM(BK204:BK210)</f>
        <v>0</v>
      </c>
    </row>
    <row r="204" spans="1:65" s="2" customFormat="1" ht="21.75" customHeight="1">
      <c r="A204" s="34"/>
      <c r="B204" s="35"/>
      <c r="C204" s="209" t="s">
        <v>217</v>
      </c>
      <c r="D204" s="209" t="s">
        <v>149</v>
      </c>
      <c r="E204" s="210" t="s">
        <v>315</v>
      </c>
      <c r="F204" s="211" t="s">
        <v>316</v>
      </c>
      <c r="G204" s="212" t="s">
        <v>233</v>
      </c>
      <c r="H204" s="213">
        <v>2</v>
      </c>
      <c r="I204" s="214"/>
      <c r="J204" s="215">
        <f>ROUND(I204*H204,2)</f>
        <v>0</v>
      </c>
      <c r="K204" s="216"/>
      <c r="L204" s="37"/>
      <c r="M204" s="217" t="s">
        <v>1</v>
      </c>
      <c r="N204" s="218" t="s">
        <v>44</v>
      </c>
      <c r="O204" s="71"/>
      <c r="P204" s="219">
        <f>O204*H204</f>
        <v>0</v>
      </c>
      <c r="Q204" s="219">
        <v>0.00069</v>
      </c>
      <c r="R204" s="219">
        <f>Q204*H204</f>
        <v>0.00138</v>
      </c>
      <c r="S204" s="219">
        <v>0.005</v>
      </c>
      <c r="T204" s="220">
        <f>S204*H204</f>
        <v>0.01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1" t="s">
        <v>208</v>
      </c>
      <c r="AT204" s="221" t="s">
        <v>149</v>
      </c>
      <c r="AU204" s="221" t="s">
        <v>89</v>
      </c>
      <c r="AY204" s="16" t="s">
        <v>146</v>
      </c>
      <c r="BE204" s="114">
        <f>IF(N204="základní",J204,0)</f>
        <v>0</v>
      </c>
      <c r="BF204" s="114">
        <f>IF(N204="snížená",J204,0)</f>
        <v>0</v>
      </c>
      <c r="BG204" s="114">
        <f>IF(N204="zákl. přenesená",J204,0)</f>
        <v>0</v>
      </c>
      <c r="BH204" s="114">
        <f>IF(N204="sníž. přenesená",J204,0)</f>
        <v>0</v>
      </c>
      <c r="BI204" s="114">
        <f>IF(N204="nulová",J204,0)</f>
        <v>0</v>
      </c>
      <c r="BJ204" s="16" t="s">
        <v>87</v>
      </c>
      <c r="BK204" s="114">
        <f>ROUND(I204*H204,2)</f>
        <v>0</v>
      </c>
      <c r="BL204" s="16" t="s">
        <v>208</v>
      </c>
      <c r="BM204" s="221" t="s">
        <v>317</v>
      </c>
    </row>
    <row r="205" spans="2:51" s="14" customFormat="1" ht="10.2">
      <c r="B205" s="233"/>
      <c r="C205" s="234"/>
      <c r="D205" s="224" t="s">
        <v>155</v>
      </c>
      <c r="E205" s="235" t="s">
        <v>1</v>
      </c>
      <c r="F205" s="236" t="s">
        <v>318</v>
      </c>
      <c r="G205" s="234"/>
      <c r="H205" s="237">
        <v>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155</v>
      </c>
      <c r="AU205" s="243" t="s">
        <v>89</v>
      </c>
      <c r="AV205" s="14" t="s">
        <v>89</v>
      </c>
      <c r="AW205" s="14" t="s">
        <v>32</v>
      </c>
      <c r="AX205" s="14" t="s">
        <v>87</v>
      </c>
      <c r="AY205" s="243" t="s">
        <v>146</v>
      </c>
    </row>
    <row r="206" spans="1:65" s="2" customFormat="1" ht="16.5" customHeight="1">
      <c r="A206" s="34"/>
      <c r="B206" s="35"/>
      <c r="C206" s="209" t="s">
        <v>319</v>
      </c>
      <c r="D206" s="209" t="s">
        <v>149</v>
      </c>
      <c r="E206" s="210" t="s">
        <v>320</v>
      </c>
      <c r="F206" s="211" t="s">
        <v>321</v>
      </c>
      <c r="G206" s="212" t="s">
        <v>246</v>
      </c>
      <c r="H206" s="213">
        <v>13.12</v>
      </c>
      <c r="I206" s="214"/>
      <c r="J206" s="215">
        <f>ROUND(I206*H206,2)</f>
        <v>0</v>
      </c>
      <c r="K206" s="216"/>
      <c r="L206" s="37"/>
      <c r="M206" s="217" t="s">
        <v>1</v>
      </c>
      <c r="N206" s="218" t="s">
        <v>44</v>
      </c>
      <c r="O206" s="71"/>
      <c r="P206" s="219">
        <f>O206*H206</f>
        <v>0</v>
      </c>
      <c r="Q206" s="219">
        <v>1E-05</v>
      </c>
      <c r="R206" s="219">
        <f>Q206*H206</f>
        <v>0.0001312</v>
      </c>
      <c r="S206" s="219">
        <v>0</v>
      </c>
      <c r="T206" s="22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1" t="s">
        <v>208</v>
      </c>
      <c r="AT206" s="221" t="s">
        <v>149</v>
      </c>
      <c r="AU206" s="221" t="s">
        <v>89</v>
      </c>
      <c r="AY206" s="16" t="s">
        <v>146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6" t="s">
        <v>87</v>
      </c>
      <c r="BK206" s="114">
        <f>ROUND(I206*H206,2)</f>
        <v>0</v>
      </c>
      <c r="BL206" s="16" t="s">
        <v>208</v>
      </c>
      <c r="BM206" s="221" t="s">
        <v>322</v>
      </c>
    </row>
    <row r="207" spans="2:51" s="14" customFormat="1" ht="10.2">
      <c r="B207" s="233"/>
      <c r="C207" s="234"/>
      <c r="D207" s="224" t="s">
        <v>155</v>
      </c>
      <c r="E207" s="235" t="s">
        <v>1</v>
      </c>
      <c r="F207" s="236" t="s">
        <v>323</v>
      </c>
      <c r="G207" s="234"/>
      <c r="H207" s="237">
        <v>13.12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155</v>
      </c>
      <c r="AU207" s="243" t="s">
        <v>89</v>
      </c>
      <c r="AV207" s="14" t="s">
        <v>89</v>
      </c>
      <c r="AW207" s="14" t="s">
        <v>32</v>
      </c>
      <c r="AX207" s="14" t="s">
        <v>87</v>
      </c>
      <c r="AY207" s="243" t="s">
        <v>146</v>
      </c>
    </row>
    <row r="208" spans="1:65" s="2" customFormat="1" ht="16.5" customHeight="1">
      <c r="A208" s="34"/>
      <c r="B208" s="35"/>
      <c r="C208" s="244" t="s">
        <v>324</v>
      </c>
      <c r="D208" s="244" t="s">
        <v>213</v>
      </c>
      <c r="E208" s="245" t="s">
        <v>325</v>
      </c>
      <c r="F208" s="246" t="s">
        <v>326</v>
      </c>
      <c r="G208" s="247" t="s">
        <v>246</v>
      </c>
      <c r="H208" s="248">
        <v>13.382</v>
      </c>
      <c r="I208" s="249"/>
      <c r="J208" s="250">
        <f>ROUND(I208*H208,2)</f>
        <v>0</v>
      </c>
      <c r="K208" s="251"/>
      <c r="L208" s="252"/>
      <c r="M208" s="253" t="s">
        <v>1</v>
      </c>
      <c r="N208" s="254" t="s">
        <v>44</v>
      </c>
      <c r="O208" s="71"/>
      <c r="P208" s="219">
        <f>O208*H208</f>
        <v>0</v>
      </c>
      <c r="Q208" s="219">
        <v>0.00035</v>
      </c>
      <c r="R208" s="219">
        <f>Q208*H208</f>
        <v>0.0046837</v>
      </c>
      <c r="S208" s="219">
        <v>0</v>
      </c>
      <c r="T208" s="22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1" t="s">
        <v>217</v>
      </c>
      <c r="AT208" s="221" t="s">
        <v>213</v>
      </c>
      <c r="AU208" s="221" t="s">
        <v>89</v>
      </c>
      <c r="AY208" s="16" t="s">
        <v>146</v>
      </c>
      <c r="BE208" s="114">
        <f>IF(N208="základní",J208,0)</f>
        <v>0</v>
      </c>
      <c r="BF208" s="114">
        <f>IF(N208="snížená",J208,0)</f>
        <v>0</v>
      </c>
      <c r="BG208" s="114">
        <f>IF(N208="zákl. přenesená",J208,0)</f>
        <v>0</v>
      </c>
      <c r="BH208" s="114">
        <f>IF(N208="sníž. přenesená",J208,0)</f>
        <v>0</v>
      </c>
      <c r="BI208" s="114">
        <f>IF(N208="nulová",J208,0)</f>
        <v>0</v>
      </c>
      <c r="BJ208" s="16" t="s">
        <v>87</v>
      </c>
      <c r="BK208" s="114">
        <f>ROUND(I208*H208,2)</f>
        <v>0</v>
      </c>
      <c r="BL208" s="16" t="s">
        <v>208</v>
      </c>
      <c r="BM208" s="221" t="s">
        <v>327</v>
      </c>
    </row>
    <row r="209" spans="2:51" s="14" customFormat="1" ht="10.2">
      <c r="B209" s="233"/>
      <c r="C209" s="234"/>
      <c r="D209" s="224" t="s">
        <v>155</v>
      </c>
      <c r="E209" s="234"/>
      <c r="F209" s="236" t="s">
        <v>328</v>
      </c>
      <c r="G209" s="234"/>
      <c r="H209" s="237">
        <v>13.382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155</v>
      </c>
      <c r="AU209" s="243" t="s">
        <v>89</v>
      </c>
      <c r="AV209" s="14" t="s">
        <v>89</v>
      </c>
      <c r="AW209" s="14" t="s">
        <v>4</v>
      </c>
      <c r="AX209" s="14" t="s">
        <v>87</v>
      </c>
      <c r="AY209" s="243" t="s">
        <v>146</v>
      </c>
    </row>
    <row r="210" spans="1:65" s="2" customFormat="1" ht="21.75" customHeight="1">
      <c r="A210" s="34"/>
      <c r="B210" s="35"/>
      <c r="C210" s="209" t="s">
        <v>329</v>
      </c>
      <c r="D210" s="209" t="s">
        <v>149</v>
      </c>
      <c r="E210" s="210" t="s">
        <v>330</v>
      </c>
      <c r="F210" s="211" t="s">
        <v>331</v>
      </c>
      <c r="G210" s="212" t="s">
        <v>252</v>
      </c>
      <c r="H210" s="255"/>
      <c r="I210" s="214"/>
      <c r="J210" s="215">
        <f>ROUND(I210*H210,2)</f>
        <v>0</v>
      </c>
      <c r="K210" s="216"/>
      <c r="L210" s="37"/>
      <c r="M210" s="256" t="s">
        <v>1</v>
      </c>
      <c r="N210" s="257" t="s">
        <v>44</v>
      </c>
      <c r="O210" s="258"/>
      <c r="P210" s="259">
        <f>O210*H210</f>
        <v>0</v>
      </c>
      <c r="Q210" s="259">
        <v>0</v>
      </c>
      <c r="R210" s="259">
        <f>Q210*H210</f>
        <v>0</v>
      </c>
      <c r="S210" s="259">
        <v>0</v>
      </c>
      <c r="T210" s="26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1" t="s">
        <v>208</v>
      </c>
      <c r="AT210" s="221" t="s">
        <v>149</v>
      </c>
      <c r="AU210" s="221" t="s">
        <v>89</v>
      </c>
      <c r="AY210" s="16" t="s">
        <v>146</v>
      </c>
      <c r="BE210" s="114">
        <f>IF(N210="základní",J210,0)</f>
        <v>0</v>
      </c>
      <c r="BF210" s="114">
        <f>IF(N210="snížená",J210,0)</f>
        <v>0</v>
      </c>
      <c r="BG210" s="114">
        <f>IF(N210="zákl. přenesená",J210,0)</f>
        <v>0</v>
      </c>
      <c r="BH210" s="114">
        <f>IF(N210="sníž. přenesená",J210,0)</f>
        <v>0</v>
      </c>
      <c r="BI210" s="114">
        <f>IF(N210="nulová",J210,0)</f>
        <v>0</v>
      </c>
      <c r="BJ210" s="16" t="s">
        <v>87</v>
      </c>
      <c r="BK210" s="114">
        <f>ROUND(I210*H210,2)</f>
        <v>0</v>
      </c>
      <c r="BL210" s="16" t="s">
        <v>208</v>
      </c>
      <c r="BM210" s="221" t="s">
        <v>332</v>
      </c>
    </row>
    <row r="211" spans="1:31" s="2" customFormat="1" ht="6.9" customHeight="1">
      <c r="A211" s="34"/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37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GRJhBmbsnweVEATa2ibzE/qKuWSPFPMA85Zb3vx2q/Dq6t+prX1FJWRH5InN+mVm+9UW4Np3ZxiR2CBBe7SqZA==" saltValue="w1+aicHa6dtUIbjCLh3OUoLxj+ZNfjF4AihgsHTSLy9kN2IDCkmE42yVRaCavMjMHz6GpJNDCGIVJioVEWZKHQ==" spinCount="100000" sheet="1" objects="1" scenarios="1" formatColumns="0" formatRows="0" autoFilter="0"/>
  <autoFilter ref="C134:K210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92</v>
      </c>
    </row>
    <row r="3" spans="2:46" s="1" customFormat="1" ht="6.9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89</v>
      </c>
    </row>
    <row r="4" spans="2:46" s="1" customFormat="1" ht="24.9" customHeight="1">
      <c r="B4" s="19"/>
      <c r="D4" s="123" t="s">
        <v>102</v>
      </c>
      <c r="L4" s="19"/>
      <c r="M4" s="124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25" t="s">
        <v>16</v>
      </c>
      <c r="L6" s="19"/>
    </row>
    <row r="7" spans="2:12" s="1" customFormat="1" ht="16.5" customHeight="1">
      <c r="B7" s="19"/>
      <c r="E7" s="308" t="str">
        <f>'Rekapitulace stavby'!K6</f>
        <v>Šafářský dvůr - zázemí pro sociální služby</v>
      </c>
      <c r="F7" s="309"/>
      <c r="G7" s="309"/>
      <c r="H7" s="309"/>
      <c r="L7" s="19"/>
    </row>
    <row r="8" spans="1:31" s="2" customFormat="1" ht="12" customHeight="1">
      <c r="A8" s="34"/>
      <c r="B8" s="37"/>
      <c r="C8" s="34"/>
      <c r="D8" s="125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7"/>
      <c r="C9" s="34"/>
      <c r="D9" s="34"/>
      <c r="E9" s="310" t="s">
        <v>333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7"/>
      <c r="C11" s="34"/>
      <c r="D11" s="125" t="s">
        <v>18</v>
      </c>
      <c r="E11" s="34"/>
      <c r="F11" s="126" t="s">
        <v>1</v>
      </c>
      <c r="G11" s="34"/>
      <c r="H11" s="34"/>
      <c r="I11" s="125" t="s">
        <v>19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7"/>
      <c r="C12" s="34"/>
      <c r="D12" s="125" t="s">
        <v>20</v>
      </c>
      <c r="E12" s="34"/>
      <c r="F12" s="126" t="s">
        <v>105</v>
      </c>
      <c r="G12" s="34"/>
      <c r="H12" s="34"/>
      <c r="I12" s="125" t="s">
        <v>22</v>
      </c>
      <c r="J12" s="127" t="str">
        <f>'Rekapitulace stavby'!AN8</f>
        <v>15. 4. 2021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7"/>
      <c r="C14" s="34"/>
      <c r="D14" s="125" t="s">
        <v>24</v>
      </c>
      <c r="E14" s="34"/>
      <c r="F14" s="34"/>
      <c r="G14" s="34"/>
      <c r="H14" s="34"/>
      <c r="I14" s="125" t="s">
        <v>25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7"/>
      <c r="C15" s="34"/>
      <c r="D15" s="34"/>
      <c r="E15" s="126" t="s">
        <v>26</v>
      </c>
      <c r="F15" s="34"/>
      <c r="G15" s="34"/>
      <c r="H15" s="34"/>
      <c r="I15" s="125" t="s">
        <v>27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28</v>
      </c>
      <c r="E17" s="34"/>
      <c r="F17" s="34"/>
      <c r="G17" s="34"/>
      <c r="H17" s="34"/>
      <c r="I17" s="125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2" t="str">
        <f>'Rekapitulace stavby'!E14</f>
        <v>Vyplň údaj</v>
      </c>
      <c r="F18" s="313"/>
      <c r="G18" s="313"/>
      <c r="H18" s="313"/>
      <c r="I18" s="125" t="s">
        <v>27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30</v>
      </c>
      <c r="E20" s="34"/>
      <c r="F20" s="34"/>
      <c r="G20" s="34"/>
      <c r="H20" s="34"/>
      <c r="I20" s="125" t="s">
        <v>25</v>
      </c>
      <c r="J20" s="12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">
        <v>106</v>
      </c>
      <c r="F21" s="34"/>
      <c r="G21" s="34"/>
      <c r="H21" s="34"/>
      <c r="I21" s="125" t="s">
        <v>27</v>
      </c>
      <c r="J21" s="12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33</v>
      </c>
      <c r="E23" s="34"/>
      <c r="F23" s="34"/>
      <c r="G23" s="34"/>
      <c r="H23" s="34"/>
      <c r="I23" s="125" t="s">
        <v>25</v>
      </c>
      <c r="J23" s="126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35</v>
      </c>
      <c r="F24" s="34"/>
      <c r="G24" s="34"/>
      <c r="H24" s="34"/>
      <c r="I24" s="125" t="s">
        <v>27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4" t="s">
        <v>1</v>
      </c>
      <c r="F27" s="314"/>
      <c r="G27" s="314"/>
      <c r="H27" s="314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7"/>
      <c r="C30" s="34"/>
      <c r="D30" s="126" t="s">
        <v>107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7"/>
      <c r="C31" s="34"/>
      <c r="D31" s="133" t="s">
        <v>96</v>
      </c>
      <c r="E31" s="34"/>
      <c r="F31" s="34"/>
      <c r="G31" s="34"/>
      <c r="H31" s="34"/>
      <c r="I31" s="34"/>
      <c r="J31" s="132">
        <f>J109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39</v>
      </c>
      <c r="E32" s="34"/>
      <c r="F32" s="34"/>
      <c r="G32" s="34"/>
      <c r="H32" s="34"/>
      <c r="I32" s="34"/>
      <c r="J32" s="135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7"/>
      <c r="C34" s="34"/>
      <c r="D34" s="34"/>
      <c r="E34" s="34"/>
      <c r="F34" s="136" t="s">
        <v>41</v>
      </c>
      <c r="G34" s="34"/>
      <c r="H34" s="34"/>
      <c r="I34" s="136" t="s">
        <v>40</v>
      </c>
      <c r="J34" s="136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7"/>
      <c r="C35" s="34"/>
      <c r="D35" s="137" t="s">
        <v>43</v>
      </c>
      <c r="E35" s="125" t="s">
        <v>44</v>
      </c>
      <c r="F35" s="138">
        <f>ROUND((SUM(BE109:BE116)+SUM(BE136:BE192)),2)</f>
        <v>0</v>
      </c>
      <c r="G35" s="34"/>
      <c r="H35" s="34"/>
      <c r="I35" s="139">
        <v>0.21</v>
      </c>
      <c r="J35" s="138">
        <f>ROUND(((SUM(BE109:BE116)+SUM(BE136:BE192))*I35),2)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7"/>
      <c r="C36" s="34"/>
      <c r="D36" s="34"/>
      <c r="E36" s="125" t="s">
        <v>45</v>
      </c>
      <c r="F36" s="138">
        <f>ROUND((SUM(BF109:BF116)+SUM(BF136:BF192)),2)</f>
        <v>0</v>
      </c>
      <c r="G36" s="34"/>
      <c r="H36" s="34"/>
      <c r="I36" s="139">
        <v>0.15</v>
      </c>
      <c r="J36" s="138">
        <f>ROUND(((SUM(BF109:BF116)+SUM(BF136:BF192))*I36),2)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7"/>
      <c r="C37" s="34"/>
      <c r="D37" s="34"/>
      <c r="E37" s="125" t="s">
        <v>46</v>
      </c>
      <c r="F37" s="138">
        <f>ROUND((SUM(BG109:BG116)+SUM(BG136:BG192)),2)</f>
        <v>0</v>
      </c>
      <c r="G37" s="34"/>
      <c r="H37" s="34"/>
      <c r="I37" s="139">
        <v>0.21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7"/>
      <c r="C38" s="34"/>
      <c r="D38" s="34"/>
      <c r="E38" s="125" t="s">
        <v>47</v>
      </c>
      <c r="F38" s="138">
        <f>ROUND((SUM(BH109:BH116)+SUM(BH136:BH192)),2)</f>
        <v>0</v>
      </c>
      <c r="G38" s="34"/>
      <c r="H38" s="34"/>
      <c r="I38" s="139">
        <v>0.15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7"/>
      <c r="C39" s="34"/>
      <c r="D39" s="34"/>
      <c r="E39" s="125" t="s">
        <v>48</v>
      </c>
      <c r="F39" s="138">
        <f>ROUND((SUM(BI109:BI116)+SUM(BI136:BI192)),2)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49</v>
      </c>
      <c r="E41" s="142"/>
      <c r="F41" s="142"/>
      <c r="G41" s="143" t="s">
        <v>50</v>
      </c>
      <c r="H41" s="144" t="s">
        <v>51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1"/>
      <c r="D50" s="147" t="s">
        <v>52</v>
      </c>
      <c r="E50" s="148"/>
      <c r="F50" s="148"/>
      <c r="G50" s="147" t="s">
        <v>53</v>
      </c>
      <c r="H50" s="148"/>
      <c r="I50" s="148"/>
      <c r="J50" s="148"/>
      <c r="K50" s="148"/>
      <c r="L50" s="5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4"/>
      <c r="B61" s="37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0"/>
      <c r="J61" s="152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4"/>
      <c r="B65" s="37"/>
      <c r="C65" s="34"/>
      <c r="D65" s="147" t="s">
        <v>56</v>
      </c>
      <c r="E65" s="153"/>
      <c r="F65" s="153"/>
      <c r="G65" s="147" t="s">
        <v>57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4"/>
      <c r="B76" s="37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0"/>
      <c r="J76" s="152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2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5" t="str">
        <f>E7</f>
        <v>Šafářský dvůr - zázemí pro sociální služby</v>
      </c>
      <c r="F85" s="316"/>
      <c r="G85" s="316"/>
      <c r="H85" s="31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2021/1-102 - Etapa 2 Nové kanceláře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6" t="str">
        <f>F12</f>
        <v>Vyškov Nosálovská p.č. 2082/14</v>
      </c>
      <c r="G89" s="36"/>
      <c r="H89" s="36"/>
      <c r="I89" s="28" t="s">
        <v>22</v>
      </c>
      <c r="J89" s="66" t="str">
        <f>IF(J12="","",J12)</f>
        <v>15. 4. 2021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8" t="s">
        <v>24</v>
      </c>
      <c r="D91" s="36"/>
      <c r="E91" s="36"/>
      <c r="F91" s="26" t="str">
        <f>E15</f>
        <v>Piafa Vyškov</v>
      </c>
      <c r="G91" s="36"/>
      <c r="H91" s="36"/>
      <c r="I91" s="28" t="s">
        <v>30</v>
      </c>
      <c r="J91" s="31" t="str">
        <f>E21</f>
        <v>Ing Anna Brunclíková Rybníček 28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8" t="s">
        <v>28</v>
      </c>
      <c r="D92" s="36"/>
      <c r="E92" s="36"/>
      <c r="F92" s="26" t="str">
        <f>IF(E18="","",E18)</f>
        <v>Vyplň údaj</v>
      </c>
      <c r="G92" s="36"/>
      <c r="H92" s="36"/>
      <c r="I92" s="28" t="s">
        <v>33</v>
      </c>
      <c r="J92" s="31" t="str">
        <f>E24</f>
        <v>Lukášková Libuše Vyškov Hybešova 11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8" t="s">
        <v>109</v>
      </c>
      <c r="D94" s="119"/>
      <c r="E94" s="119"/>
      <c r="F94" s="119"/>
      <c r="G94" s="119"/>
      <c r="H94" s="119"/>
      <c r="I94" s="119"/>
      <c r="J94" s="159" t="s">
        <v>110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111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112</v>
      </c>
    </row>
    <row r="97" spans="2:12" s="9" customFormat="1" ht="24.9" customHeight="1">
      <c r="B97" s="161"/>
      <c r="C97" s="162"/>
      <c r="D97" s="163" t="s">
        <v>113</v>
      </c>
      <c r="E97" s="164"/>
      <c r="F97" s="164"/>
      <c r="G97" s="164"/>
      <c r="H97" s="164"/>
      <c r="I97" s="164"/>
      <c r="J97" s="165">
        <f>J137</f>
        <v>0</v>
      </c>
      <c r="K97" s="162"/>
      <c r="L97" s="166"/>
    </row>
    <row r="98" spans="2:12" s="10" customFormat="1" ht="19.95" customHeight="1">
      <c r="B98" s="167"/>
      <c r="C98" s="168"/>
      <c r="D98" s="169" t="s">
        <v>334</v>
      </c>
      <c r="E98" s="170"/>
      <c r="F98" s="170"/>
      <c r="G98" s="170"/>
      <c r="H98" s="170"/>
      <c r="I98" s="170"/>
      <c r="J98" s="171">
        <f>J138</f>
        <v>0</v>
      </c>
      <c r="K98" s="168"/>
      <c r="L98" s="172"/>
    </row>
    <row r="99" spans="2:12" s="10" customFormat="1" ht="14.85" customHeight="1">
      <c r="B99" s="167"/>
      <c r="C99" s="168"/>
      <c r="D99" s="169" t="s">
        <v>335</v>
      </c>
      <c r="E99" s="170"/>
      <c r="F99" s="170"/>
      <c r="G99" s="170"/>
      <c r="H99" s="170"/>
      <c r="I99" s="170"/>
      <c r="J99" s="171">
        <f>J139</f>
        <v>0</v>
      </c>
      <c r="K99" s="168"/>
      <c r="L99" s="172"/>
    </row>
    <row r="100" spans="2:12" s="10" customFormat="1" ht="19.95" customHeight="1">
      <c r="B100" s="167"/>
      <c r="C100" s="168"/>
      <c r="D100" s="169" t="s">
        <v>336</v>
      </c>
      <c r="E100" s="170"/>
      <c r="F100" s="170"/>
      <c r="G100" s="170"/>
      <c r="H100" s="170"/>
      <c r="I100" s="170"/>
      <c r="J100" s="171">
        <f>J142</f>
        <v>0</v>
      </c>
      <c r="K100" s="168"/>
      <c r="L100" s="172"/>
    </row>
    <row r="101" spans="2:12" s="10" customFormat="1" ht="19.95" customHeight="1">
      <c r="B101" s="167"/>
      <c r="C101" s="168"/>
      <c r="D101" s="169" t="s">
        <v>114</v>
      </c>
      <c r="E101" s="170"/>
      <c r="F101" s="170"/>
      <c r="G101" s="170"/>
      <c r="H101" s="170"/>
      <c r="I101" s="170"/>
      <c r="J101" s="171">
        <f>J145</f>
        <v>0</v>
      </c>
      <c r="K101" s="168"/>
      <c r="L101" s="172"/>
    </row>
    <row r="102" spans="2:12" s="10" customFormat="1" ht="19.95" customHeight="1">
      <c r="B102" s="167"/>
      <c r="C102" s="168"/>
      <c r="D102" s="169" t="s">
        <v>115</v>
      </c>
      <c r="E102" s="170"/>
      <c r="F102" s="170"/>
      <c r="G102" s="170"/>
      <c r="H102" s="170"/>
      <c r="I102" s="170"/>
      <c r="J102" s="171">
        <f>J153</f>
        <v>0</v>
      </c>
      <c r="K102" s="168"/>
      <c r="L102" s="172"/>
    </row>
    <row r="103" spans="2:12" s="10" customFormat="1" ht="19.95" customHeight="1">
      <c r="B103" s="167"/>
      <c r="C103" s="168"/>
      <c r="D103" s="169" t="s">
        <v>116</v>
      </c>
      <c r="E103" s="170"/>
      <c r="F103" s="170"/>
      <c r="G103" s="170"/>
      <c r="H103" s="170"/>
      <c r="I103" s="170"/>
      <c r="J103" s="171">
        <f>J158</f>
        <v>0</v>
      </c>
      <c r="K103" s="168"/>
      <c r="L103" s="172"/>
    </row>
    <row r="104" spans="2:12" s="9" customFormat="1" ht="24.9" customHeight="1">
      <c r="B104" s="161"/>
      <c r="C104" s="162"/>
      <c r="D104" s="163" t="s">
        <v>117</v>
      </c>
      <c r="E104" s="164"/>
      <c r="F104" s="164"/>
      <c r="G104" s="164"/>
      <c r="H104" s="164"/>
      <c r="I104" s="164"/>
      <c r="J104" s="165">
        <f>J160</f>
        <v>0</v>
      </c>
      <c r="K104" s="162"/>
      <c r="L104" s="166"/>
    </row>
    <row r="105" spans="2:12" s="10" customFormat="1" ht="19.95" customHeight="1">
      <c r="B105" s="167"/>
      <c r="C105" s="168"/>
      <c r="D105" s="169" t="s">
        <v>337</v>
      </c>
      <c r="E105" s="170"/>
      <c r="F105" s="170"/>
      <c r="G105" s="170"/>
      <c r="H105" s="170"/>
      <c r="I105" s="170"/>
      <c r="J105" s="171">
        <f>J161</f>
        <v>0</v>
      </c>
      <c r="K105" s="168"/>
      <c r="L105" s="172"/>
    </row>
    <row r="106" spans="2:12" s="10" customFormat="1" ht="19.95" customHeight="1">
      <c r="B106" s="167"/>
      <c r="C106" s="168"/>
      <c r="D106" s="169" t="s">
        <v>338</v>
      </c>
      <c r="E106" s="170"/>
      <c r="F106" s="170"/>
      <c r="G106" s="170"/>
      <c r="H106" s="170"/>
      <c r="I106" s="170"/>
      <c r="J106" s="171">
        <f>J173</f>
        <v>0</v>
      </c>
      <c r="K106" s="168"/>
      <c r="L106" s="172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9.25" customHeight="1">
      <c r="A109" s="34"/>
      <c r="B109" s="35"/>
      <c r="C109" s="160" t="s">
        <v>122</v>
      </c>
      <c r="D109" s="36"/>
      <c r="E109" s="36"/>
      <c r="F109" s="36"/>
      <c r="G109" s="36"/>
      <c r="H109" s="36"/>
      <c r="I109" s="36"/>
      <c r="J109" s="173">
        <f>ROUND(J110+J111+J112+J113+J114+J115,2)</f>
        <v>0</v>
      </c>
      <c r="K109" s="36"/>
      <c r="L109" s="51"/>
      <c r="N109" s="174" t="s">
        <v>43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65" s="2" customFormat="1" ht="18" customHeight="1">
      <c r="A110" s="34"/>
      <c r="B110" s="35"/>
      <c r="C110" s="36"/>
      <c r="D110" s="283" t="s">
        <v>123</v>
      </c>
      <c r="E110" s="282"/>
      <c r="F110" s="282"/>
      <c r="G110" s="36"/>
      <c r="H110" s="36"/>
      <c r="I110" s="36"/>
      <c r="J110" s="110">
        <v>0</v>
      </c>
      <c r="K110" s="36"/>
      <c r="L110" s="175"/>
      <c r="M110" s="176"/>
      <c r="N110" s="177" t="s">
        <v>44</v>
      </c>
      <c r="O110" s="176"/>
      <c r="P110" s="176"/>
      <c r="Q110" s="176"/>
      <c r="R110" s="176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9" t="s">
        <v>124</v>
      </c>
      <c r="AZ110" s="176"/>
      <c r="BA110" s="176"/>
      <c r="BB110" s="176"/>
      <c r="BC110" s="176"/>
      <c r="BD110" s="176"/>
      <c r="BE110" s="180">
        <f aca="true" t="shared" si="0" ref="BE110:BE115">IF(N110="základní",J110,0)</f>
        <v>0</v>
      </c>
      <c r="BF110" s="180">
        <f aca="true" t="shared" si="1" ref="BF110:BF115">IF(N110="snížená",J110,0)</f>
        <v>0</v>
      </c>
      <c r="BG110" s="180">
        <f aca="true" t="shared" si="2" ref="BG110:BG115">IF(N110="zákl. přenesená",J110,0)</f>
        <v>0</v>
      </c>
      <c r="BH110" s="180">
        <f aca="true" t="shared" si="3" ref="BH110:BH115">IF(N110="sníž. přenesená",J110,0)</f>
        <v>0</v>
      </c>
      <c r="BI110" s="180">
        <f aca="true" t="shared" si="4" ref="BI110:BI115">IF(N110="nulová",J110,0)</f>
        <v>0</v>
      </c>
      <c r="BJ110" s="179" t="s">
        <v>87</v>
      </c>
      <c r="BK110" s="176"/>
      <c r="BL110" s="176"/>
      <c r="BM110" s="176"/>
    </row>
    <row r="111" spans="1:65" s="2" customFormat="1" ht="18" customHeight="1">
      <c r="A111" s="34"/>
      <c r="B111" s="35"/>
      <c r="C111" s="36"/>
      <c r="D111" s="283" t="s">
        <v>125</v>
      </c>
      <c r="E111" s="282"/>
      <c r="F111" s="282"/>
      <c r="G111" s="36"/>
      <c r="H111" s="36"/>
      <c r="I111" s="36"/>
      <c r="J111" s="110">
        <v>0</v>
      </c>
      <c r="K111" s="36"/>
      <c r="L111" s="175"/>
      <c r="M111" s="176"/>
      <c r="N111" s="177" t="s">
        <v>44</v>
      </c>
      <c r="O111" s="176"/>
      <c r="P111" s="176"/>
      <c r="Q111" s="176"/>
      <c r="R111" s="176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9" t="s">
        <v>124</v>
      </c>
      <c r="AZ111" s="176"/>
      <c r="BA111" s="176"/>
      <c r="BB111" s="176"/>
      <c r="BC111" s="176"/>
      <c r="BD111" s="176"/>
      <c r="BE111" s="180">
        <f t="shared" si="0"/>
        <v>0</v>
      </c>
      <c r="BF111" s="180">
        <f t="shared" si="1"/>
        <v>0</v>
      </c>
      <c r="BG111" s="180">
        <f t="shared" si="2"/>
        <v>0</v>
      </c>
      <c r="BH111" s="180">
        <f t="shared" si="3"/>
        <v>0</v>
      </c>
      <c r="BI111" s="180">
        <f t="shared" si="4"/>
        <v>0</v>
      </c>
      <c r="BJ111" s="179" t="s">
        <v>87</v>
      </c>
      <c r="BK111" s="176"/>
      <c r="BL111" s="176"/>
      <c r="BM111" s="176"/>
    </row>
    <row r="112" spans="1:65" s="2" customFormat="1" ht="18" customHeight="1">
      <c r="A112" s="34"/>
      <c r="B112" s="35"/>
      <c r="C112" s="36"/>
      <c r="D112" s="283" t="s">
        <v>126</v>
      </c>
      <c r="E112" s="282"/>
      <c r="F112" s="282"/>
      <c r="G112" s="36"/>
      <c r="H112" s="36"/>
      <c r="I112" s="36"/>
      <c r="J112" s="110">
        <v>0</v>
      </c>
      <c r="K112" s="36"/>
      <c r="L112" s="175"/>
      <c r="M112" s="176"/>
      <c r="N112" s="177" t="s">
        <v>44</v>
      </c>
      <c r="O112" s="176"/>
      <c r="P112" s="176"/>
      <c r="Q112" s="176"/>
      <c r="R112" s="176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9" t="s">
        <v>124</v>
      </c>
      <c r="AZ112" s="176"/>
      <c r="BA112" s="176"/>
      <c r="BB112" s="176"/>
      <c r="BC112" s="176"/>
      <c r="BD112" s="176"/>
      <c r="BE112" s="180">
        <f t="shared" si="0"/>
        <v>0</v>
      </c>
      <c r="BF112" s="180">
        <f t="shared" si="1"/>
        <v>0</v>
      </c>
      <c r="BG112" s="180">
        <f t="shared" si="2"/>
        <v>0</v>
      </c>
      <c r="BH112" s="180">
        <f t="shared" si="3"/>
        <v>0</v>
      </c>
      <c r="BI112" s="180">
        <f t="shared" si="4"/>
        <v>0</v>
      </c>
      <c r="BJ112" s="179" t="s">
        <v>87</v>
      </c>
      <c r="BK112" s="176"/>
      <c r="BL112" s="176"/>
      <c r="BM112" s="176"/>
    </row>
    <row r="113" spans="1:65" s="2" customFormat="1" ht="18" customHeight="1">
      <c r="A113" s="34"/>
      <c r="B113" s="35"/>
      <c r="C113" s="36"/>
      <c r="D113" s="283" t="s">
        <v>127</v>
      </c>
      <c r="E113" s="282"/>
      <c r="F113" s="282"/>
      <c r="G113" s="36"/>
      <c r="H113" s="36"/>
      <c r="I113" s="36"/>
      <c r="J113" s="110">
        <v>0</v>
      </c>
      <c r="K113" s="36"/>
      <c r="L113" s="175"/>
      <c r="M113" s="176"/>
      <c r="N113" s="177" t="s">
        <v>44</v>
      </c>
      <c r="O113" s="176"/>
      <c r="P113" s="176"/>
      <c r="Q113" s="176"/>
      <c r="R113" s="176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9" t="s">
        <v>124</v>
      </c>
      <c r="AZ113" s="176"/>
      <c r="BA113" s="176"/>
      <c r="BB113" s="176"/>
      <c r="BC113" s="176"/>
      <c r="BD113" s="176"/>
      <c r="BE113" s="180">
        <f t="shared" si="0"/>
        <v>0</v>
      </c>
      <c r="BF113" s="180">
        <f t="shared" si="1"/>
        <v>0</v>
      </c>
      <c r="BG113" s="180">
        <f t="shared" si="2"/>
        <v>0</v>
      </c>
      <c r="BH113" s="180">
        <f t="shared" si="3"/>
        <v>0</v>
      </c>
      <c r="BI113" s="180">
        <f t="shared" si="4"/>
        <v>0</v>
      </c>
      <c r="BJ113" s="179" t="s">
        <v>87</v>
      </c>
      <c r="BK113" s="176"/>
      <c r="BL113" s="176"/>
      <c r="BM113" s="176"/>
    </row>
    <row r="114" spans="1:65" s="2" customFormat="1" ht="18" customHeight="1">
      <c r="A114" s="34"/>
      <c r="B114" s="35"/>
      <c r="C114" s="36"/>
      <c r="D114" s="283" t="s">
        <v>128</v>
      </c>
      <c r="E114" s="282"/>
      <c r="F114" s="282"/>
      <c r="G114" s="36"/>
      <c r="H114" s="36"/>
      <c r="I114" s="36"/>
      <c r="J114" s="110">
        <v>0</v>
      </c>
      <c r="K114" s="36"/>
      <c r="L114" s="175"/>
      <c r="M114" s="176"/>
      <c r="N114" s="177" t="s">
        <v>44</v>
      </c>
      <c r="O114" s="176"/>
      <c r="P114" s="176"/>
      <c r="Q114" s="176"/>
      <c r="R114" s="176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9" t="s">
        <v>124</v>
      </c>
      <c r="AZ114" s="176"/>
      <c r="BA114" s="176"/>
      <c r="BB114" s="176"/>
      <c r="BC114" s="176"/>
      <c r="BD114" s="176"/>
      <c r="BE114" s="180">
        <f t="shared" si="0"/>
        <v>0</v>
      </c>
      <c r="BF114" s="180">
        <f t="shared" si="1"/>
        <v>0</v>
      </c>
      <c r="BG114" s="180">
        <f t="shared" si="2"/>
        <v>0</v>
      </c>
      <c r="BH114" s="180">
        <f t="shared" si="3"/>
        <v>0</v>
      </c>
      <c r="BI114" s="180">
        <f t="shared" si="4"/>
        <v>0</v>
      </c>
      <c r="BJ114" s="179" t="s">
        <v>87</v>
      </c>
      <c r="BK114" s="176"/>
      <c r="BL114" s="176"/>
      <c r="BM114" s="176"/>
    </row>
    <row r="115" spans="1:65" s="2" customFormat="1" ht="18" customHeight="1">
      <c r="A115" s="34"/>
      <c r="B115" s="35"/>
      <c r="C115" s="36"/>
      <c r="D115" s="109" t="s">
        <v>129</v>
      </c>
      <c r="E115" s="36"/>
      <c r="F115" s="36"/>
      <c r="G115" s="36"/>
      <c r="H115" s="36"/>
      <c r="I115" s="36"/>
      <c r="J115" s="110">
        <f>ROUND(J30*T115,2)</f>
        <v>0</v>
      </c>
      <c r="K115" s="36"/>
      <c r="L115" s="175"/>
      <c r="M115" s="176"/>
      <c r="N115" s="177" t="s">
        <v>44</v>
      </c>
      <c r="O115" s="176"/>
      <c r="P115" s="176"/>
      <c r="Q115" s="176"/>
      <c r="R115" s="176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9" t="s">
        <v>130</v>
      </c>
      <c r="AZ115" s="176"/>
      <c r="BA115" s="176"/>
      <c r="BB115" s="176"/>
      <c r="BC115" s="176"/>
      <c r="BD115" s="176"/>
      <c r="BE115" s="180">
        <f t="shared" si="0"/>
        <v>0</v>
      </c>
      <c r="BF115" s="180">
        <f t="shared" si="1"/>
        <v>0</v>
      </c>
      <c r="BG115" s="180">
        <f t="shared" si="2"/>
        <v>0</v>
      </c>
      <c r="BH115" s="180">
        <f t="shared" si="3"/>
        <v>0</v>
      </c>
      <c r="BI115" s="180">
        <f t="shared" si="4"/>
        <v>0</v>
      </c>
      <c r="BJ115" s="179" t="s">
        <v>87</v>
      </c>
      <c r="BK115" s="176"/>
      <c r="BL115" s="176"/>
      <c r="BM115" s="176"/>
    </row>
    <row r="116" spans="1:31" s="2" customFormat="1" ht="10.2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9.25" customHeight="1">
      <c r="A117" s="34"/>
      <c r="B117" s="35"/>
      <c r="C117" s="118" t="s">
        <v>101</v>
      </c>
      <c r="D117" s="119"/>
      <c r="E117" s="119"/>
      <c r="F117" s="119"/>
      <c r="G117" s="119"/>
      <c r="H117" s="119"/>
      <c r="I117" s="119"/>
      <c r="J117" s="120">
        <f>ROUND(J96+J109,2)</f>
        <v>0</v>
      </c>
      <c r="K117" s="119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2" t="s">
        <v>131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8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315" t="str">
        <f>E7</f>
        <v>Šafářský dvůr - zázemí pro sociální služby</v>
      </c>
      <c r="F126" s="316"/>
      <c r="G126" s="316"/>
      <c r="H126" s="31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8" t="s">
        <v>103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61" t="str">
        <f>E9</f>
        <v>2021/1-102 - Etapa 2 Nové kanceláře</v>
      </c>
      <c r="F128" s="317"/>
      <c r="G128" s="317"/>
      <c r="H128" s="31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8" t="s">
        <v>20</v>
      </c>
      <c r="D130" s="36"/>
      <c r="E130" s="36"/>
      <c r="F130" s="26" t="str">
        <f>F12</f>
        <v>Vyškov Nosálovská p.č. 2082/14</v>
      </c>
      <c r="G130" s="36"/>
      <c r="H130" s="36"/>
      <c r="I130" s="28" t="s">
        <v>22</v>
      </c>
      <c r="J130" s="66" t="str">
        <f>IF(J12="","",J12)</f>
        <v>15. 4. 2021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25.65" customHeight="1">
      <c r="A132" s="34"/>
      <c r="B132" s="35"/>
      <c r="C132" s="28" t="s">
        <v>24</v>
      </c>
      <c r="D132" s="36"/>
      <c r="E132" s="36"/>
      <c r="F132" s="26" t="str">
        <f>E15</f>
        <v>Piafa Vyškov</v>
      </c>
      <c r="G132" s="36"/>
      <c r="H132" s="36"/>
      <c r="I132" s="28" t="s">
        <v>30</v>
      </c>
      <c r="J132" s="31" t="str">
        <f>E21</f>
        <v>Ing Anna Brunclíková Rybníček 28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5.65" customHeight="1">
      <c r="A133" s="34"/>
      <c r="B133" s="35"/>
      <c r="C133" s="28" t="s">
        <v>28</v>
      </c>
      <c r="D133" s="36"/>
      <c r="E133" s="36"/>
      <c r="F133" s="26" t="str">
        <f>IF(E18="","",E18)</f>
        <v>Vyplň údaj</v>
      </c>
      <c r="G133" s="36"/>
      <c r="H133" s="36"/>
      <c r="I133" s="28" t="s">
        <v>33</v>
      </c>
      <c r="J133" s="31" t="str">
        <f>E24</f>
        <v>Lukášková Libuše Vyškov Hybešova 11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81"/>
      <c r="B135" s="182"/>
      <c r="C135" s="183" t="s">
        <v>132</v>
      </c>
      <c r="D135" s="184" t="s">
        <v>64</v>
      </c>
      <c r="E135" s="184" t="s">
        <v>60</v>
      </c>
      <c r="F135" s="184" t="s">
        <v>61</v>
      </c>
      <c r="G135" s="184" t="s">
        <v>133</v>
      </c>
      <c r="H135" s="184" t="s">
        <v>134</v>
      </c>
      <c r="I135" s="184" t="s">
        <v>135</v>
      </c>
      <c r="J135" s="185" t="s">
        <v>110</v>
      </c>
      <c r="K135" s="186" t="s">
        <v>136</v>
      </c>
      <c r="L135" s="187"/>
      <c r="M135" s="75" t="s">
        <v>1</v>
      </c>
      <c r="N135" s="76" t="s">
        <v>43</v>
      </c>
      <c r="O135" s="76" t="s">
        <v>137</v>
      </c>
      <c r="P135" s="76" t="s">
        <v>138</v>
      </c>
      <c r="Q135" s="76" t="s">
        <v>139</v>
      </c>
      <c r="R135" s="76" t="s">
        <v>140</v>
      </c>
      <c r="S135" s="76" t="s">
        <v>141</v>
      </c>
      <c r="T135" s="77" t="s">
        <v>142</v>
      </c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</row>
    <row r="136" spans="1:63" s="2" customFormat="1" ht="22.8" customHeight="1">
      <c r="A136" s="34"/>
      <c r="B136" s="35"/>
      <c r="C136" s="82" t="s">
        <v>143</v>
      </c>
      <c r="D136" s="36"/>
      <c r="E136" s="36"/>
      <c r="F136" s="36"/>
      <c r="G136" s="36"/>
      <c r="H136" s="36"/>
      <c r="I136" s="36"/>
      <c r="J136" s="188">
        <f>BK136</f>
        <v>0</v>
      </c>
      <c r="K136" s="36"/>
      <c r="L136" s="37"/>
      <c r="M136" s="78"/>
      <c r="N136" s="189"/>
      <c r="O136" s="79"/>
      <c r="P136" s="190">
        <f>P137+P160</f>
        <v>0</v>
      </c>
      <c r="Q136" s="79"/>
      <c r="R136" s="190">
        <f>R137+R160</f>
        <v>0.0777627</v>
      </c>
      <c r="S136" s="79"/>
      <c r="T136" s="191">
        <f>T137+T160</f>
        <v>0.01398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6" t="s">
        <v>78</v>
      </c>
      <c r="AU136" s="16" t="s">
        <v>112</v>
      </c>
      <c r="BK136" s="192">
        <f>BK137+BK160</f>
        <v>0</v>
      </c>
    </row>
    <row r="137" spans="2:63" s="12" customFormat="1" ht="25.95" customHeight="1">
      <c r="B137" s="193"/>
      <c r="C137" s="194"/>
      <c r="D137" s="195" t="s">
        <v>78</v>
      </c>
      <c r="E137" s="196" t="s">
        <v>144</v>
      </c>
      <c r="F137" s="196" t="s">
        <v>145</v>
      </c>
      <c r="G137" s="194"/>
      <c r="H137" s="194"/>
      <c r="I137" s="197"/>
      <c r="J137" s="198">
        <f>BK137</f>
        <v>0</v>
      </c>
      <c r="K137" s="194"/>
      <c r="L137" s="199"/>
      <c r="M137" s="200"/>
      <c r="N137" s="201"/>
      <c r="O137" s="201"/>
      <c r="P137" s="202">
        <f>P138+P142+P145+P153+P158</f>
        <v>0</v>
      </c>
      <c r="Q137" s="201"/>
      <c r="R137" s="202">
        <f>R138+R142+R145+R153+R158</f>
        <v>0.048</v>
      </c>
      <c r="S137" s="201"/>
      <c r="T137" s="203">
        <f>T138+T142+T145+T153+T158</f>
        <v>0.00261</v>
      </c>
      <c r="AR137" s="204" t="s">
        <v>87</v>
      </c>
      <c r="AT137" s="205" t="s">
        <v>78</v>
      </c>
      <c r="AU137" s="205" t="s">
        <v>79</v>
      </c>
      <c r="AY137" s="204" t="s">
        <v>146</v>
      </c>
      <c r="BK137" s="206">
        <f>BK138+BK142+BK145+BK153+BK158</f>
        <v>0</v>
      </c>
    </row>
    <row r="138" spans="2:63" s="12" customFormat="1" ht="22.8" customHeight="1">
      <c r="B138" s="193"/>
      <c r="C138" s="194"/>
      <c r="D138" s="195" t="s">
        <v>78</v>
      </c>
      <c r="E138" s="207" t="s">
        <v>89</v>
      </c>
      <c r="F138" s="207" t="s">
        <v>339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P139</f>
        <v>0</v>
      </c>
      <c r="Q138" s="201"/>
      <c r="R138" s="202">
        <f>R139</f>
        <v>0.0197</v>
      </c>
      <c r="S138" s="201"/>
      <c r="T138" s="203">
        <f>T139</f>
        <v>0</v>
      </c>
      <c r="AR138" s="204" t="s">
        <v>87</v>
      </c>
      <c r="AT138" s="205" t="s">
        <v>78</v>
      </c>
      <c r="AU138" s="205" t="s">
        <v>87</v>
      </c>
      <c r="AY138" s="204" t="s">
        <v>146</v>
      </c>
      <c r="BK138" s="206">
        <f>BK139</f>
        <v>0</v>
      </c>
    </row>
    <row r="139" spans="2:63" s="12" customFormat="1" ht="20.85" customHeight="1">
      <c r="B139" s="193"/>
      <c r="C139" s="194"/>
      <c r="D139" s="195" t="s">
        <v>78</v>
      </c>
      <c r="E139" s="207" t="s">
        <v>153</v>
      </c>
      <c r="F139" s="207" t="s">
        <v>340</v>
      </c>
      <c r="G139" s="194"/>
      <c r="H139" s="194"/>
      <c r="I139" s="197"/>
      <c r="J139" s="208">
        <f>BK139</f>
        <v>0</v>
      </c>
      <c r="K139" s="194"/>
      <c r="L139" s="199"/>
      <c r="M139" s="200"/>
      <c r="N139" s="201"/>
      <c r="O139" s="201"/>
      <c r="P139" s="202">
        <f>SUM(P140:P141)</f>
        <v>0</v>
      </c>
      <c r="Q139" s="201"/>
      <c r="R139" s="202">
        <f>SUM(R140:R141)</f>
        <v>0.0197</v>
      </c>
      <c r="S139" s="201"/>
      <c r="T139" s="203">
        <f>SUM(T140:T141)</f>
        <v>0</v>
      </c>
      <c r="AR139" s="204" t="s">
        <v>87</v>
      </c>
      <c r="AT139" s="205" t="s">
        <v>78</v>
      </c>
      <c r="AU139" s="205" t="s">
        <v>89</v>
      </c>
      <c r="AY139" s="204" t="s">
        <v>146</v>
      </c>
      <c r="BK139" s="206">
        <f>SUM(BK140:BK141)</f>
        <v>0</v>
      </c>
    </row>
    <row r="140" spans="1:65" s="2" customFormat="1" ht="16.5" customHeight="1">
      <c r="A140" s="34"/>
      <c r="B140" s="35"/>
      <c r="C140" s="209" t="s">
        <v>87</v>
      </c>
      <c r="D140" s="209" t="s">
        <v>149</v>
      </c>
      <c r="E140" s="210" t="s">
        <v>341</v>
      </c>
      <c r="F140" s="211" t="s">
        <v>342</v>
      </c>
      <c r="G140" s="212" t="s">
        <v>233</v>
      </c>
      <c r="H140" s="213">
        <v>1</v>
      </c>
      <c r="I140" s="214"/>
      <c r="J140" s="215">
        <f>ROUND(I140*H140,2)</f>
        <v>0</v>
      </c>
      <c r="K140" s="216"/>
      <c r="L140" s="37"/>
      <c r="M140" s="217" t="s">
        <v>1</v>
      </c>
      <c r="N140" s="218" t="s">
        <v>44</v>
      </c>
      <c r="O140" s="71"/>
      <c r="P140" s="219">
        <f>O140*H140</f>
        <v>0</v>
      </c>
      <c r="Q140" s="219">
        <v>0.0197</v>
      </c>
      <c r="R140" s="219">
        <f>Q140*H140</f>
        <v>0.0197</v>
      </c>
      <c r="S140" s="219">
        <v>0</v>
      </c>
      <c r="T140" s="22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153</v>
      </c>
      <c r="AT140" s="221" t="s">
        <v>149</v>
      </c>
      <c r="AU140" s="221" t="s">
        <v>166</v>
      </c>
      <c r="AY140" s="16" t="s">
        <v>146</v>
      </c>
      <c r="BE140" s="114">
        <f>IF(N140="základní",J140,0)</f>
        <v>0</v>
      </c>
      <c r="BF140" s="114">
        <f>IF(N140="snížená",J140,0)</f>
        <v>0</v>
      </c>
      <c r="BG140" s="114">
        <f>IF(N140="zákl. přenesená",J140,0)</f>
        <v>0</v>
      </c>
      <c r="BH140" s="114">
        <f>IF(N140="sníž. přenesená",J140,0)</f>
        <v>0</v>
      </c>
      <c r="BI140" s="114">
        <f>IF(N140="nulová",J140,0)</f>
        <v>0</v>
      </c>
      <c r="BJ140" s="16" t="s">
        <v>87</v>
      </c>
      <c r="BK140" s="114">
        <f>ROUND(I140*H140,2)</f>
        <v>0</v>
      </c>
      <c r="BL140" s="16" t="s">
        <v>153</v>
      </c>
      <c r="BM140" s="221" t="s">
        <v>343</v>
      </c>
    </row>
    <row r="141" spans="2:51" s="14" customFormat="1" ht="10.2">
      <c r="B141" s="233"/>
      <c r="C141" s="234"/>
      <c r="D141" s="224" t="s">
        <v>155</v>
      </c>
      <c r="E141" s="235" t="s">
        <v>1</v>
      </c>
      <c r="F141" s="236" t="s">
        <v>344</v>
      </c>
      <c r="G141" s="234"/>
      <c r="H141" s="237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155</v>
      </c>
      <c r="AU141" s="243" t="s">
        <v>166</v>
      </c>
      <c r="AV141" s="14" t="s">
        <v>89</v>
      </c>
      <c r="AW141" s="14" t="s">
        <v>32</v>
      </c>
      <c r="AX141" s="14" t="s">
        <v>87</v>
      </c>
      <c r="AY141" s="243" t="s">
        <v>146</v>
      </c>
    </row>
    <row r="142" spans="2:63" s="12" customFormat="1" ht="22.8" customHeight="1">
      <c r="B142" s="193"/>
      <c r="C142" s="194"/>
      <c r="D142" s="195" t="s">
        <v>78</v>
      </c>
      <c r="E142" s="207" t="s">
        <v>166</v>
      </c>
      <c r="F142" s="207" t="s">
        <v>345</v>
      </c>
      <c r="G142" s="194"/>
      <c r="H142" s="194"/>
      <c r="I142" s="197"/>
      <c r="J142" s="208">
        <f>BK142</f>
        <v>0</v>
      </c>
      <c r="K142" s="194"/>
      <c r="L142" s="199"/>
      <c r="M142" s="200"/>
      <c r="N142" s="201"/>
      <c r="O142" s="201"/>
      <c r="P142" s="202">
        <f>SUM(P143:P144)</f>
        <v>0</v>
      </c>
      <c r="Q142" s="201"/>
      <c r="R142" s="202">
        <f>SUM(R143:R144)</f>
        <v>0</v>
      </c>
      <c r="S142" s="201"/>
      <c r="T142" s="203">
        <f>SUM(T143:T144)</f>
        <v>0</v>
      </c>
      <c r="AR142" s="204" t="s">
        <v>87</v>
      </c>
      <c r="AT142" s="205" t="s">
        <v>78</v>
      </c>
      <c r="AU142" s="205" t="s">
        <v>87</v>
      </c>
      <c r="AY142" s="204" t="s">
        <v>146</v>
      </c>
      <c r="BK142" s="206">
        <f>SUM(BK143:BK144)</f>
        <v>0</v>
      </c>
    </row>
    <row r="143" spans="1:65" s="2" customFormat="1" ht="16.5" customHeight="1">
      <c r="A143" s="34"/>
      <c r="B143" s="35"/>
      <c r="C143" s="209" t="s">
        <v>89</v>
      </c>
      <c r="D143" s="209" t="s">
        <v>149</v>
      </c>
      <c r="E143" s="210" t="s">
        <v>346</v>
      </c>
      <c r="F143" s="211" t="s">
        <v>347</v>
      </c>
      <c r="G143" s="212" t="s">
        <v>233</v>
      </c>
      <c r="H143" s="213">
        <v>4</v>
      </c>
      <c r="I143" s="214"/>
      <c r="J143" s="215">
        <f>ROUND(I143*H143,2)</f>
        <v>0</v>
      </c>
      <c r="K143" s="216"/>
      <c r="L143" s="37"/>
      <c r="M143" s="217" t="s">
        <v>1</v>
      </c>
      <c r="N143" s="218" t="s">
        <v>44</v>
      </c>
      <c r="O143" s="7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153</v>
      </c>
      <c r="AT143" s="221" t="s">
        <v>149</v>
      </c>
      <c r="AU143" s="221" t="s">
        <v>89</v>
      </c>
      <c r="AY143" s="16" t="s">
        <v>146</v>
      </c>
      <c r="BE143" s="114">
        <f>IF(N143="základní",J143,0)</f>
        <v>0</v>
      </c>
      <c r="BF143" s="114">
        <f>IF(N143="snížená",J143,0)</f>
        <v>0</v>
      </c>
      <c r="BG143" s="114">
        <f>IF(N143="zákl. přenesená",J143,0)</f>
        <v>0</v>
      </c>
      <c r="BH143" s="114">
        <f>IF(N143="sníž. přenesená",J143,0)</f>
        <v>0</v>
      </c>
      <c r="BI143" s="114">
        <f>IF(N143="nulová",J143,0)</f>
        <v>0</v>
      </c>
      <c r="BJ143" s="16" t="s">
        <v>87</v>
      </c>
      <c r="BK143" s="114">
        <f>ROUND(I143*H143,2)</f>
        <v>0</v>
      </c>
      <c r="BL143" s="16" t="s">
        <v>153</v>
      </c>
      <c r="BM143" s="221" t="s">
        <v>348</v>
      </c>
    </row>
    <row r="144" spans="2:51" s="14" customFormat="1" ht="10.2">
      <c r="B144" s="233"/>
      <c r="C144" s="234"/>
      <c r="D144" s="224" t="s">
        <v>155</v>
      </c>
      <c r="E144" s="235" t="s">
        <v>1</v>
      </c>
      <c r="F144" s="236" t="s">
        <v>349</v>
      </c>
      <c r="G144" s="234"/>
      <c r="H144" s="237">
        <v>4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155</v>
      </c>
      <c r="AU144" s="243" t="s">
        <v>89</v>
      </c>
      <c r="AV144" s="14" t="s">
        <v>89</v>
      </c>
      <c r="AW144" s="14" t="s">
        <v>32</v>
      </c>
      <c r="AX144" s="14" t="s">
        <v>87</v>
      </c>
      <c r="AY144" s="243" t="s">
        <v>146</v>
      </c>
    </row>
    <row r="145" spans="2:63" s="12" customFormat="1" ht="22.8" customHeight="1">
      <c r="B145" s="193"/>
      <c r="C145" s="194"/>
      <c r="D145" s="195" t="s">
        <v>78</v>
      </c>
      <c r="E145" s="207" t="s">
        <v>147</v>
      </c>
      <c r="F145" s="207" t="s">
        <v>148</v>
      </c>
      <c r="G145" s="194"/>
      <c r="H145" s="194"/>
      <c r="I145" s="197"/>
      <c r="J145" s="208">
        <f>BK145</f>
        <v>0</v>
      </c>
      <c r="K145" s="194"/>
      <c r="L145" s="199"/>
      <c r="M145" s="200"/>
      <c r="N145" s="201"/>
      <c r="O145" s="201"/>
      <c r="P145" s="202">
        <f>SUM(P146:P152)</f>
        <v>0</v>
      </c>
      <c r="Q145" s="201"/>
      <c r="R145" s="202">
        <f>SUM(R146:R152)</f>
        <v>0.0283</v>
      </c>
      <c r="S145" s="201"/>
      <c r="T145" s="203">
        <f>SUM(T146:T152)</f>
        <v>0.00261</v>
      </c>
      <c r="AR145" s="204" t="s">
        <v>87</v>
      </c>
      <c r="AT145" s="205" t="s">
        <v>78</v>
      </c>
      <c r="AU145" s="205" t="s">
        <v>87</v>
      </c>
      <c r="AY145" s="204" t="s">
        <v>146</v>
      </c>
      <c r="BK145" s="206">
        <f>SUM(BK146:BK152)</f>
        <v>0</v>
      </c>
    </row>
    <row r="146" spans="1:65" s="2" customFormat="1" ht="33" customHeight="1">
      <c r="A146" s="34"/>
      <c r="B146" s="35"/>
      <c r="C146" s="209" t="s">
        <v>166</v>
      </c>
      <c r="D146" s="209" t="s">
        <v>149</v>
      </c>
      <c r="E146" s="210" t="s">
        <v>150</v>
      </c>
      <c r="F146" s="211" t="s">
        <v>350</v>
      </c>
      <c r="G146" s="212" t="s">
        <v>152</v>
      </c>
      <c r="H146" s="213">
        <v>1</v>
      </c>
      <c r="I146" s="214"/>
      <c r="J146" s="215">
        <f>ROUND(I146*H146,2)</f>
        <v>0</v>
      </c>
      <c r="K146" s="216"/>
      <c r="L146" s="37"/>
      <c r="M146" s="217" t="s">
        <v>1</v>
      </c>
      <c r="N146" s="218" t="s">
        <v>44</v>
      </c>
      <c r="O146" s="71"/>
      <c r="P146" s="219">
        <f>O146*H146</f>
        <v>0</v>
      </c>
      <c r="Q146" s="219">
        <v>0.0283</v>
      </c>
      <c r="R146" s="219">
        <f>Q146*H146</f>
        <v>0.0283</v>
      </c>
      <c r="S146" s="219">
        <v>0</v>
      </c>
      <c r="T146" s="22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1" t="s">
        <v>153</v>
      </c>
      <c r="AT146" s="221" t="s">
        <v>149</v>
      </c>
      <c r="AU146" s="221" t="s">
        <v>89</v>
      </c>
      <c r="AY146" s="16" t="s">
        <v>146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6" t="s">
        <v>87</v>
      </c>
      <c r="BK146" s="114">
        <f>ROUND(I146*H146,2)</f>
        <v>0</v>
      </c>
      <c r="BL146" s="16" t="s">
        <v>153</v>
      </c>
      <c r="BM146" s="221" t="s">
        <v>351</v>
      </c>
    </row>
    <row r="147" spans="2:51" s="13" customFormat="1" ht="10.2">
      <c r="B147" s="222"/>
      <c r="C147" s="223"/>
      <c r="D147" s="224" t="s">
        <v>155</v>
      </c>
      <c r="E147" s="225" t="s">
        <v>1</v>
      </c>
      <c r="F147" s="226" t="s">
        <v>352</v>
      </c>
      <c r="G147" s="223"/>
      <c r="H147" s="225" t="s">
        <v>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155</v>
      </c>
      <c r="AU147" s="232" t="s">
        <v>89</v>
      </c>
      <c r="AV147" s="13" t="s">
        <v>87</v>
      </c>
      <c r="AW147" s="13" t="s">
        <v>32</v>
      </c>
      <c r="AX147" s="13" t="s">
        <v>79</v>
      </c>
      <c r="AY147" s="232" t="s">
        <v>146</v>
      </c>
    </row>
    <row r="148" spans="2:51" s="13" customFormat="1" ht="10.2">
      <c r="B148" s="222"/>
      <c r="C148" s="223"/>
      <c r="D148" s="224" t="s">
        <v>155</v>
      </c>
      <c r="E148" s="225" t="s">
        <v>1</v>
      </c>
      <c r="F148" s="226" t="s">
        <v>353</v>
      </c>
      <c r="G148" s="223"/>
      <c r="H148" s="225" t="s">
        <v>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155</v>
      </c>
      <c r="AU148" s="232" t="s">
        <v>89</v>
      </c>
      <c r="AV148" s="13" t="s">
        <v>87</v>
      </c>
      <c r="AW148" s="13" t="s">
        <v>32</v>
      </c>
      <c r="AX148" s="13" t="s">
        <v>79</v>
      </c>
      <c r="AY148" s="232" t="s">
        <v>146</v>
      </c>
    </row>
    <row r="149" spans="2:51" s="13" customFormat="1" ht="10.2">
      <c r="B149" s="222"/>
      <c r="C149" s="223"/>
      <c r="D149" s="224" t="s">
        <v>155</v>
      </c>
      <c r="E149" s="225" t="s">
        <v>1</v>
      </c>
      <c r="F149" s="226" t="s">
        <v>354</v>
      </c>
      <c r="G149" s="223"/>
      <c r="H149" s="225" t="s">
        <v>1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155</v>
      </c>
      <c r="AU149" s="232" t="s">
        <v>89</v>
      </c>
      <c r="AV149" s="13" t="s">
        <v>87</v>
      </c>
      <c r="AW149" s="13" t="s">
        <v>32</v>
      </c>
      <c r="AX149" s="13" t="s">
        <v>79</v>
      </c>
      <c r="AY149" s="232" t="s">
        <v>146</v>
      </c>
    </row>
    <row r="150" spans="2:51" s="14" customFormat="1" ht="10.2">
      <c r="B150" s="233"/>
      <c r="C150" s="234"/>
      <c r="D150" s="224" t="s">
        <v>155</v>
      </c>
      <c r="E150" s="235" t="s">
        <v>1</v>
      </c>
      <c r="F150" s="236" t="s">
        <v>355</v>
      </c>
      <c r="G150" s="234"/>
      <c r="H150" s="237">
        <v>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155</v>
      </c>
      <c r="AU150" s="243" t="s">
        <v>89</v>
      </c>
      <c r="AV150" s="14" t="s">
        <v>89</v>
      </c>
      <c r="AW150" s="14" t="s">
        <v>32</v>
      </c>
      <c r="AX150" s="14" t="s">
        <v>87</v>
      </c>
      <c r="AY150" s="243" t="s">
        <v>146</v>
      </c>
    </row>
    <row r="151" spans="1:65" s="2" customFormat="1" ht="21.75" customHeight="1">
      <c r="A151" s="34"/>
      <c r="B151" s="35"/>
      <c r="C151" s="209" t="s">
        <v>153</v>
      </c>
      <c r="D151" s="209" t="s">
        <v>149</v>
      </c>
      <c r="E151" s="210" t="s">
        <v>356</v>
      </c>
      <c r="F151" s="211" t="s">
        <v>357</v>
      </c>
      <c r="G151" s="212" t="s">
        <v>163</v>
      </c>
      <c r="H151" s="213">
        <v>0.09</v>
      </c>
      <c r="I151" s="214"/>
      <c r="J151" s="215">
        <f>ROUND(I151*H151,2)</f>
        <v>0</v>
      </c>
      <c r="K151" s="216"/>
      <c r="L151" s="37"/>
      <c r="M151" s="217" t="s">
        <v>1</v>
      </c>
      <c r="N151" s="218" t="s">
        <v>44</v>
      </c>
      <c r="O151" s="71"/>
      <c r="P151" s="219">
        <f>O151*H151</f>
        <v>0</v>
      </c>
      <c r="Q151" s="219">
        <v>0</v>
      </c>
      <c r="R151" s="219">
        <f>Q151*H151</f>
        <v>0</v>
      </c>
      <c r="S151" s="219">
        <v>0.029</v>
      </c>
      <c r="T151" s="220">
        <f>S151*H151</f>
        <v>0.00261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1" t="s">
        <v>153</v>
      </c>
      <c r="AT151" s="221" t="s">
        <v>149</v>
      </c>
      <c r="AU151" s="221" t="s">
        <v>89</v>
      </c>
      <c r="AY151" s="16" t="s">
        <v>146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6" t="s">
        <v>87</v>
      </c>
      <c r="BK151" s="114">
        <f>ROUND(I151*H151,2)</f>
        <v>0</v>
      </c>
      <c r="BL151" s="16" t="s">
        <v>153</v>
      </c>
      <c r="BM151" s="221" t="s">
        <v>358</v>
      </c>
    </row>
    <row r="152" spans="2:51" s="14" customFormat="1" ht="10.2">
      <c r="B152" s="233"/>
      <c r="C152" s="234"/>
      <c r="D152" s="224" t="s">
        <v>155</v>
      </c>
      <c r="E152" s="235" t="s">
        <v>1</v>
      </c>
      <c r="F152" s="236" t="s">
        <v>359</v>
      </c>
      <c r="G152" s="234"/>
      <c r="H152" s="237">
        <v>0.09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155</v>
      </c>
      <c r="AU152" s="243" t="s">
        <v>89</v>
      </c>
      <c r="AV152" s="14" t="s">
        <v>89</v>
      </c>
      <c r="AW152" s="14" t="s">
        <v>32</v>
      </c>
      <c r="AX152" s="14" t="s">
        <v>87</v>
      </c>
      <c r="AY152" s="243" t="s">
        <v>146</v>
      </c>
    </row>
    <row r="153" spans="2:63" s="12" customFormat="1" ht="22.8" customHeight="1">
      <c r="B153" s="193"/>
      <c r="C153" s="194"/>
      <c r="D153" s="195" t="s">
        <v>78</v>
      </c>
      <c r="E153" s="207" t="s">
        <v>180</v>
      </c>
      <c r="F153" s="207" t="s">
        <v>181</v>
      </c>
      <c r="G153" s="194"/>
      <c r="H153" s="194"/>
      <c r="I153" s="197"/>
      <c r="J153" s="208">
        <f>BK153</f>
        <v>0</v>
      </c>
      <c r="K153" s="194"/>
      <c r="L153" s="199"/>
      <c r="M153" s="200"/>
      <c r="N153" s="201"/>
      <c r="O153" s="201"/>
      <c r="P153" s="202">
        <f>SUM(P154:P157)</f>
        <v>0</v>
      </c>
      <c r="Q153" s="201"/>
      <c r="R153" s="202">
        <f>SUM(R154:R157)</f>
        <v>0</v>
      </c>
      <c r="S153" s="201"/>
      <c r="T153" s="203">
        <f>SUM(T154:T157)</f>
        <v>0</v>
      </c>
      <c r="AR153" s="204" t="s">
        <v>87</v>
      </c>
      <c r="AT153" s="205" t="s">
        <v>78</v>
      </c>
      <c r="AU153" s="205" t="s">
        <v>87</v>
      </c>
      <c r="AY153" s="204" t="s">
        <v>146</v>
      </c>
      <c r="BK153" s="206">
        <f>SUM(BK154:BK157)</f>
        <v>0</v>
      </c>
    </row>
    <row r="154" spans="1:65" s="2" customFormat="1" ht="21.75" customHeight="1">
      <c r="A154" s="34"/>
      <c r="B154" s="35"/>
      <c r="C154" s="209" t="s">
        <v>175</v>
      </c>
      <c r="D154" s="209" t="s">
        <v>149</v>
      </c>
      <c r="E154" s="210" t="s">
        <v>360</v>
      </c>
      <c r="F154" s="211" t="s">
        <v>361</v>
      </c>
      <c r="G154" s="212" t="s">
        <v>185</v>
      </c>
      <c r="H154" s="213">
        <v>6</v>
      </c>
      <c r="I154" s="214"/>
      <c r="J154" s="215">
        <f>ROUND(I154*H154,2)</f>
        <v>0</v>
      </c>
      <c r="K154" s="216"/>
      <c r="L154" s="37"/>
      <c r="M154" s="217" t="s">
        <v>1</v>
      </c>
      <c r="N154" s="218" t="s">
        <v>44</v>
      </c>
      <c r="O154" s="7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153</v>
      </c>
      <c r="AT154" s="221" t="s">
        <v>149</v>
      </c>
      <c r="AU154" s="221" t="s">
        <v>89</v>
      </c>
      <c r="AY154" s="16" t="s">
        <v>146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6" t="s">
        <v>87</v>
      </c>
      <c r="BK154" s="114">
        <f>ROUND(I154*H154,2)</f>
        <v>0</v>
      </c>
      <c r="BL154" s="16" t="s">
        <v>153</v>
      </c>
      <c r="BM154" s="221" t="s">
        <v>362</v>
      </c>
    </row>
    <row r="155" spans="2:51" s="14" customFormat="1" ht="10.2">
      <c r="B155" s="233"/>
      <c r="C155" s="234"/>
      <c r="D155" s="224" t="s">
        <v>155</v>
      </c>
      <c r="E155" s="235" t="s">
        <v>1</v>
      </c>
      <c r="F155" s="236" t="s">
        <v>363</v>
      </c>
      <c r="G155" s="234"/>
      <c r="H155" s="237">
        <v>6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155</v>
      </c>
      <c r="AU155" s="243" t="s">
        <v>89</v>
      </c>
      <c r="AV155" s="14" t="s">
        <v>89</v>
      </c>
      <c r="AW155" s="14" t="s">
        <v>32</v>
      </c>
      <c r="AX155" s="14" t="s">
        <v>87</v>
      </c>
      <c r="AY155" s="243" t="s">
        <v>146</v>
      </c>
    </row>
    <row r="156" spans="1:65" s="2" customFormat="1" ht="16.5" customHeight="1">
      <c r="A156" s="34"/>
      <c r="B156" s="35"/>
      <c r="C156" s="209" t="s">
        <v>182</v>
      </c>
      <c r="D156" s="209" t="s">
        <v>149</v>
      </c>
      <c r="E156" s="210" t="s">
        <v>364</v>
      </c>
      <c r="F156" s="211" t="s">
        <v>365</v>
      </c>
      <c r="G156" s="212" t="s">
        <v>185</v>
      </c>
      <c r="H156" s="213">
        <v>12</v>
      </c>
      <c r="I156" s="214"/>
      <c r="J156" s="215">
        <f>ROUND(I156*H156,2)</f>
        <v>0</v>
      </c>
      <c r="K156" s="216"/>
      <c r="L156" s="37"/>
      <c r="M156" s="217" t="s">
        <v>1</v>
      </c>
      <c r="N156" s="218" t="s">
        <v>44</v>
      </c>
      <c r="O156" s="7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1" t="s">
        <v>153</v>
      </c>
      <c r="AT156" s="221" t="s">
        <v>149</v>
      </c>
      <c r="AU156" s="221" t="s">
        <v>89</v>
      </c>
      <c r="AY156" s="16" t="s">
        <v>146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6" t="s">
        <v>87</v>
      </c>
      <c r="BK156" s="114">
        <f>ROUND(I156*H156,2)</f>
        <v>0</v>
      </c>
      <c r="BL156" s="16" t="s">
        <v>153</v>
      </c>
      <c r="BM156" s="221" t="s">
        <v>366</v>
      </c>
    </row>
    <row r="157" spans="2:51" s="14" customFormat="1" ht="10.2">
      <c r="B157" s="233"/>
      <c r="C157" s="234"/>
      <c r="D157" s="224" t="s">
        <v>155</v>
      </c>
      <c r="E157" s="235" t="s">
        <v>1</v>
      </c>
      <c r="F157" s="236" t="s">
        <v>367</v>
      </c>
      <c r="G157" s="234"/>
      <c r="H157" s="237">
        <v>12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155</v>
      </c>
      <c r="AU157" s="243" t="s">
        <v>89</v>
      </c>
      <c r="AV157" s="14" t="s">
        <v>89</v>
      </c>
      <c r="AW157" s="14" t="s">
        <v>32</v>
      </c>
      <c r="AX157" s="14" t="s">
        <v>87</v>
      </c>
      <c r="AY157" s="243" t="s">
        <v>146</v>
      </c>
    </row>
    <row r="158" spans="2:63" s="12" customFormat="1" ht="22.8" customHeight="1">
      <c r="B158" s="193"/>
      <c r="C158" s="194"/>
      <c r="D158" s="195" t="s">
        <v>78</v>
      </c>
      <c r="E158" s="207" t="s">
        <v>196</v>
      </c>
      <c r="F158" s="207" t="s">
        <v>197</v>
      </c>
      <c r="G158" s="194"/>
      <c r="H158" s="194"/>
      <c r="I158" s="197"/>
      <c r="J158" s="208">
        <f>BK158</f>
        <v>0</v>
      </c>
      <c r="K158" s="194"/>
      <c r="L158" s="199"/>
      <c r="M158" s="200"/>
      <c r="N158" s="201"/>
      <c r="O158" s="201"/>
      <c r="P158" s="202">
        <f>P159</f>
        <v>0</v>
      </c>
      <c r="Q158" s="201"/>
      <c r="R158" s="202">
        <f>R159</f>
        <v>0</v>
      </c>
      <c r="S158" s="201"/>
      <c r="T158" s="203">
        <f>T159</f>
        <v>0</v>
      </c>
      <c r="AR158" s="204" t="s">
        <v>87</v>
      </c>
      <c r="AT158" s="205" t="s">
        <v>78</v>
      </c>
      <c r="AU158" s="205" t="s">
        <v>87</v>
      </c>
      <c r="AY158" s="204" t="s">
        <v>146</v>
      </c>
      <c r="BK158" s="206">
        <f>BK159</f>
        <v>0</v>
      </c>
    </row>
    <row r="159" spans="1:65" s="2" customFormat="1" ht="16.5" customHeight="1">
      <c r="A159" s="34"/>
      <c r="B159" s="35"/>
      <c r="C159" s="209" t="s">
        <v>187</v>
      </c>
      <c r="D159" s="209" t="s">
        <v>149</v>
      </c>
      <c r="E159" s="210" t="s">
        <v>368</v>
      </c>
      <c r="F159" s="211" t="s">
        <v>369</v>
      </c>
      <c r="G159" s="212" t="s">
        <v>185</v>
      </c>
      <c r="H159" s="213">
        <v>0.048</v>
      </c>
      <c r="I159" s="214"/>
      <c r="J159" s="215">
        <f>ROUND(I159*H159,2)</f>
        <v>0</v>
      </c>
      <c r="K159" s="216"/>
      <c r="L159" s="37"/>
      <c r="M159" s="217" t="s">
        <v>1</v>
      </c>
      <c r="N159" s="218" t="s">
        <v>44</v>
      </c>
      <c r="O159" s="7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153</v>
      </c>
      <c r="AT159" s="221" t="s">
        <v>149</v>
      </c>
      <c r="AU159" s="221" t="s">
        <v>89</v>
      </c>
      <c r="AY159" s="16" t="s">
        <v>146</v>
      </c>
      <c r="BE159" s="114">
        <f>IF(N159="základní",J159,0)</f>
        <v>0</v>
      </c>
      <c r="BF159" s="114">
        <f>IF(N159="snížená",J159,0)</f>
        <v>0</v>
      </c>
      <c r="BG159" s="114">
        <f>IF(N159="zákl. přenesená",J159,0)</f>
        <v>0</v>
      </c>
      <c r="BH159" s="114">
        <f>IF(N159="sníž. přenesená",J159,0)</f>
        <v>0</v>
      </c>
      <c r="BI159" s="114">
        <f>IF(N159="nulová",J159,0)</f>
        <v>0</v>
      </c>
      <c r="BJ159" s="16" t="s">
        <v>87</v>
      </c>
      <c r="BK159" s="114">
        <f>ROUND(I159*H159,2)</f>
        <v>0</v>
      </c>
      <c r="BL159" s="16" t="s">
        <v>153</v>
      </c>
      <c r="BM159" s="221" t="s">
        <v>370</v>
      </c>
    </row>
    <row r="160" spans="2:63" s="12" customFormat="1" ht="25.95" customHeight="1">
      <c r="B160" s="193"/>
      <c r="C160" s="194"/>
      <c r="D160" s="195" t="s">
        <v>78</v>
      </c>
      <c r="E160" s="196" t="s">
        <v>201</v>
      </c>
      <c r="F160" s="196" t="s">
        <v>202</v>
      </c>
      <c r="G160" s="194"/>
      <c r="H160" s="194"/>
      <c r="I160" s="197"/>
      <c r="J160" s="198">
        <f>BK160</f>
        <v>0</v>
      </c>
      <c r="K160" s="194"/>
      <c r="L160" s="199"/>
      <c r="M160" s="200"/>
      <c r="N160" s="201"/>
      <c r="O160" s="201"/>
      <c r="P160" s="202">
        <f>P161+P173</f>
        <v>0</v>
      </c>
      <c r="Q160" s="201"/>
      <c r="R160" s="202">
        <f>R161+R173</f>
        <v>0.0297627</v>
      </c>
      <c r="S160" s="201"/>
      <c r="T160" s="203">
        <f>T161+T173</f>
        <v>0.01137</v>
      </c>
      <c r="AR160" s="204" t="s">
        <v>89</v>
      </c>
      <c r="AT160" s="205" t="s">
        <v>78</v>
      </c>
      <c r="AU160" s="205" t="s">
        <v>79</v>
      </c>
      <c r="AY160" s="204" t="s">
        <v>146</v>
      </c>
      <c r="BK160" s="206">
        <f>BK161+BK173</f>
        <v>0</v>
      </c>
    </row>
    <row r="161" spans="2:63" s="12" customFormat="1" ht="22.8" customHeight="1">
      <c r="B161" s="193"/>
      <c r="C161" s="194"/>
      <c r="D161" s="195" t="s">
        <v>78</v>
      </c>
      <c r="E161" s="207" t="s">
        <v>371</v>
      </c>
      <c r="F161" s="207" t="s">
        <v>372</v>
      </c>
      <c r="G161" s="194"/>
      <c r="H161" s="194"/>
      <c r="I161" s="197"/>
      <c r="J161" s="208">
        <f>BK161</f>
        <v>0</v>
      </c>
      <c r="K161" s="194"/>
      <c r="L161" s="199"/>
      <c r="M161" s="200"/>
      <c r="N161" s="201"/>
      <c r="O161" s="201"/>
      <c r="P161" s="202">
        <f>SUM(P162:P172)</f>
        <v>0</v>
      </c>
      <c r="Q161" s="201"/>
      <c r="R161" s="202">
        <f>SUM(R162:R172)</f>
        <v>0.016739999999999998</v>
      </c>
      <c r="S161" s="201"/>
      <c r="T161" s="203">
        <f>SUM(T162:T172)</f>
        <v>0.0084</v>
      </c>
      <c r="AR161" s="204" t="s">
        <v>89</v>
      </c>
      <c r="AT161" s="205" t="s">
        <v>78</v>
      </c>
      <c r="AU161" s="205" t="s">
        <v>87</v>
      </c>
      <c r="AY161" s="204" t="s">
        <v>146</v>
      </c>
      <c r="BK161" s="206">
        <f>SUM(BK162:BK172)</f>
        <v>0</v>
      </c>
    </row>
    <row r="162" spans="1:65" s="2" customFormat="1" ht="16.5" customHeight="1">
      <c r="A162" s="34"/>
      <c r="B162" s="35"/>
      <c r="C162" s="209" t="s">
        <v>191</v>
      </c>
      <c r="D162" s="209" t="s">
        <v>149</v>
      </c>
      <c r="E162" s="210" t="s">
        <v>373</v>
      </c>
      <c r="F162" s="211" t="s">
        <v>374</v>
      </c>
      <c r="G162" s="212" t="s">
        <v>233</v>
      </c>
      <c r="H162" s="213">
        <v>3</v>
      </c>
      <c r="I162" s="214"/>
      <c r="J162" s="215">
        <f>ROUND(I162*H162,2)</f>
        <v>0</v>
      </c>
      <c r="K162" s="216"/>
      <c r="L162" s="37"/>
      <c r="M162" s="217" t="s">
        <v>1</v>
      </c>
      <c r="N162" s="218" t="s">
        <v>44</v>
      </c>
      <c r="O162" s="71"/>
      <c r="P162" s="219">
        <f>O162*H162</f>
        <v>0</v>
      </c>
      <c r="Q162" s="219">
        <v>0.00122</v>
      </c>
      <c r="R162" s="219">
        <f>Q162*H162</f>
        <v>0.00366</v>
      </c>
      <c r="S162" s="219">
        <v>0.00082</v>
      </c>
      <c r="T162" s="220">
        <f>S162*H162</f>
        <v>0.00246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1" t="s">
        <v>208</v>
      </c>
      <c r="AT162" s="221" t="s">
        <v>149</v>
      </c>
      <c r="AU162" s="221" t="s">
        <v>89</v>
      </c>
      <c r="AY162" s="16" t="s">
        <v>146</v>
      </c>
      <c r="BE162" s="114">
        <f>IF(N162="základní",J162,0)</f>
        <v>0</v>
      </c>
      <c r="BF162" s="114">
        <f>IF(N162="snížená",J162,0)</f>
        <v>0</v>
      </c>
      <c r="BG162" s="114">
        <f>IF(N162="zákl. přenesená",J162,0)</f>
        <v>0</v>
      </c>
      <c r="BH162" s="114">
        <f>IF(N162="sníž. přenesená",J162,0)</f>
        <v>0</v>
      </c>
      <c r="BI162" s="114">
        <f>IF(N162="nulová",J162,0)</f>
        <v>0</v>
      </c>
      <c r="BJ162" s="16" t="s">
        <v>87</v>
      </c>
      <c r="BK162" s="114">
        <f>ROUND(I162*H162,2)</f>
        <v>0</v>
      </c>
      <c r="BL162" s="16" t="s">
        <v>208</v>
      </c>
      <c r="BM162" s="221" t="s">
        <v>375</v>
      </c>
    </row>
    <row r="163" spans="2:51" s="14" customFormat="1" ht="10.2">
      <c r="B163" s="233"/>
      <c r="C163" s="234"/>
      <c r="D163" s="224" t="s">
        <v>155</v>
      </c>
      <c r="E163" s="235" t="s">
        <v>1</v>
      </c>
      <c r="F163" s="236" t="s">
        <v>376</v>
      </c>
      <c r="G163" s="234"/>
      <c r="H163" s="237">
        <v>3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155</v>
      </c>
      <c r="AU163" s="243" t="s">
        <v>89</v>
      </c>
      <c r="AV163" s="14" t="s">
        <v>89</v>
      </c>
      <c r="AW163" s="14" t="s">
        <v>32</v>
      </c>
      <c r="AX163" s="14" t="s">
        <v>87</v>
      </c>
      <c r="AY163" s="243" t="s">
        <v>146</v>
      </c>
    </row>
    <row r="164" spans="1:65" s="2" customFormat="1" ht="16.5" customHeight="1">
      <c r="A164" s="34"/>
      <c r="B164" s="35"/>
      <c r="C164" s="209" t="s">
        <v>147</v>
      </c>
      <c r="D164" s="209" t="s">
        <v>149</v>
      </c>
      <c r="E164" s="210" t="s">
        <v>377</v>
      </c>
      <c r="F164" s="211" t="s">
        <v>378</v>
      </c>
      <c r="G164" s="212" t="s">
        <v>246</v>
      </c>
      <c r="H164" s="213">
        <v>3</v>
      </c>
      <c r="I164" s="214"/>
      <c r="J164" s="215">
        <f>ROUND(I164*H164,2)</f>
        <v>0</v>
      </c>
      <c r="K164" s="216"/>
      <c r="L164" s="37"/>
      <c r="M164" s="217" t="s">
        <v>1</v>
      </c>
      <c r="N164" s="218" t="s">
        <v>44</v>
      </c>
      <c r="O164" s="71"/>
      <c r="P164" s="219">
        <f>O164*H164</f>
        <v>0</v>
      </c>
      <c r="Q164" s="219">
        <v>0</v>
      </c>
      <c r="R164" s="219">
        <f>Q164*H164</f>
        <v>0</v>
      </c>
      <c r="S164" s="219">
        <v>0.00198</v>
      </c>
      <c r="T164" s="220">
        <f>S164*H164</f>
        <v>0.00594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1" t="s">
        <v>208</v>
      </c>
      <c r="AT164" s="221" t="s">
        <v>149</v>
      </c>
      <c r="AU164" s="221" t="s">
        <v>89</v>
      </c>
      <c r="AY164" s="16" t="s">
        <v>146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6" t="s">
        <v>87</v>
      </c>
      <c r="BK164" s="114">
        <f>ROUND(I164*H164,2)</f>
        <v>0</v>
      </c>
      <c r="BL164" s="16" t="s">
        <v>208</v>
      </c>
      <c r="BM164" s="221" t="s">
        <v>379</v>
      </c>
    </row>
    <row r="165" spans="2:51" s="14" customFormat="1" ht="10.2">
      <c r="B165" s="233"/>
      <c r="C165" s="234"/>
      <c r="D165" s="224" t="s">
        <v>155</v>
      </c>
      <c r="E165" s="235" t="s">
        <v>1</v>
      </c>
      <c r="F165" s="236" t="s">
        <v>376</v>
      </c>
      <c r="G165" s="234"/>
      <c r="H165" s="237">
        <v>3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89</v>
      </c>
      <c r="AV165" s="14" t="s">
        <v>89</v>
      </c>
      <c r="AW165" s="14" t="s">
        <v>32</v>
      </c>
      <c r="AX165" s="14" t="s">
        <v>87</v>
      </c>
      <c r="AY165" s="243" t="s">
        <v>146</v>
      </c>
    </row>
    <row r="166" spans="1:65" s="2" customFormat="1" ht="16.5" customHeight="1">
      <c r="A166" s="34"/>
      <c r="B166" s="35"/>
      <c r="C166" s="209" t="s">
        <v>205</v>
      </c>
      <c r="D166" s="209" t="s">
        <v>149</v>
      </c>
      <c r="E166" s="210" t="s">
        <v>380</v>
      </c>
      <c r="F166" s="211" t="s">
        <v>381</v>
      </c>
      <c r="G166" s="212" t="s">
        <v>233</v>
      </c>
      <c r="H166" s="213">
        <v>3</v>
      </c>
      <c r="I166" s="214"/>
      <c r="J166" s="215">
        <f>ROUND(I166*H166,2)</f>
        <v>0</v>
      </c>
      <c r="K166" s="216"/>
      <c r="L166" s="37"/>
      <c r="M166" s="217" t="s">
        <v>1</v>
      </c>
      <c r="N166" s="218" t="s">
        <v>44</v>
      </c>
      <c r="O166" s="71"/>
      <c r="P166" s="219">
        <f>O166*H166</f>
        <v>0</v>
      </c>
      <c r="Q166" s="219">
        <v>0.00179</v>
      </c>
      <c r="R166" s="219">
        <f>Q166*H166</f>
        <v>0.00537</v>
      </c>
      <c r="S166" s="219">
        <v>0</v>
      </c>
      <c r="T166" s="22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1" t="s">
        <v>208</v>
      </c>
      <c r="AT166" s="221" t="s">
        <v>149</v>
      </c>
      <c r="AU166" s="221" t="s">
        <v>89</v>
      </c>
      <c r="AY166" s="16" t="s">
        <v>146</v>
      </c>
      <c r="BE166" s="114">
        <f>IF(N166="základní",J166,0)</f>
        <v>0</v>
      </c>
      <c r="BF166" s="114">
        <f>IF(N166="snížená",J166,0)</f>
        <v>0</v>
      </c>
      <c r="BG166" s="114">
        <f>IF(N166="zákl. přenesená",J166,0)</f>
        <v>0</v>
      </c>
      <c r="BH166" s="114">
        <f>IF(N166="sníž. přenesená",J166,0)</f>
        <v>0</v>
      </c>
      <c r="BI166" s="114">
        <f>IF(N166="nulová",J166,0)</f>
        <v>0</v>
      </c>
      <c r="BJ166" s="16" t="s">
        <v>87</v>
      </c>
      <c r="BK166" s="114">
        <f>ROUND(I166*H166,2)</f>
        <v>0</v>
      </c>
      <c r="BL166" s="16" t="s">
        <v>208</v>
      </c>
      <c r="BM166" s="221" t="s">
        <v>382</v>
      </c>
    </row>
    <row r="167" spans="2:51" s="14" customFormat="1" ht="10.2">
      <c r="B167" s="233"/>
      <c r="C167" s="234"/>
      <c r="D167" s="224" t="s">
        <v>155</v>
      </c>
      <c r="E167" s="235" t="s">
        <v>1</v>
      </c>
      <c r="F167" s="236" t="s">
        <v>376</v>
      </c>
      <c r="G167" s="234"/>
      <c r="H167" s="237">
        <v>3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155</v>
      </c>
      <c r="AU167" s="243" t="s">
        <v>89</v>
      </c>
      <c r="AV167" s="14" t="s">
        <v>89</v>
      </c>
      <c r="AW167" s="14" t="s">
        <v>32</v>
      </c>
      <c r="AX167" s="14" t="s">
        <v>87</v>
      </c>
      <c r="AY167" s="243" t="s">
        <v>146</v>
      </c>
    </row>
    <row r="168" spans="1:65" s="2" customFormat="1" ht="16.5" customHeight="1">
      <c r="A168" s="34"/>
      <c r="B168" s="35"/>
      <c r="C168" s="209" t="s">
        <v>212</v>
      </c>
      <c r="D168" s="209" t="s">
        <v>149</v>
      </c>
      <c r="E168" s="210" t="s">
        <v>383</v>
      </c>
      <c r="F168" s="211" t="s">
        <v>384</v>
      </c>
      <c r="G168" s="212" t="s">
        <v>233</v>
      </c>
      <c r="H168" s="213">
        <v>3</v>
      </c>
      <c r="I168" s="214"/>
      <c r="J168" s="215">
        <f>ROUND(I168*H168,2)</f>
        <v>0</v>
      </c>
      <c r="K168" s="216"/>
      <c r="L168" s="37"/>
      <c r="M168" s="217" t="s">
        <v>1</v>
      </c>
      <c r="N168" s="218" t="s">
        <v>44</v>
      </c>
      <c r="O168" s="71"/>
      <c r="P168" s="219">
        <f>O168*H168</f>
        <v>0</v>
      </c>
      <c r="Q168" s="219">
        <v>0.001</v>
      </c>
      <c r="R168" s="219">
        <f>Q168*H168</f>
        <v>0.003</v>
      </c>
      <c r="S168" s="219">
        <v>0</v>
      </c>
      <c r="T168" s="22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1" t="s">
        <v>208</v>
      </c>
      <c r="AT168" s="221" t="s">
        <v>149</v>
      </c>
      <c r="AU168" s="221" t="s">
        <v>89</v>
      </c>
      <c r="AY168" s="16" t="s">
        <v>146</v>
      </c>
      <c r="BE168" s="114">
        <f>IF(N168="základní",J168,0)</f>
        <v>0</v>
      </c>
      <c r="BF168" s="114">
        <f>IF(N168="snížená",J168,0)</f>
        <v>0</v>
      </c>
      <c r="BG168" s="114">
        <f>IF(N168="zákl. přenesená",J168,0)</f>
        <v>0</v>
      </c>
      <c r="BH168" s="114">
        <f>IF(N168="sníž. přenesená",J168,0)</f>
        <v>0</v>
      </c>
      <c r="BI168" s="114">
        <f>IF(N168="nulová",J168,0)</f>
        <v>0</v>
      </c>
      <c r="BJ168" s="16" t="s">
        <v>87</v>
      </c>
      <c r="BK168" s="114">
        <f>ROUND(I168*H168,2)</f>
        <v>0</v>
      </c>
      <c r="BL168" s="16" t="s">
        <v>208</v>
      </c>
      <c r="BM168" s="221" t="s">
        <v>385</v>
      </c>
    </row>
    <row r="169" spans="2:51" s="14" customFormat="1" ht="10.2">
      <c r="B169" s="233"/>
      <c r="C169" s="234"/>
      <c r="D169" s="224" t="s">
        <v>155</v>
      </c>
      <c r="E169" s="235" t="s">
        <v>1</v>
      </c>
      <c r="F169" s="236" t="s">
        <v>376</v>
      </c>
      <c r="G169" s="234"/>
      <c r="H169" s="237">
        <v>3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155</v>
      </c>
      <c r="AU169" s="243" t="s">
        <v>89</v>
      </c>
      <c r="AV169" s="14" t="s">
        <v>89</v>
      </c>
      <c r="AW169" s="14" t="s">
        <v>32</v>
      </c>
      <c r="AX169" s="14" t="s">
        <v>87</v>
      </c>
      <c r="AY169" s="243" t="s">
        <v>146</v>
      </c>
    </row>
    <row r="170" spans="1:65" s="2" customFormat="1" ht="16.5" customHeight="1">
      <c r="A170" s="34"/>
      <c r="B170" s="35"/>
      <c r="C170" s="209" t="s">
        <v>220</v>
      </c>
      <c r="D170" s="209" t="s">
        <v>149</v>
      </c>
      <c r="E170" s="210" t="s">
        <v>386</v>
      </c>
      <c r="F170" s="211" t="s">
        <v>387</v>
      </c>
      <c r="G170" s="212" t="s">
        <v>246</v>
      </c>
      <c r="H170" s="213">
        <v>3</v>
      </c>
      <c r="I170" s="214"/>
      <c r="J170" s="215">
        <f>ROUND(I170*H170,2)</f>
        <v>0</v>
      </c>
      <c r="K170" s="216"/>
      <c r="L170" s="37"/>
      <c r="M170" s="217" t="s">
        <v>1</v>
      </c>
      <c r="N170" s="218" t="s">
        <v>44</v>
      </c>
      <c r="O170" s="71"/>
      <c r="P170" s="219">
        <f>O170*H170</f>
        <v>0</v>
      </c>
      <c r="Q170" s="219">
        <v>0.00157</v>
      </c>
      <c r="R170" s="219">
        <f>Q170*H170</f>
        <v>0.00471</v>
      </c>
      <c r="S170" s="219">
        <v>0</v>
      </c>
      <c r="T170" s="22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208</v>
      </c>
      <c r="AT170" s="221" t="s">
        <v>149</v>
      </c>
      <c r="AU170" s="221" t="s">
        <v>89</v>
      </c>
      <c r="AY170" s="16" t="s">
        <v>146</v>
      </c>
      <c r="BE170" s="114">
        <f>IF(N170="základní",J170,0)</f>
        <v>0</v>
      </c>
      <c r="BF170" s="114">
        <f>IF(N170="snížená",J170,0)</f>
        <v>0</v>
      </c>
      <c r="BG170" s="114">
        <f>IF(N170="zákl. přenesená",J170,0)</f>
        <v>0</v>
      </c>
      <c r="BH170" s="114">
        <f>IF(N170="sníž. přenesená",J170,0)</f>
        <v>0</v>
      </c>
      <c r="BI170" s="114">
        <f>IF(N170="nulová",J170,0)</f>
        <v>0</v>
      </c>
      <c r="BJ170" s="16" t="s">
        <v>87</v>
      </c>
      <c r="BK170" s="114">
        <f>ROUND(I170*H170,2)</f>
        <v>0</v>
      </c>
      <c r="BL170" s="16" t="s">
        <v>208</v>
      </c>
      <c r="BM170" s="221" t="s">
        <v>388</v>
      </c>
    </row>
    <row r="171" spans="2:51" s="14" customFormat="1" ht="10.2">
      <c r="B171" s="233"/>
      <c r="C171" s="234"/>
      <c r="D171" s="224" t="s">
        <v>155</v>
      </c>
      <c r="E171" s="235" t="s">
        <v>1</v>
      </c>
      <c r="F171" s="236" t="s">
        <v>376</v>
      </c>
      <c r="G171" s="234"/>
      <c r="H171" s="237">
        <v>3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155</v>
      </c>
      <c r="AU171" s="243" t="s">
        <v>89</v>
      </c>
      <c r="AV171" s="14" t="s">
        <v>89</v>
      </c>
      <c r="AW171" s="14" t="s">
        <v>32</v>
      </c>
      <c r="AX171" s="14" t="s">
        <v>87</v>
      </c>
      <c r="AY171" s="243" t="s">
        <v>146</v>
      </c>
    </row>
    <row r="172" spans="1:65" s="2" customFormat="1" ht="21.75" customHeight="1">
      <c r="A172" s="34"/>
      <c r="B172" s="35"/>
      <c r="C172" s="209" t="s">
        <v>224</v>
      </c>
      <c r="D172" s="209" t="s">
        <v>149</v>
      </c>
      <c r="E172" s="210" t="s">
        <v>389</v>
      </c>
      <c r="F172" s="211" t="s">
        <v>390</v>
      </c>
      <c r="G172" s="212" t="s">
        <v>252</v>
      </c>
      <c r="H172" s="255"/>
      <c r="I172" s="214"/>
      <c r="J172" s="215">
        <f>ROUND(I172*H172,2)</f>
        <v>0</v>
      </c>
      <c r="K172" s="216"/>
      <c r="L172" s="37"/>
      <c r="M172" s="217" t="s">
        <v>1</v>
      </c>
      <c r="N172" s="218" t="s">
        <v>44</v>
      </c>
      <c r="O172" s="7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1" t="s">
        <v>208</v>
      </c>
      <c r="AT172" s="221" t="s">
        <v>149</v>
      </c>
      <c r="AU172" s="221" t="s">
        <v>89</v>
      </c>
      <c r="AY172" s="16" t="s">
        <v>146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6" t="s">
        <v>87</v>
      </c>
      <c r="BK172" s="114">
        <f>ROUND(I172*H172,2)</f>
        <v>0</v>
      </c>
      <c r="BL172" s="16" t="s">
        <v>208</v>
      </c>
      <c r="BM172" s="221" t="s">
        <v>391</v>
      </c>
    </row>
    <row r="173" spans="2:63" s="12" customFormat="1" ht="22.8" customHeight="1">
      <c r="B173" s="193"/>
      <c r="C173" s="194"/>
      <c r="D173" s="195" t="s">
        <v>78</v>
      </c>
      <c r="E173" s="207" t="s">
        <v>392</v>
      </c>
      <c r="F173" s="207" t="s">
        <v>393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SUM(P174:P192)</f>
        <v>0</v>
      </c>
      <c r="Q173" s="201"/>
      <c r="R173" s="202">
        <f>SUM(R174:R192)</f>
        <v>0.013022700000000002</v>
      </c>
      <c r="S173" s="201"/>
      <c r="T173" s="203">
        <f>SUM(T174:T192)</f>
        <v>0.00297</v>
      </c>
      <c r="AR173" s="204" t="s">
        <v>89</v>
      </c>
      <c r="AT173" s="205" t="s">
        <v>78</v>
      </c>
      <c r="AU173" s="205" t="s">
        <v>87</v>
      </c>
      <c r="AY173" s="204" t="s">
        <v>146</v>
      </c>
      <c r="BK173" s="206">
        <f>SUM(BK174:BK192)</f>
        <v>0</v>
      </c>
    </row>
    <row r="174" spans="1:65" s="2" customFormat="1" ht="16.5" customHeight="1">
      <c r="A174" s="34"/>
      <c r="B174" s="35"/>
      <c r="C174" s="209" t="s">
        <v>230</v>
      </c>
      <c r="D174" s="209" t="s">
        <v>149</v>
      </c>
      <c r="E174" s="210" t="s">
        <v>394</v>
      </c>
      <c r="F174" s="211" t="s">
        <v>395</v>
      </c>
      <c r="G174" s="212" t="s">
        <v>233</v>
      </c>
      <c r="H174" s="213">
        <v>3</v>
      </c>
      <c r="I174" s="214"/>
      <c r="J174" s="215">
        <f>ROUND(I174*H174,2)</f>
        <v>0</v>
      </c>
      <c r="K174" s="216"/>
      <c r="L174" s="37"/>
      <c r="M174" s="217" t="s">
        <v>1</v>
      </c>
      <c r="N174" s="218" t="s">
        <v>44</v>
      </c>
      <c r="O174" s="7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1" t="s">
        <v>208</v>
      </c>
      <c r="AT174" s="221" t="s">
        <v>149</v>
      </c>
      <c r="AU174" s="221" t="s">
        <v>89</v>
      </c>
      <c r="AY174" s="16" t="s">
        <v>146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6" t="s">
        <v>87</v>
      </c>
      <c r="BK174" s="114">
        <f>ROUND(I174*H174,2)</f>
        <v>0</v>
      </c>
      <c r="BL174" s="16" t="s">
        <v>208</v>
      </c>
      <c r="BM174" s="221" t="s">
        <v>396</v>
      </c>
    </row>
    <row r="175" spans="2:51" s="14" customFormat="1" ht="10.2">
      <c r="B175" s="233"/>
      <c r="C175" s="234"/>
      <c r="D175" s="224" t="s">
        <v>155</v>
      </c>
      <c r="E175" s="235" t="s">
        <v>1</v>
      </c>
      <c r="F175" s="236" t="s">
        <v>397</v>
      </c>
      <c r="G175" s="234"/>
      <c r="H175" s="237">
        <v>3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155</v>
      </c>
      <c r="AU175" s="243" t="s">
        <v>89</v>
      </c>
      <c r="AV175" s="14" t="s">
        <v>89</v>
      </c>
      <c r="AW175" s="14" t="s">
        <v>32</v>
      </c>
      <c r="AX175" s="14" t="s">
        <v>87</v>
      </c>
      <c r="AY175" s="243" t="s">
        <v>146</v>
      </c>
    </row>
    <row r="176" spans="1:65" s="2" customFormat="1" ht="16.5" customHeight="1">
      <c r="A176" s="34"/>
      <c r="B176" s="35"/>
      <c r="C176" s="209" t="s">
        <v>8</v>
      </c>
      <c r="D176" s="209" t="s">
        <v>149</v>
      </c>
      <c r="E176" s="210" t="s">
        <v>398</v>
      </c>
      <c r="F176" s="211" t="s">
        <v>399</v>
      </c>
      <c r="G176" s="212" t="s">
        <v>246</v>
      </c>
      <c r="H176" s="213">
        <v>3</v>
      </c>
      <c r="I176" s="214"/>
      <c r="J176" s="215">
        <f>ROUND(I176*H176,2)</f>
        <v>0</v>
      </c>
      <c r="K176" s="216"/>
      <c r="L176" s="37"/>
      <c r="M176" s="217" t="s">
        <v>1</v>
      </c>
      <c r="N176" s="218" t="s">
        <v>44</v>
      </c>
      <c r="O176" s="71"/>
      <c r="P176" s="219">
        <f>O176*H176</f>
        <v>0</v>
      </c>
      <c r="Q176" s="219">
        <v>6E-05</v>
      </c>
      <c r="R176" s="219">
        <f>Q176*H176</f>
        <v>0.00018</v>
      </c>
      <c r="S176" s="219">
        <v>0</v>
      </c>
      <c r="T176" s="22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1" t="s">
        <v>208</v>
      </c>
      <c r="AT176" s="221" t="s">
        <v>149</v>
      </c>
      <c r="AU176" s="221" t="s">
        <v>89</v>
      </c>
      <c r="AY176" s="16" t="s">
        <v>146</v>
      </c>
      <c r="BE176" s="114">
        <f>IF(N176="základní",J176,0)</f>
        <v>0</v>
      </c>
      <c r="BF176" s="114">
        <f>IF(N176="snížená",J176,0)</f>
        <v>0</v>
      </c>
      <c r="BG176" s="114">
        <f>IF(N176="zákl. přenesená",J176,0)</f>
        <v>0</v>
      </c>
      <c r="BH176" s="114">
        <f>IF(N176="sníž. přenesená",J176,0)</f>
        <v>0</v>
      </c>
      <c r="BI176" s="114">
        <f>IF(N176="nulová",J176,0)</f>
        <v>0</v>
      </c>
      <c r="BJ176" s="16" t="s">
        <v>87</v>
      </c>
      <c r="BK176" s="114">
        <f>ROUND(I176*H176,2)</f>
        <v>0</v>
      </c>
      <c r="BL176" s="16" t="s">
        <v>208</v>
      </c>
      <c r="BM176" s="221" t="s">
        <v>400</v>
      </c>
    </row>
    <row r="177" spans="2:51" s="14" customFormat="1" ht="10.2">
      <c r="B177" s="233"/>
      <c r="C177" s="234"/>
      <c r="D177" s="224" t="s">
        <v>155</v>
      </c>
      <c r="E177" s="235" t="s">
        <v>1</v>
      </c>
      <c r="F177" s="236" t="s">
        <v>397</v>
      </c>
      <c r="G177" s="234"/>
      <c r="H177" s="237">
        <v>3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155</v>
      </c>
      <c r="AU177" s="243" t="s">
        <v>89</v>
      </c>
      <c r="AV177" s="14" t="s">
        <v>89</v>
      </c>
      <c r="AW177" s="14" t="s">
        <v>32</v>
      </c>
      <c r="AX177" s="14" t="s">
        <v>87</v>
      </c>
      <c r="AY177" s="243" t="s">
        <v>146</v>
      </c>
    </row>
    <row r="178" spans="1:65" s="2" customFormat="1" ht="21.75" customHeight="1">
      <c r="A178" s="34"/>
      <c r="B178" s="35"/>
      <c r="C178" s="244" t="s">
        <v>208</v>
      </c>
      <c r="D178" s="244" t="s">
        <v>213</v>
      </c>
      <c r="E178" s="245" t="s">
        <v>401</v>
      </c>
      <c r="F178" s="246" t="s">
        <v>402</v>
      </c>
      <c r="G178" s="247" t="s">
        <v>246</v>
      </c>
      <c r="H178" s="248">
        <v>3.09</v>
      </c>
      <c r="I178" s="249"/>
      <c r="J178" s="250">
        <f>ROUND(I178*H178,2)</f>
        <v>0</v>
      </c>
      <c r="K178" s="251"/>
      <c r="L178" s="252"/>
      <c r="M178" s="253" t="s">
        <v>1</v>
      </c>
      <c r="N178" s="254" t="s">
        <v>44</v>
      </c>
      <c r="O178" s="71"/>
      <c r="P178" s="219">
        <f>O178*H178</f>
        <v>0</v>
      </c>
      <c r="Q178" s="219">
        <v>0.00103</v>
      </c>
      <c r="R178" s="219">
        <f>Q178*H178</f>
        <v>0.0031827</v>
      </c>
      <c r="S178" s="219">
        <v>0</v>
      </c>
      <c r="T178" s="22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217</v>
      </c>
      <c r="AT178" s="221" t="s">
        <v>213</v>
      </c>
      <c r="AU178" s="221" t="s">
        <v>89</v>
      </c>
      <c r="AY178" s="16" t="s">
        <v>146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6" t="s">
        <v>87</v>
      </c>
      <c r="BK178" s="114">
        <f>ROUND(I178*H178,2)</f>
        <v>0</v>
      </c>
      <c r="BL178" s="16" t="s">
        <v>208</v>
      </c>
      <c r="BM178" s="221" t="s">
        <v>403</v>
      </c>
    </row>
    <row r="179" spans="2:51" s="14" customFormat="1" ht="10.2">
      <c r="B179" s="233"/>
      <c r="C179" s="234"/>
      <c r="D179" s="224" t="s">
        <v>155</v>
      </c>
      <c r="E179" s="234"/>
      <c r="F179" s="236" t="s">
        <v>404</v>
      </c>
      <c r="G179" s="234"/>
      <c r="H179" s="237">
        <v>3.09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155</v>
      </c>
      <c r="AU179" s="243" t="s">
        <v>89</v>
      </c>
      <c r="AV179" s="14" t="s">
        <v>89</v>
      </c>
      <c r="AW179" s="14" t="s">
        <v>4</v>
      </c>
      <c r="AX179" s="14" t="s">
        <v>87</v>
      </c>
      <c r="AY179" s="243" t="s">
        <v>146</v>
      </c>
    </row>
    <row r="180" spans="1:65" s="2" customFormat="1" ht="21.75" customHeight="1">
      <c r="A180" s="34"/>
      <c r="B180" s="35"/>
      <c r="C180" s="209" t="s">
        <v>243</v>
      </c>
      <c r="D180" s="209" t="s">
        <v>149</v>
      </c>
      <c r="E180" s="210" t="s">
        <v>405</v>
      </c>
      <c r="F180" s="211" t="s">
        <v>406</v>
      </c>
      <c r="G180" s="212" t="s">
        <v>407</v>
      </c>
      <c r="H180" s="213">
        <v>1</v>
      </c>
      <c r="I180" s="214"/>
      <c r="J180" s="215">
        <f>ROUND(I180*H180,2)</f>
        <v>0</v>
      </c>
      <c r="K180" s="216"/>
      <c r="L180" s="37"/>
      <c r="M180" s="217" t="s">
        <v>1</v>
      </c>
      <c r="N180" s="218" t="s">
        <v>44</v>
      </c>
      <c r="O180" s="71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1" t="s">
        <v>208</v>
      </c>
      <c r="AT180" s="221" t="s">
        <v>149</v>
      </c>
      <c r="AU180" s="221" t="s">
        <v>89</v>
      </c>
      <c r="AY180" s="16" t="s">
        <v>146</v>
      </c>
      <c r="BE180" s="114">
        <f>IF(N180="základní",J180,0)</f>
        <v>0</v>
      </c>
      <c r="BF180" s="114">
        <f>IF(N180="snížená",J180,0)</f>
        <v>0</v>
      </c>
      <c r="BG180" s="114">
        <f>IF(N180="zákl. přenesená",J180,0)</f>
        <v>0</v>
      </c>
      <c r="BH180" s="114">
        <f>IF(N180="sníž. přenesená",J180,0)</f>
        <v>0</v>
      </c>
      <c r="BI180" s="114">
        <f>IF(N180="nulová",J180,0)</f>
        <v>0</v>
      </c>
      <c r="BJ180" s="16" t="s">
        <v>87</v>
      </c>
      <c r="BK180" s="114">
        <f>ROUND(I180*H180,2)</f>
        <v>0</v>
      </c>
      <c r="BL180" s="16" t="s">
        <v>208</v>
      </c>
      <c r="BM180" s="221" t="s">
        <v>408</v>
      </c>
    </row>
    <row r="181" spans="2:51" s="14" customFormat="1" ht="10.2">
      <c r="B181" s="233"/>
      <c r="C181" s="234"/>
      <c r="D181" s="224" t="s">
        <v>155</v>
      </c>
      <c r="E181" s="235" t="s">
        <v>1</v>
      </c>
      <c r="F181" s="236" t="s">
        <v>87</v>
      </c>
      <c r="G181" s="234"/>
      <c r="H181" s="237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155</v>
      </c>
      <c r="AU181" s="243" t="s">
        <v>89</v>
      </c>
      <c r="AV181" s="14" t="s">
        <v>89</v>
      </c>
      <c r="AW181" s="14" t="s">
        <v>32</v>
      </c>
      <c r="AX181" s="14" t="s">
        <v>87</v>
      </c>
      <c r="AY181" s="243" t="s">
        <v>146</v>
      </c>
    </row>
    <row r="182" spans="1:65" s="2" customFormat="1" ht="33" customHeight="1">
      <c r="A182" s="34"/>
      <c r="B182" s="35"/>
      <c r="C182" s="209" t="s">
        <v>249</v>
      </c>
      <c r="D182" s="209" t="s">
        <v>149</v>
      </c>
      <c r="E182" s="210" t="s">
        <v>409</v>
      </c>
      <c r="F182" s="211" t="s">
        <v>410</v>
      </c>
      <c r="G182" s="212" t="s">
        <v>246</v>
      </c>
      <c r="H182" s="213">
        <v>3</v>
      </c>
      <c r="I182" s="214"/>
      <c r="J182" s="215">
        <f>ROUND(I182*H182,2)</f>
        <v>0</v>
      </c>
      <c r="K182" s="216"/>
      <c r="L182" s="37"/>
      <c r="M182" s="217" t="s">
        <v>1</v>
      </c>
      <c r="N182" s="218" t="s">
        <v>44</v>
      </c>
      <c r="O182" s="71"/>
      <c r="P182" s="219">
        <f>O182*H182</f>
        <v>0</v>
      </c>
      <c r="Q182" s="219">
        <v>8E-05</v>
      </c>
      <c r="R182" s="219">
        <f>Q182*H182</f>
        <v>0.00024000000000000003</v>
      </c>
      <c r="S182" s="219">
        <v>0</v>
      </c>
      <c r="T182" s="22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1" t="s">
        <v>208</v>
      </c>
      <c r="AT182" s="221" t="s">
        <v>149</v>
      </c>
      <c r="AU182" s="221" t="s">
        <v>89</v>
      </c>
      <c r="AY182" s="16" t="s">
        <v>146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6" t="s">
        <v>87</v>
      </c>
      <c r="BK182" s="114">
        <f>ROUND(I182*H182,2)</f>
        <v>0</v>
      </c>
      <c r="BL182" s="16" t="s">
        <v>208</v>
      </c>
      <c r="BM182" s="221" t="s">
        <v>411</v>
      </c>
    </row>
    <row r="183" spans="2:51" s="14" customFormat="1" ht="10.2">
      <c r="B183" s="233"/>
      <c r="C183" s="234"/>
      <c r="D183" s="224" t="s">
        <v>155</v>
      </c>
      <c r="E183" s="235" t="s">
        <v>1</v>
      </c>
      <c r="F183" s="236" t="s">
        <v>397</v>
      </c>
      <c r="G183" s="234"/>
      <c r="H183" s="237">
        <v>3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155</v>
      </c>
      <c r="AU183" s="243" t="s">
        <v>89</v>
      </c>
      <c r="AV183" s="14" t="s">
        <v>89</v>
      </c>
      <c r="AW183" s="14" t="s">
        <v>32</v>
      </c>
      <c r="AX183" s="14" t="s">
        <v>87</v>
      </c>
      <c r="AY183" s="243" t="s">
        <v>146</v>
      </c>
    </row>
    <row r="184" spans="1:65" s="2" customFormat="1" ht="21.75" customHeight="1">
      <c r="A184" s="34"/>
      <c r="B184" s="35"/>
      <c r="C184" s="209" t="s">
        <v>256</v>
      </c>
      <c r="D184" s="209" t="s">
        <v>149</v>
      </c>
      <c r="E184" s="210" t="s">
        <v>412</v>
      </c>
      <c r="F184" s="211" t="s">
        <v>413</v>
      </c>
      <c r="G184" s="212" t="s">
        <v>233</v>
      </c>
      <c r="H184" s="213">
        <v>2</v>
      </c>
      <c r="I184" s="214"/>
      <c r="J184" s="215">
        <f>ROUND(I184*H184,2)</f>
        <v>0</v>
      </c>
      <c r="K184" s="216"/>
      <c r="L184" s="37"/>
      <c r="M184" s="217" t="s">
        <v>1</v>
      </c>
      <c r="N184" s="218" t="s">
        <v>44</v>
      </c>
      <c r="O184" s="71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1" t="s">
        <v>208</v>
      </c>
      <c r="AT184" s="221" t="s">
        <v>149</v>
      </c>
      <c r="AU184" s="221" t="s">
        <v>89</v>
      </c>
      <c r="AY184" s="16" t="s">
        <v>146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6" t="s">
        <v>87</v>
      </c>
      <c r="BK184" s="114">
        <f>ROUND(I184*H184,2)</f>
        <v>0</v>
      </c>
      <c r="BL184" s="16" t="s">
        <v>208</v>
      </c>
      <c r="BM184" s="221" t="s">
        <v>414</v>
      </c>
    </row>
    <row r="185" spans="2:51" s="14" customFormat="1" ht="10.2">
      <c r="B185" s="233"/>
      <c r="C185" s="234"/>
      <c r="D185" s="224" t="s">
        <v>155</v>
      </c>
      <c r="E185" s="235" t="s">
        <v>1</v>
      </c>
      <c r="F185" s="236" t="s">
        <v>415</v>
      </c>
      <c r="G185" s="234"/>
      <c r="H185" s="237">
        <v>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155</v>
      </c>
      <c r="AU185" s="243" t="s">
        <v>89</v>
      </c>
      <c r="AV185" s="14" t="s">
        <v>89</v>
      </c>
      <c r="AW185" s="14" t="s">
        <v>32</v>
      </c>
      <c r="AX185" s="14" t="s">
        <v>87</v>
      </c>
      <c r="AY185" s="243" t="s">
        <v>146</v>
      </c>
    </row>
    <row r="186" spans="1:65" s="2" customFormat="1" ht="16.5" customHeight="1">
      <c r="A186" s="34"/>
      <c r="B186" s="35"/>
      <c r="C186" s="209" t="s">
        <v>261</v>
      </c>
      <c r="D186" s="209" t="s">
        <v>149</v>
      </c>
      <c r="E186" s="210" t="s">
        <v>416</v>
      </c>
      <c r="F186" s="211" t="s">
        <v>417</v>
      </c>
      <c r="G186" s="212" t="s">
        <v>233</v>
      </c>
      <c r="H186" s="213">
        <v>3</v>
      </c>
      <c r="I186" s="214"/>
      <c r="J186" s="215">
        <f>ROUND(I186*H186,2)</f>
        <v>0</v>
      </c>
      <c r="K186" s="216"/>
      <c r="L186" s="37"/>
      <c r="M186" s="217" t="s">
        <v>1</v>
      </c>
      <c r="N186" s="218" t="s">
        <v>44</v>
      </c>
      <c r="O186" s="71"/>
      <c r="P186" s="219">
        <f>O186*H186</f>
        <v>0</v>
      </c>
      <c r="Q186" s="219">
        <v>0.00177</v>
      </c>
      <c r="R186" s="219">
        <f>Q186*H186</f>
        <v>0.0053100000000000005</v>
      </c>
      <c r="S186" s="219">
        <v>0</v>
      </c>
      <c r="T186" s="22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1" t="s">
        <v>208</v>
      </c>
      <c r="AT186" s="221" t="s">
        <v>149</v>
      </c>
      <c r="AU186" s="221" t="s">
        <v>89</v>
      </c>
      <c r="AY186" s="16" t="s">
        <v>146</v>
      </c>
      <c r="BE186" s="114">
        <f>IF(N186="základní",J186,0)</f>
        <v>0</v>
      </c>
      <c r="BF186" s="114">
        <f>IF(N186="snížená",J186,0)</f>
        <v>0</v>
      </c>
      <c r="BG186" s="114">
        <f>IF(N186="zákl. přenesená",J186,0)</f>
        <v>0</v>
      </c>
      <c r="BH186" s="114">
        <f>IF(N186="sníž. přenesená",J186,0)</f>
        <v>0</v>
      </c>
      <c r="BI186" s="114">
        <f>IF(N186="nulová",J186,0)</f>
        <v>0</v>
      </c>
      <c r="BJ186" s="16" t="s">
        <v>87</v>
      </c>
      <c r="BK186" s="114">
        <f>ROUND(I186*H186,2)</f>
        <v>0</v>
      </c>
      <c r="BL186" s="16" t="s">
        <v>208</v>
      </c>
      <c r="BM186" s="221" t="s">
        <v>418</v>
      </c>
    </row>
    <row r="187" spans="2:51" s="14" customFormat="1" ht="10.2">
      <c r="B187" s="233"/>
      <c r="C187" s="234"/>
      <c r="D187" s="224" t="s">
        <v>155</v>
      </c>
      <c r="E187" s="235" t="s">
        <v>1</v>
      </c>
      <c r="F187" s="236" t="s">
        <v>376</v>
      </c>
      <c r="G187" s="234"/>
      <c r="H187" s="237">
        <v>3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155</v>
      </c>
      <c r="AU187" s="243" t="s">
        <v>89</v>
      </c>
      <c r="AV187" s="14" t="s">
        <v>89</v>
      </c>
      <c r="AW187" s="14" t="s">
        <v>32</v>
      </c>
      <c r="AX187" s="14" t="s">
        <v>87</v>
      </c>
      <c r="AY187" s="243" t="s">
        <v>146</v>
      </c>
    </row>
    <row r="188" spans="1:65" s="2" customFormat="1" ht="16.5" customHeight="1">
      <c r="A188" s="34"/>
      <c r="B188" s="35"/>
      <c r="C188" s="209" t="s">
        <v>7</v>
      </c>
      <c r="D188" s="209" t="s">
        <v>149</v>
      </c>
      <c r="E188" s="210" t="s">
        <v>419</v>
      </c>
      <c r="F188" s="211" t="s">
        <v>420</v>
      </c>
      <c r="G188" s="212" t="s">
        <v>233</v>
      </c>
      <c r="H188" s="213">
        <v>3</v>
      </c>
      <c r="I188" s="214"/>
      <c r="J188" s="215">
        <f>ROUND(I188*H188,2)</f>
        <v>0</v>
      </c>
      <c r="K188" s="216"/>
      <c r="L188" s="37"/>
      <c r="M188" s="217" t="s">
        <v>1</v>
      </c>
      <c r="N188" s="218" t="s">
        <v>44</v>
      </c>
      <c r="O188" s="71"/>
      <c r="P188" s="219">
        <f>O188*H188</f>
        <v>0</v>
      </c>
      <c r="Q188" s="219">
        <v>0.00136</v>
      </c>
      <c r="R188" s="219">
        <f>Q188*H188</f>
        <v>0.00408</v>
      </c>
      <c r="S188" s="219">
        <v>0.00099</v>
      </c>
      <c r="T188" s="220">
        <f>S188*H188</f>
        <v>0.00297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1" t="s">
        <v>208</v>
      </c>
      <c r="AT188" s="221" t="s">
        <v>149</v>
      </c>
      <c r="AU188" s="221" t="s">
        <v>89</v>
      </c>
      <c r="AY188" s="16" t="s">
        <v>146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6" t="s">
        <v>87</v>
      </c>
      <c r="BK188" s="114">
        <f>ROUND(I188*H188,2)</f>
        <v>0</v>
      </c>
      <c r="BL188" s="16" t="s">
        <v>208</v>
      </c>
      <c r="BM188" s="221" t="s">
        <v>421</v>
      </c>
    </row>
    <row r="189" spans="2:51" s="14" customFormat="1" ht="10.2">
      <c r="B189" s="233"/>
      <c r="C189" s="234"/>
      <c r="D189" s="224" t="s">
        <v>155</v>
      </c>
      <c r="E189" s="235" t="s">
        <v>1</v>
      </c>
      <c r="F189" s="236" t="s">
        <v>376</v>
      </c>
      <c r="G189" s="234"/>
      <c r="H189" s="237">
        <v>3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155</v>
      </c>
      <c r="AU189" s="243" t="s">
        <v>89</v>
      </c>
      <c r="AV189" s="14" t="s">
        <v>89</v>
      </c>
      <c r="AW189" s="14" t="s">
        <v>32</v>
      </c>
      <c r="AX189" s="14" t="s">
        <v>87</v>
      </c>
      <c r="AY189" s="243" t="s">
        <v>146</v>
      </c>
    </row>
    <row r="190" spans="1:65" s="2" customFormat="1" ht="21.75" customHeight="1">
      <c r="A190" s="34"/>
      <c r="B190" s="35"/>
      <c r="C190" s="209" t="s">
        <v>269</v>
      </c>
      <c r="D190" s="209" t="s">
        <v>149</v>
      </c>
      <c r="E190" s="210" t="s">
        <v>422</v>
      </c>
      <c r="F190" s="211" t="s">
        <v>423</v>
      </c>
      <c r="G190" s="212" t="s">
        <v>246</v>
      </c>
      <c r="H190" s="213">
        <v>3</v>
      </c>
      <c r="I190" s="214"/>
      <c r="J190" s="215">
        <f>ROUND(I190*H190,2)</f>
        <v>0</v>
      </c>
      <c r="K190" s="216"/>
      <c r="L190" s="37"/>
      <c r="M190" s="217" t="s">
        <v>1</v>
      </c>
      <c r="N190" s="218" t="s">
        <v>44</v>
      </c>
      <c r="O190" s="71"/>
      <c r="P190" s="219">
        <f>O190*H190</f>
        <v>0</v>
      </c>
      <c r="Q190" s="219">
        <v>1E-05</v>
      </c>
      <c r="R190" s="219">
        <f>Q190*H190</f>
        <v>3.0000000000000004E-05</v>
      </c>
      <c r="S190" s="219">
        <v>0</v>
      </c>
      <c r="T190" s="22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208</v>
      </c>
      <c r="AT190" s="221" t="s">
        <v>149</v>
      </c>
      <c r="AU190" s="221" t="s">
        <v>89</v>
      </c>
      <c r="AY190" s="16" t="s">
        <v>146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6" t="s">
        <v>87</v>
      </c>
      <c r="BK190" s="114">
        <f>ROUND(I190*H190,2)</f>
        <v>0</v>
      </c>
      <c r="BL190" s="16" t="s">
        <v>208</v>
      </c>
      <c r="BM190" s="221" t="s">
        <v>424</v>
      </c>
    </row>
    <row r="191" spans="2:51" s="14" customFormat="1" ht="10.2">
      <c r="B191" s="233"/>
      <c r="C191" s="234"/>
      <c r="D191" s="224" t="s">
        <v>155</v>
      </c>
      <c r="E191" s="235" t="s">
        <v>1</v>
      </c>
      <c r="F191" s="236" t="s">
        <v>376</v>
      </c>
      <c r="G191" s="234"/>
      <c r="H191" s="237">
        <v>3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155</v>
      </c>
      <c r="AU191" s="243" t="s">
        <v>89</v>
      </c>
      <c r="AV191" s="14" t="s">
        <v>89</v>
      </c>
      <c r="AW191" s="14" t="s">
        <v>32</v>
      </c>
      <c r="AX191" s="14" t="s">
        <v>87</v>
      </c>
      <c r="AY191" s="243" t="s">
        <v>146</v>
      </c>
    </row>
    <row r="192" spans="1:65" s="2" customFormat="1" ht="21.75" customHeight="1">
      <c r="A192" s="34"/>
      <c r="B192" s="35"/>
      <c r="C192" s="209" t="s">
        <v>271</v>
      </c>
      <c r="D192" s="209" t="s">
        <v>149</v>
      </c>
      <c r="E192" s="210" t="s">
        <v>425</v>
      </c>
      <c r="F192" s="211" t="s">
        <v>426</v>
      </c>
      <c r="G192" s="212" t="s">
        <v>252</v>
      </c>
      <c r="H192" s="255"/>
      <c r="I192" s="214"/>
      <c r="J192" s="215">
        <f>ROUND(I192*H192,2)</f>
        <v>0</v>
      </c>
      <c r="K192" s="216"/>
      <c r="L192" s="37"/>
      <c r="M192" s="256" t="s">
        <v>1</v>
      </c>
      <c r="N192" s="257" t="s">
        <v>44</v>
      </c>
      <c r="O192" s="258"/>
      <c r="P192" s="259">
        <f>O192*H192</f>
        <v>0</v>
      </c>
      <c r="Q192" s="259">
        <v>0</v>
      </c>
      <c r="R192" s="259">
        <f>Q192*H192</f>
        <v>0</v>
      </c>
      <c r="S192" s="259">
        <v>0</v>
      </c>
      <c r="T192" s="26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1" t="s">
        <v>208</v>
      </c>
      <c r="AT192" s="221" t="s">
        <v>149</v>
      </c>
      <c r="AU192" s="221" t="s">
        <v>89</v>
      </c>
      <c r="AY192" s="16" t="s">
        <v>146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6" t="s">
        <v>87</v>
      </c>
      <c r="BK192" s="114">
        <f>ROUND(I192*H192,2)</f>
        <v>0</v>
      </c>
      <c r="BL192" s="16" t="s">
        <v>208</v>
      </c>
      <c r="BM192" s="221" t="s">
        <v>427</v>
      </c>
    </row>
    <row r="193" spans="1:31" s="2" customFormat="1" ht="6.9" customHeight="1">
      <c r="A193" s="34"/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37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sheetProtection algorithmName="SHA-512" hashValue="tsHhbF6p5qIVctn8lv6d05Xwg9l3KR5n3E09c8Byk4kM6KHpW0xwq1POTl7FNJWpNZqsQxHubuvFRmdNvziraQ==" saltValue="Uv5Ct7tkdg0j1URNCO934bSC285uFkTOJwE5jHWrNIYjLc/QjXkQO22swFBdDO9x5zFFjm8oZDLCZIAurGhqfA==" spinCount="100000" sheet="1" objects="1" scenarios="1" formatColumns="0" formatRows="0" autoFilter="0"/>
  <autoFilter ref="C135:K192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DESKTOP-SF6688U\User</dc:creator>
  <cp:keywords/>
  <dc:description/>
  <cp:lastModifiedBy>Piafa user</cp:lastModifiedBy>
  <dcterms:created xsi:type="dcterms:W3CDTF">2021-04-16T15:41:41Z</dcterms:created>
  <dcterms:modified xsi:type="dcterms:W3CDTF">2021-04-17T13:47:17Z</dcterms:modified>
  <cp:category/>
  <cp:version/>
  <cp:contentType/>
  <cp:contentStatus/>
</cp:coreProperties>
</file>