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Výpočet výroby" sheetId="1" r:id="rId1"/>
    <sheet name="Q - H křivka" sheetId="2" r:id="rId2"/>
  </sheets>
  <definedNames/>
  <calcPr calcId="152511"/>
  <extLst/>
</workbook>
</file>

<file path=xl/sharedStrings.xml><?xml version="1.0" encoding="utf-8"?>
<sst xmlns="http://schemas.openxmlformats.org/spreadsheetml/2006/main" count="52" uniqueCount="47">
  <si>
    <t>poř.</t>
  </si>
  <si>
    <t>dny</t>
  </si>
  <si>
    <t>číslo</t>
  </si>
  <si>
    <t>Qt[m3/s]</t>
  </si>
  <si>
    <t>Pt[kW]</t>
  </si>
  <si>
    <t>Pel[kW]</t>
  </si>
  <si>
    <t>Q[m3/s]</t>
  </si>
  <si>
    <t>Pg[kW]</t>
  </si>
  <si>
    <t>[MWh]</t>
  </si>
  <si>
    <t>[m n.m.]</t>
  </si>
  <si>
    <t>MQ[m3/s]</t>
  </si>
  <si>
    <t>Qv[m3/s]</t>
  </si>
  <si>
    <t>Hb[m]</t>
  </si>
  <si>
    <t>K =</t>
  </si>
  <si>
    <t>Ztráta</t>
  </si>
  <si>
    <t>Z[m]</t>
  </si>
  <si>
    <t>Hn[m]</t>
  </si>
  <si>
    <t>Ei[MWh]</t>
  </si>
  <si>
    <t>Pelstř[kW]</t>
  </si>
  <si>
    <t xml:space="preserve">    TEORETICKÁ CELKOVÁ ROČNÍ VÝROBA EL. ENERGIE   Ec  = </t>
  </si>
  <si>
    <t>eta t[-]</t>
  </si>
  <si>
    <t>eta p[-]</t>
  </si>
  <si>
    <t>eta g[-]</t>
  </si>
  <si>
    <t>eta tr[-]</t>
  </si>
  <si>
    <t>Průtok
v řece</t>
  </si>
  <si>
    <t>Zbytkový
průtok</t>
  </si>
  <si>
    <t>Využitelný
průtok</t>
  </si>
  <si>
    <t>Průtok
turbinou</t>
  </si>
  <si>
    <t>Horní
voda</t>
  </si>
  <si>
    <t>Dolní
voda</t>
  </si>
  <si>
    <t>Hrubý
spád</t>
  </si>
  <si>
    <t>Čistý
spád</t>
  </si>
  <si>
    <t>Účinnost
turbíny</t>
  </si>
  <si>
    <t>Výkon
turbíny</t>
  </si>
  <si>
    <t>Účinnost
převodu</t>
  </si>
  <si>
    <t>Účinnost
generátoru</t>
  </si>
  <si>
    <t>Výkon
generátoru</t>
  </si>
  <si>
    <t>Výkon
elektrárny</t>
  </si>
  <si>
    <t>Výkon
střední</t>
  </si>
  <si>
    <t>Výroba</t>
  </si>
  <si>
    <t>Účinnost
 trafa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</si>
  <si>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</si>
  <si>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tmin</t>
    </r>
    <r>
      <rPr>
        <b/>
        <sz val="11"/>
        <color theme="1"/>
        <rFont val="Calibri"/>
        <family val="2"/>
        <scheme val="minor"/>
      </rPr>
      <t xml:space="preserve"> = 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</si>
  <si>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tmax</t>
    </r>
    <r>
      <rPr>
        <b/>
        <sz val="11"/>
        <color theme="1"/>
        <rFont val="Calibri"/>
        <family val="2"/>
        <scheme val="minor"/>
      </rPr>
      <t xml:space="preserve"> = </t>
    </r>
  </si>
  <si>
    <t>MVE Slezská Harta mlýn</t>
  </si>
  <si>
    <t>Výpočet výroby elektrické energie dle ČHMU - 1x vertikální Kaplan  průměr ok cca 1290 mm</t>
  </si>
  <si>
    <t>Účastník vyplnění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</si>
</sst>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č_-;\-* #,##0.00\ _K_č_-;_-* &quot;-&quot;??\ _K_č_-;_-@_-"/>
    <numFmt numFmtId="164" formatCode="#,##0.0"/>
    <numFmt numFmtId="165" formatCode="0.00000_)"/>
    <numFmt numFmtId="166" formatCode="#,##0.00_ ;\-#,##0.00\ "/>
    <numFmt numFmtId="167" formatCode="#,##0.000_ ;\-#,##0.000\ "/>
    <numFmt numFmtId="168" formatCode="#,##0.0_ ;\-#,##0.0\ "/>
    <numFmt numFmtId="169" formatCode="0.00_)"/>
    <numFmt numFmtId="170" formatCode="0.0000_)"/>
    <numFmt numFmtId="171" formatCode="0.0"/>
    <numFmt numFmtId="177" formatCode="0.0_)"/>
    <numFmt numFmtId="178" formatCode="0.000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rgb="FFFF0066"/>
      <name val="Calibri"/>
      <family val="2"/>
      <scheme val="minor"/>
    </font>
    <font>
      <b/>
      <sz val="11"/>
      <color rgb="FFFF0066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1" applyNumberFormat="0" applyAlignment="0" applyProtection="0"/>
  </cellStyleXfs>
  <cellXfs count="45">
    <xf numFmtId="0" fontId="0" fillId="0" borderId="0" xfId="0"/>
    <xf numFmtId="0" fontId="0" fillId="0" borderId="2" xfId="0" applyBorder="1" applyAlignment="1" applyProtection="1">
      <alignment horizontal="center"/>
      <protection/>
    </xf>
    <xf numFmtId="0" fontId="0" fillId="0" borderId="3" xfId="0" applyBorder="1"/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/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/>
    <xf numFmtId="0" fontId="0" fillId="0" borderId="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3" fontId="0" fillId="0" borderId="0" xfId="20" applyFont="1" applyProtection="1">
      <protection/>
    </xf>
    <xf numFmtId="0" fontId="4" fillId="0" borderId="0" xfId="0" applyFont="1"/>
    <xf numFmtId="164" fontId="3" fillId="2" borderId="1" xfId="21" applyNumberFormat="1" applyFont="1" applyAlignment="1" applyProtection="1">
      <alignment horizontal="center"/>
      <protection/>
    </xf>
    <xf numFmtId="165" fontId="0" fillId="0" borderId="0" xfId="0" applyNumberFormat="1" applyFill="1" applyBorder="1" applyProtection="1">
      <protection/>
    </xf>
    <xf numFmtId="3" fontId="0" fillId="0" borderId="0" xfId="0" applyNumberFormat="1"/>
    <xf numFmtId="166" fontId="0" fillId="0" borderId="0" xfId="20" applyNumberFormat="1" applyFont="1" applyAlignment="1">
      <alignment horizontal="right" indent="2"/>
    </xf>
    <xf numFmtId="167" fontId="0" fillId="0" borderId="0" xfId="20" applyNumberFormat="1" applyFont="1" applyAlignment="1">
      <alignment horizontal="right" indent="2"/>
    </xf>
    <xf numFmtId="168" fontId="0" fillId="0" borderId="0" xfId="20" applyNumberFormat="1" applyFont="1" applyAlignment="1">
      <alignment horizontal="right" indent="2"/>
    </xf>
    <xf numFmtId="0" fontId="0" fillId="0" borderId="0" xfId="0" applyBorder="1"/>
    <xf numFmtId="169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70" fontId="0" fillId="0" borderId="0" xfId="0" applyNumberFormat="1" applyBorder="1"/>
    <xf numFmtId="169" fontId="0" fillId="0" borderId="0" xfId="0" applyNumberFormat="1" applyBorder="1" applyAlignment="1">
      <alignment horizontal="center"/>
    </xf>
    <xf numFmtId="166" fontId="5" fillId="0" borderId="0" xfId="20" applyNumberFormat="1" applyFont="1" applyAlignment="1">
      <alignment horizontal="right" indent="2"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169" fontId="0" fillId="0" borderId="0" xfId="0" applyNumberFormat="1" applyAlignment="1" applyProtection="1">
      <alignment horizontal="center"/>
      <protection/>
    </xf>
    <xf numFmtId="166" fontId="9" fillId="0" borderId="0" xfId="20" applyNumberFormat="1" applyFont="1" applyAlignment="1">
      <alignment horizontal="right" indent="2"/>
    </xf>
    <xf numFmtId="166" fontId="10" fillId="0" borderId="0" xfId="20" applyNumberFormat="1" applyFont="1" applyAlignment="1">
      <alignment horizontal="right" indent="2"/>
    </xf>
    <xf numFmtId="14" fontId="0" fillId="0" borderId="0" xfId="0" applyNumberFormat="1"/>
    <xf numFmtId="164" fontId="2" fillId="2" borderId="1" xfId="21" applyNumberFormat="1" applyFont="1" applyAlignment="1" applyProtection="1">
      <alignment horizontal="center"/>
      <protection/>
    </xf>
    <xf numFmtId="167" fontId="10" fillId="3" borderId="0" xfId="20" applyNumberFormat="1" applyFont="1" applyFill="1" applyAlignment="1">
      <alignment horizontal="right" indent="2"/>
    </xf>
    <xf numFmtId="0" fontId="12" fillId="0" borderId="0" xfId="0" applyFont="1"/>
    <xf numFmtId="0" fontId="6" fillId="0" borderId="0" xfId="0" applyFont="1" applyFill="1" applyAlignment="1">
      <alignment/>
    </xf>
    <xf numFmtId="0" fontId="6" fillId="0" borderId="0" xfId="0" applyFont="1" applyFill="1"/>
    <xf numFmtId="171" fontId="11" fillId="3" borderId="12" xfId="0" applyNumberFormat="1" applyFont="1" applyFill="1" applyBorder="1" applyAlignment="1">
      <alignment/>
    </xf>
    <xf numFmtId="171" fontId="11" fillId="3" borderId="13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Výstup" xfId="21"/>
  </cellStyles>
  <dxfs count="27">
    <dxf>
      <numFmt numFmtId="177" formatCode="0.0_)"/>
      <border>
        <left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78" formatCode="0.000_)"/>
      <border>
        <left style="thin"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78" formatCode="0.000_)"/>
      <border>
        <left style="thin"/>
        <right style="thin"/>
        <top/>
        <bottom/>
        <vertical/>
        <horizontal/>
      </border>
      <protection hidden="1" locked="0"/>
    </dxf>
    <dxf>
      <numFmt numFmtId="178" formatCode="0.000_)"/>
      <border>
        <left style="thin"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78" formatCode="0.000_)"/>
      <border>
        <left style="thin"/>
        <right style="thin"/>
        <top/>
        <bottom/>
        <vertical/>
        <horizontal/>
      </border>
      <protection hidden="1" locked="0"/>
    </dxf>
    <dxf>
      <border>
        <left style="thin"/>
        <right style="thin"/>
        <top/>
        <bottom/>
        <vertical/>
        <horizontal/>
      </border>
      <protection hidden="1" locked="0"/>
    </dxf>
    <dxf>
      <border>
        <left style="thin"/>
        <right/>
        <top/>
        <bottom/>
        <vertical/>
        <horizontal/>
      </border>
      <protection hidden="1" locked="0"/>
    </dxf>
    <dxf>
      <border>
        <top style="thin"/>
      </border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  <protection hidden="1" locked="0"/>
    </dxf>
    <dxf>
      <numFmt numFmtId="169" formatCode="0.00_)"/>
      <alignment horizontal="center" vertical="bottom" textRotation="0" wrapText="1" shrinkToFit="1" readingOrder="0"/>
      <protection hidden="1" locked="0"/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69" formatCode="0.00_)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protection hidden="1" locked="0"/>
    </dxf>
    <dxf>
      <numFmt numFmtId="169" formatCode="0.00_)"/>
      <border>
        <left style="thin"/>
        <right style="thin"/>
        <top/>
        <bottom/>
        <vertical/>
        <horizontal/>
      </border>
      <protection hidden="1" locked="0"/>
    </dxf>
    <dxf>
      <numFmt numFmtId="169" formatCode="0.00_)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  <protection hidden="1" locked="0"/>
    </dxf>
    <dxf>
      <numFmt numFmtId="169" formatCode="0.00_)"/>
      <protection hidden="1" locked="0"/>
    </dxf>
    <dxf>
      <numFmt numFmtId="169" formatCode="0.00_)"/>
      <protection hidden="1" locked="0"/>
    </dxf>
    <dxf>
      <border>
        <left style="thin"/>
        <right style="thin"/>
        <top/>
        <bottom/>
        <vertical/>
        <horizontal/>
      </border>
      <protection hidden="1" locked="0"/>
    </dxf>
    <dxf>
      <protection hidden="1" locked="0"/>
    </dxf>
    <dxf>
      <border>
        <left style="thin"/>
        <right style="thin"/>
        <top style="thin"/>
      </border>
    </dxf>
    <dxf>
      <alignment horizontal="center" vertical="bottom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MVE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Slezská Harta mlýn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ČHMÚ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75"/>
          <c:y val="0.116"/>
          <c:w val="0.802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'Výpočet výroby'!$D$6:$D$7</c:f>
              <c:strCache>
                <c:ptCount val="1"/>
                <c:pt idx="0">
                  <c:v>Q[m3/s]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'Výpočet výroby'!$C$8:$C$22</c:f>
              <c:numCache/>
            </c:numRef>
          </c:xVal>
          <c:yVal>
            <c:numRef>
              <c:f>'Výpočet výroby'!$D$8:$D$22</c:f>
              <c:numCache/>
            </c:numRef>
          </c:yVal>
          <c:smooth val="0"/>
        </c:ser>
        <c:ser>
          <c:idx val="2"/>
          <c:order val="1"/>
          <c:tx>
            <c:strRef>
              <c:f>'Výpočet výroby'!$G$6:$G$7</c:f>
              <c:strCache>
                <c:ptCount val="1"/>
                <c:pt idx="0">
                  <c:v>Qt[m3/s]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'Výpočet výroby'!$C$9:$C$21</c:f>
              <c:numCache/>
            </c:numRef>
          </c:xVal>
          <c:yVal>
            <c:numRef>
              <c:f>'Výpočet výroby'!$G$9:$G$21</c:f>
              <c:numCache/>
            </c:numRef>
          </c:yVal>
          <c:smooth val="0"/>
        </c:ser>
        <c:ser>
          <c:idx val="1"/>
          <c:order val="2"/>
          <c:tx>
            <c:strRef>
              <c:f>'Výpočet výroby'!$E$6:$E$7</c:f>
              <c:strCache>
                <c:ptCount val="1"/>
                <c:pt idx="0">
                  <c:v>MQ[m3/s]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'Výpočet výroby'!$C$8:$C$22</c:f>
              <c:numCache/>
            </c:numRef>
          </c:xVal>
          <c:yVal>
            <c:numRef>
              <c:f>'Výpočet výroby'!$E$8:$E$22</c:f>
              <c:numCache/>
            </c:numRef>
          </c:yVal>
          <c:smooth val="1"/>
        </c:ser>
        <c:axId val="23322230"/>
        <c:axId val="8573479"/>
      </c:scatterChart>
      <c:scatterChart>
        <c:scatterStyle val="smoothMarker"/>
        <c:varyColors val="0"/>
        <c:ser>
          <c:idx val="4"/>
          <c:order val="3"/>
          <c:tx>
            <c:strRef>
              <c:f>'Výpočet výroby'!$L$6:$L$7</c:f>
              <c:strCache>
                <c:ptCount val="1"/>
                <c:pt idx="0">
                  <c:v>Hn[m]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'Výpočet výroby'!$C$9:$C$22</c:f>
              <c:numCache/>
            </c:numRef>
          </c:xVal>
          <c:yVal>
            <c:numRef>
              <c:f>'Výpočet výroby'!$L$9:$L$22</c:f>
              <c:numCache/>
            </c:numRef>
          </c:yVal>
          <c:smooth val="1"/>
        </c:ser>
        <c:ser>
          <c:idx val="3"/>
          <c:order val="4"/>
          <c:tx>
            <c:strRef>
              <c:f>'Výpočet výroby'!$J$6:$J$7</c:f>
              <c:strCache>
                <c:ptCount val="1"/>
                <c:pt idx="0">
                  <c:v>Hb[m]</c:v>
                </c:pt>
              </c:strCache>
            </c:strRef>
          </c:tx>
          <c:spPr>
            <a:ln w="25400">
              <a:solidFill>
                <a:srgbClr val="FF00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'Výpočet výroby'!$C$9:$C$22</c:f>
              <c:numCache/>
            </c:numRef>
          </c:xVal>
          <c:yVal>
            <c:numRef>
              <c:f>'Výpočet výroby'!$J$9:$J$22</c:f>
              <c:numCache/>
            </c:numRef>
          </c:yVal>
          <c:smooth val="1"/>
        </c:ser>
        <c:axId val="10052448"/>
        <c:axId val="23363169"/>
      </c:scatterChart>
      <c:valAx>
        <c:axId val="23322230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dny</a:t>
                </a:r>
              </a:p>
            </c:rich>
          </c:tx>
          <c:layout>
            <c:manualLayout>
              <c:xMode val="edge"/>
              <c:yMode val="edge"/>
              <c:x val="0.482"/>
              <c:y val="0.9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#,##0" sourceLinked="1"/>
        <c:majorTickMark val="out"/>
        <c:minorTickMark val="cross"/>
        <c:tickLblPos val="nextTo"/>
        <c:spPr>
          <a:ln>
            <a:solidFill>
              <a:schemeClr val="tx1"/>
            </a:solidFill>
          </a:ln>
        </c:spPr>
        <c:crossAx val="8573479"/>
        <c:crosses val="autoZero"/>
        <c:crossBetween val="midCat"/>
        <c:dispUnits/>
        <c:majorUnit val="30"/>
        <c:minorUnit val="10"/>
      </c:valAx>
      <c:valAx>
        <c:axId val="857347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průtok </a:t>
                </a: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Q</a:t>
                </a: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[m3/</a:t>
                </a: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s</a:t>
                </a:r>
                <a:r>
                  <a:rPr lang="en-US" cap="none" sz="1100" u="none" baseline="0"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0095"/>
              <c:y val="0.4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#,##0.0" sourceLinked="0"/>
        <c:majorTickMark val="out"/>
        <c:minorTickMark val="cross"/>
        <c:tickLblPos val="nextTo"/>
        <c:crossAx val="23322230"/>
        <c:crossesAt val="0"/>
        <c:crossBetween val="midCat"/>
        <c:dispUnits/>
        <c:majorUnit val="0.5"/>
      </c:valAx>
      <c:valAx>
        <c:axId val="10052448"/>
        <c:scaling>
          <c:orientation val="minMax"/>
        </c:scaling>
        <c:axPos val="b"/>
        <c:delete val="1"/>
        <c:majorTickMark val="out"/>
        <c:minorTickMark val="none"/>
        <c:tickLblPos val="nextTo"/>
        <c:crossAx val="23363169"/>
        <c:crosses val="max"/>
        <c:crossBetween val="midCat"/>
        <c:dispUnits/>
      </c:valAx>
      <c:valAx>
        <c:axId val="23363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spád H [m]</a:t>
                </a:r>
              </a:p>
            </c:rich>
          </c:tx>
          <c:layout>
            <c:manualLayout>
              <c:xMode val="edge"/>
              <c:yMode val="edge"/>
              <c:x val="0.958"/>
              <c:y val="0.4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10052448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112"/>
          <c:y val="0.54725"/>
          <c:w val="0.23175"/>
          <c:h val="0.260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lang xmlns:c="http://schemas.openxmlformats.org/drawingml/2006/chart" val="cs-CZ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87401575" bottom="0.7874015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00750"/>
    <xdr:graphicFrame macro="">
      <xdr:nvGraphicFramePr>
        <xdr:cNvPr id="2" name="Graf 1"/>
        <xdr:cNvGraphicFramePr/>
      </xdr:nvGraphicFramePr>
      <xdr:xfrm>
        <a:off x="0" y="0"/>
        <a:ext cx="92964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Tabulka4" displayName="Tabulka4" ref="B6:L22" totalsRowShown="0" headerRowDxfId="26" tableBorderDxfId="25">
  <tableColumns count="11">
    <tableColumn id="1" name="poř." dataDxfId="24"/>
    <tableColumn id="2" name="dny" dataDxfId="23"/>
    <tableColumn id="3" name="Průtok_x000A_v řece" dataDxfId="22"/>
    <tableColumn id="4" name="Zbytkový_x000A_průtok" dataDxfId="21"/>
    <tableColumn id="5" name="Využitelný_x000A_průtok" dataDxfId="20">
      <calculatedColumnFormula>D7-E7</calculatedColumnFormula>
    </tableColumn>
    <tableColumn id="6" name="Průtok_x000A_turbinou" dataDxfId="19"/>
    <tableColumn id="7" name="Horní_x000A_voda" dataDxfId="18"/>
    <tableColumn id="8" name="Dolní_x000A_voda" dataDxfId="17"/>
    <tableColumn id="9" name="Hrubý_x000A_spád" dataDxfId="16">
      <calculatedColumnFormula>H7-I7</calculatedColumnFormula>
    </tableColumn>
    <tableColumn id="10" name="Ztráta" dataDxfId="15">
      <calculatedColumnFormula>ROUND($D$25*$G7*$G7,2)</calculatedColumnFormula>
    </tableColumn>
    <tableColumn id="11" name="Čistý_x000A_spád" dataDxfId="14">
      <calculatedColumnFormula>J7-K7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5" name="Tabulka5" displayName="Tabulka5" ref="B28:L44" totalsRowShown="0" headerRowDxfId="13" dataDxfId="12" tableBorderDxfId="11">
  <tableColumns count="11">
    <tableColumn id="1" name="poř." dataDxfId="10"/>
    <tableColumn id="2" name="dny" dataDxfId="9"/>
    <tableColumn id="3" name="Účinnost_x000A_turbíny" dataDxfId="8"/>
    <tableColumn id="4" name="Výkon_x000A_turbíny" dataDxfId="7"/>
    <tableColumn id="5" name="Účinnost_x000A_převodu" dataDxfId="6"/>
    <tableColumn id="6" name="Účinnost_x000A_generátoru" dataDxfId="5"/>
    <tableColumn id="7" name="Výkon_x000A_generátoru" dataDxfId="4"/>
    <tableColumn id="8" name="Účinnost_x000A_ trafa" dataDxfId="3"/>
    <tableColumn id="9" name="Výkon_x000A_elektrárny" dataDxfId="2"/>
    <tableColumn id="10" name="Výkon_x000A_střední" dataDxfId="1"/>
    <tableColumn id="11" name="Výroba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9"/>
  <sheetViews>
    <sheetView showGridLines="0" tabSelected="1" workbookViewId="0" topLeftCell="A1">
      <selection activeCell="R9" sqref="R9"/>
    </sheetView>
  </sheetViews>
  <sheetFormatPr defaultColWidth="9.140625" defaultRowHeight="15"/>
  <cols>
    <col min="2" max="2" width="6.8515625" style="0" customWidth="1"/>
    <col min="3" max="3" width="6.421875" style="0" customWidth="1"/>
    <col min="4" max="12" width="10.8515625" style="0" customWidth="1"/>
  </cols>
  <sheetData>
    <row r="1" ht="15.75" thickBot="1"/>
    <row r="2" spans="4:12" ht="21">
      <c r="D2" s="17" t="s">
        <v>44</v>
      </c>
      <c r="E2" s="17"/>
      <c r="F2" s="17"/>
      <c r="G2" s="17"/>
      <c r="J2" s="41" t="s">
        <v>43</v>
      </c>
      <c r="K2" s="43"/>
      <c r="L2" s="41" t="s">
        <v>41</v>
      </c>
    </row>
    <row r="3" spans="10:12" ht="19.5" thickBot="1">
      <c r="J3" s="42" t="s">
        <v>42</v>
      </c>
      <c r="K3" s="44"/>
      <c r="L3" s="41" t="s">
        <v>41</v>
      </c>
    </row>
    <row r="4" spans="2:22" ht="21">
      <c r="B4" s="17" t="s">
        <v>45</v>
      </c>
      <c r="D4" s="17"/>
      <c r="E4" s="17"/>
      <c r="P4" s="24"/>
      <c r="Q4" s="24"/>
      <c r="R4" s="24"/>
      <c r="S4" s="24"/>
      <c r="T4" s="24"/>
      <c r="U4" s="24"/>
      <c r="V4" s="24"/>
    </row>
    <row r="5" spans="16:22" ht="15">
      <c r="P5" s="24"/>
      <c r="Q5" s="24"/>
      <c r="R5" s="24"/>
      <c r="S5" s="24"/>
      <c r="T5" s="24"/>
      <c r="U5" s="28"/>
      <c r="V5" s="24"/>
    </row>
    <row r="6" spans="2:22" ht="30">
      <c r="B6" s="14" t="s">
        <v>0</v>
      </c>
      <c r="C6" s="13" t="s">
        <v>1</v>
      </c>
      <c r="D6" s="31" t="s">
        <v>24</v>
      </c>
      <c r="E6" s="32" t="s">
        <v>25</v>
      </c>
      <c r="F6" s="32" t="s">
        <v>26</v>
      </c>
      <c r="G6" s="32" t="s">
        <v>27</v>
      </c>
      <c r="H6" s="31" t="s">
        <v>28</v>
      </c>
      <c r="I6" s="32" t="s">
        <v>29</v>
      </c>
      <c r="J6" s="32" t="s">
        <v>30</v>
      </c>
      <c r="K6" s="13" t="s">
        <v>14</v>
      </c>
      <c r="L6" s="33" t="s">
        <v>31</v>
      </c>
      <c r="P6" s="24"/>
      <c r="Q6" s="14"/>
      <c r="R6" s="14"/>
      <c r="S6" s="14"/>
      <c r="T6" s="24"/>
      <c r="U6" s="14"/>
      <c r="V6" s="24"/>
    </row>
    <row r="7" spans="2:22" ht="15">
      <c r="B7" s="3" t="s">
        <v>2</v>
      </c>
      <c r="C7" s="2"/>
      <c r="D7" s="3" t="s">
        <v>6</v>
      </c>
      <c r="E7" s="4" t="s">
        <v>10</v>
      </c>
      <c r="F7" s="4" t="s">
        <v>11</v>
      </c>
      <c r="G7" s="4" t="s">
        <v>3</v>
      </c>
      <c r="H7" s="4" t="s">
        <v>9</v>
      </c>
      <c r="I7" s="4" t="s">
        <v>9</v>
      </c>
      <c r="J7" s="6" t="s">
        <v>12</v>
      </c>
      <c r="K7" s="4" t="s">
        <v>15</v>
      </c>
      <c r="L7" s="1" t="s">
        <v>16</v>
      </c>
      <c r="P7" s="24"/>
      <c r="Q7" s="14"/>
      <c r="R7" s="14"/>
      <c r="S7" s="14"/>
      <c r="T7" s="24"/>
      <c r="U7" s="14"/>
      <c r="V7" s="24"/>
    </row>
    <row r="8" spans="2:22" ht="15">
      <c r="B8" s="20">
        <v>0</v>
      </c>
      <c r="C8" s="20">
        <v>0</v>
      </c>
      <c r="D8" s="35">
        <v>22.8</v>
      </c>
      <c r="E8" s="21">
        <v>0.9</v>
      </c>
      <c r="F8" s="21">
        <f>IF(D8-E8&gt;=0,D8-E8,0)</f>
        <v>21.900000000000002</v>
      </c>
      <c r="G8" s="36">
        <f>IF(F8&gt;$K$2,$K$2,IF(F8&gt;$K$3,F8,0))</f>
        <v>0</v>
      </c>
      <c r="H8" s="34">
        <v>433</v>
      </c>
      <c r="I8" s="27">
        <v>431.45</v>
      </c>
      <c r="J8" s="21">
        <f>H22-I8</f>
        <v>1.3000000000000114</v>
      </c>
      <c r="K8" s="21">
        <f aca="true" t="shared" si="0" ref="K8:K22">ROUND($D$25*$G8*$G8,2)</f>
        <v>0</v>
      </c>
      <c r="L8" s="21">
        <f>J8-K8</f>
        <v>1.3000000000000114</v>
      </c>
      <c r="P8" s="24"/>
      <c r="Q8" s="25"/>
      <c r="R8" s="25"/>
      <c r="S8" s="25"/>
      <c r="T8" s="24"/>
      <c r="U8" s="29"/>
      <c r="V8" s="24"/>
    </row>
    <row r="9" spans="2:22" ht="15">
      <c r="B9" s="20">
        <v>1</v>
      </c>
      <c r="C9" s="20">
        <v>10</v>
      </c>
      <c r="D9" s="35">
        <v>14.12</v>
      </c>
      <c r="E9" s="21">
        <v>0.9</v>
      </c>
      <c r="F9" s="21">
        <f aca="true" t="shared" si="1" ref="F9:F22">IF(D9-E9&gt;=0,D9-E9,0)</f>
        <v>13.219999999999999</v>
      </c>
      <c r="G9" s="36">
        <f aca="true" t="shared" si="2" ref="G9:G22">IF(F9&gt;$K$2,$K$2,IF(F9&gt;$K$3,F9,0))</f>
        <v>0</v>
      </c>
      <c r="H9" s="34">
        <v>432.9</v>
      </c>
      <c r="I9" s="27">
        <v>431.3</v>
      </c>
      <c r="J9" s="21">
        <f aca="true" t="shared" si="3" ref="J9:J21">H9-I9</f>
        <v>1.599999999999966</v>
      </c>
      <c r="K9" s="21">
        <f t="shared" si="0"/>
        <v>0</v>
      </c>
      <c r="L9" s="21">
        <f aca="true" t="shared" si="4" ref="L9:L22">J9-K9</f>
        <v>1.599999999999966</v>
      </c>
      <c r="P9" s="24"/>
      <c r="Q9" s="26"/>
      <c r="R9" s="26"/>
      <c r="S9" s="26"/>
      <c r="T9" s="24"/>
      <c r="U9" s="29"/>
      <c r="V9" s="24"/>
    </row>
    <row r="10" spans="2:22" ht="15">
      <c r="B10" s="20">
        <v>2</v>
      </c>
      <c r="C10" s="20">
        <v>30</v>
      </c>
      <c r="D10" s="21">
        <v>11.3</v>
      </c>
      <c r="E10" s="21">
        <v>0.9</v>
      </c>
      <c r="F10" s="21">
        <f t="shared" si="1"/>
        <v>10.4</v>
      </c>
      <c r="G10" s="36">
        <f t="shared" si="2"/>
        <v>0</v>
      </c>
      <c r="H10" s="34">
        <v>432.85</v>
      </c>
      <c r="I10" s="27">
        <v>431.2</v>
      </c>
      <c r="J10" s="21">
        <f t="shared" si="3"/>
        <v>1.650000000000034</v>
      </c>
      <c r="K10" s="21">
        <f t="shared" si="0"/>
        <v>0</v>
      </c>
      <c r="L10" s="21">
        <f t="shared" si="4"/>
        <v>1.650000000000034</v>
      </c>
      <c r="P10" s="24"/>
      <c r="Q10" s="26"/>
      <c r="R10" s="26"/>
      <c r="S10" s="26"/>
      <c r="T10" s="24"/>
      <c r="U10" s="29"/>
      <c r="V10" s="24"/>
    </row>
    <row r="11" spans="2:22" ht="15">
      <c r="B11" s="20">
        <v>3</v>
      </c>
      <c r="C11" s="20">
        <v>60</v>
      </c>
      <c r="D11" s="21">
        <v>6.82</v>
      </c>
      <c r="E11" s="21">
        <v>0.9</v>
      </c>
      <c r="F11" s="21">
        <f t="shared" si="1"/>
        <v>5.92</v>
      </c>
      <c r="G11" s="36">
        <f t="shared" si="2"/>
        <v>0</v>
      </c>
      <c r="H11" s="34">
        <v>432.75</v>
      </c>
      <c r="I11" s="27">
        <v>431.1</v>
      </c>
      <c r="J11" s="21">
        <f t="shared" si="3"/>
        <v>1.6499999999999773</v>
      </c>
      <c r="K11" s="21">
        <f t="shared" si="0"/>
        <v>0</v>
      </c>
      <c r="L11" s="21">
        <f t="shared" si="4"/>
        <v>1.6499999999999773</v>
      </c>
      <c r="P11" s="24"/>
      <c r="Q11" s="26"/>
      <c r="R11" s="26"/>
      <c r="S11" s="26"/>
      <c r="T11" s="24"/>
      <c r="U11" s="29"/>
      <c r="V11" s="24"/>
    </row>
    <row r="12" spans="2:22" ht="15">
      <c r="B12" s="20">
        <v>4</v>
      </c>
      <c r="C12" s="20">
        <v>90</v>
      </c>
      <c r="D12" s="21">
        <v>6.13</v>
      </c>
      <c r="E12" s="21">
        <v>0.9</v>
      </c>
      <c r="F12" s="21">
        <f t="shared" si="1"/>
        <v>5.2299999999999995</v>
      </c>
      <c r="G12" s="36">
        <f t="shared" si="2"/>
        <v>0</v>
      </c>
      <c r="H12" s="34">
        <v>432.75</v>
      </c>
      <c r="I12" s="27">
        <v>431.05</v>
      </c>
      <c r="J12" s="21">
        <f t="shared" si="3"/>
        <v>1.6999999999999886</v>
      </c>
      <c r="K12" s="21">
        <f t="shared" si="0"/>
        <v>0</v>
      </c>
      <c r="L12" s="21">
        <f t="shared" si="4"/>
        <v>1.6999999999999886</v>
      </c>
      <c r="P12" s="24"/>
      <c r="Q12" s="26"/>
      <c r="R12" s="26"/>
      <c r="S12" s="26"/>
      <c r="T12" s="24"/>
      <c r="U12" s="29"/>
      <c r="V12" s="24"/>
    </row>
    <row r="13" spans="2:22" ht="15">
      <c r="B13" s="20">
        <v>5</v>
      </c>
      <c r="C13" s="20">
        <v>120</v>
      </c>
      <c r="D13" s="21">
        <v>5.68</v>
      </c>
      <c r="E13" s="21">
        <v>0.9</v>
      </c>
      <c r="F13" s="21">
        <f t="shared" si="1"/>
        <v>4.779999999999999</v>
      </c>
      <c r="G13" s="30">
        <f t="shared" si="2"/>
        <v>0</v>
      </c>
      <c r="H13" s="34">
        <v>432.75</v>
      </c>
      <c r="I13" s="27">
        <v>431</v>
      </c>
      <c r="J13" s="21">
        <f t="shared" si="3"/>
        <v>1.75</v>
      </c>
      <c r="K13" s="21">
        <f t="shared" si="0"/>
        <v>0</v>
      </c>
      <c r="L13" s="21">
        <f t="shared" si="4"/>
        <v>1.75</v>
      </c>
      <c r="P13" s="24"/>
      <c r="Q13" s="26"/>
      <c r="R13" s="26"/>
      <c r="S13" s="26"/>
      <c r="T13" s="24"/>
      <c r="U13" s="29"/>
      <c r="V13" s="24"/>
    </row>
    <row r="14" spans="2:22" ht="15">
      <c r="B14" s="20">
        <v>6</v>
      </c>
      <c r="C14" s="20">
        <v>150</v>
      </c>
      <c r="D14" s="21">
        <v>5.18</v>
      </c>
      <c r="E14" s="21">
        <v>0.9</v>
      </c>
      <c r="F14" s="21">
        <f t="shared" si="1"/>
        <v>4.279999999999999</v>
      </c>
      <c r="G14" s="30">
        <f t="shared" si="2"/>
        <v>0</v>
      </c>
      <c r="H14" s="34">
        <v>432.75</v>
      </c>
      <c r="I14" s="27">
        <v>430.97</v>
      </c>
      <c r="J14" s="21">
        <f t="shared" si="3"/>
        <v>1.7799999999999727</v>
      </c>
      <c r="K14" s="21">
        <f t="shared" si="0"/>
        <v>0</v>
      </c>
      <c r="L14" s="21">
        <f t="shared" si="4"/>
        <v>1.7799999999999727</v>
      </c>
      <c r="P14" s="24"/>
      <c r="Q14" s="26"/>
      <c r="R14" s="26"/>
      <c r="S14" s="26"/>
      <c r="T14" s="24"/>
      <c r="U14" s="29"/>
      <c r="V14" s="24"/>
    </row>
    <row r="15" spans="2:22" ht="15">
      <c r="B15" s="20">
        <v>7</v>
      </c>
      <c r="C15" s="20">
        <v>180</v>
      </c>
      <c r="D15" s="21">
        <v>4.66</v>
      </c>
      <c r="E15" s="21">
        <v>0.9</v>
      </c>
      <c r="F15" s="21">
        <f t="shared" si="1"/>
        <v>3.7600000000000002</v>
      </c>
      <c r="G15" s="30">
        <f t="shared" si="2"/>
        <v>0</v>
      </c>
      <c r="H15" s="34">
        <v>432.75</v>
      </c>
      <c r="I15" s="27">
        <v>430.93</v>
      </c>
      <c r="J15" s="21">
        <f t="shared" si="3"/>
        <v>1.8199999999999932</v>
      </c>
      <c r="K15" s="21">
        <f t="shared" si="0"/>
        <v>0</v>
      </c>
      <c r="L15" s="21">
        <f t="shared" si="4"/>
        <v>1.8199999999999932</v>
      </c>
      <c r="P15" s="24"/>
      <c r="Q15" s="26"/>
      <c r="R15" s="26"/>
      <c r="S15" s="26"/>
      <c r="T15" s="24"/>
      <c r="U15" s="29"/>
      <c r="V15" s="24"/>
    </row>
    <row r="16" spans="2:22" ht="15">
      <c r="B16" s="20">
        <v>8</v>
      </c>
      <c r="C16" s="20">
        <v>210</v>
      </c>
      <c r="D16" s="21">
        <v>3.84</v>
      </c>
      <c r="E16" s="21">
        <v>0.9</v>
      </c>
      <c r="F16" s="21">
        <f t="shared" si="1"/>
        <v>2.94</v>
      </c>
      <c r="G16" s="30">
        <f t="shared" si="2"/>
        <v>0</v>
      </c>
      <c r="H16" s="34">
        <v>432.75</v>
      </c>
      <c r="I16" s="27">
        <v>430.88</v>
      </c>
      <c r="J16" s="21">
        <f t="shared" si="3"/>
        <v>1.8700000000000045</v>
      </c>
      <c r="K16" s="21">
        <f t="shared" si="0"/>
        <v>0</v>
      </c>
      <c r="L16" s="21">
        <f t="shared" si="4"/>
        <v>1.8700000000000045</v>
      </c>
      <c r="P16" s="24"/>
      <c r="Q16" s="26"/>
      <c r="R16" s="26"/>
      <c r="S16" s="26"/>
      <c r="T16" s="24"/>
      <c r="U16" s="29"/>
      <c r="V16" s="24"/>
    </row>
    <row r="17" spans="2:22" ht="15">
      <c r="B17" s="20">
        <v>9</v>
      </c>
      <c r="C17" s="20">
        <v>240</v>
      </c>
      <c r="D17" s="21">
        <v>2.68</v>
      </c>
      <c r="E17" s="21">
        <v>0.9</v>
      </c>
      <c r="F17" s="21">
        <f t="shared" si="1"/>
        <v>1.7800000000000002</v>
      </c>
      <c r="G17" s="30">
        <f t="shared" si="2"/>
        <v>0</v>
      </c>
      <c r="H17" s="34">
        <v>432.75</v>
      </c>
      <c r="I17" s="27">
        <v>430.82</v>
      </c>
      <c r="J17" s="21">
        <f t="shared" si="3"/>
        <v>1.9300000000000068</v>
      </c>
      <c r="K17" s="21">
        <f t="shared" si="0"/>
        <v>0</v>
      </c>
      <c r="L17" s="21">
        <f t="shared" si="4"/>
        <v>1.9300000000000068</v>
      </c>
      <c r="P17" s="24"/>
      <c r="Q17" s="26"/>
      <c r="R17" s="26"/>
      <c r="S17" s="26"/>
      <c r="T17" s="24"/>
      <c r="U17" s="29"/>
      <c r="V17" s="24"/>
    </row>
    <row r="18" spans="2:22" ht="15">
      <c r="B18" s="20">
        <v>10</v>
      </c>
      <c r="C18" s="20">
        <v>270</v>
      </c>
      <c r="D18" s="21">
        <v>1.33</v>
      </c>
      <c r="E18" s="21">
        <v>0.9</v>
      </c>
      <c r="F18" s="21">
        <f t="shared" si="1"/>
        <v>0.43000000000000005</v>
      </c>
      <c r="G18" s="30">
        <f t="shared" si="2"/>
        <v>0</v>
      </c>
      <c r="H18" s="34">
        <v>432.75</v>
      </c>
      <c r="I18" s="27">
        <v>430.75</v>
      </c>
      <c r="J18" s="21">
        <f t="shared" si="3"/>
        <v>2</v>
      </c>
      <c r="K18" s="21">
        <f t="shared" si="0"/>
        <v>0</v>
      </c>
      <c r="L18" s="21">
        <f t="shared" si="4"/>
        <v>2</v>
      </c>
      <c r="P18" s="24"/>
      <c r="Q18" s="26"/>
      <c r="R18" s="26"/>
      <c r="S18" s="26"/>
      <c r="T18" s="24"/>
      <c r="U18" s="29"/>
      <c r="V18" s="24"/>
    </row>
    <row r="19" spans="2:22" ht="15">
      <c r="B19" s="20">
        <v>11</v>
      </c>
      <c r="C19" s="20">
        <v>300</v>
      </c>
      <c r="D19" s="21">
        <v>1.03</v>
      </c>
      <c r="E19" s="21">
        <v>0.9</v>
      </c>
      <c r="F19" s="21">
        <f t="shared" si="1"/>
        <v>0.13</v>
      </c>
      <c r="G19" s="30">
        <f t="shared" si="2"/>
        <v>0</v>
      </c>
      <c r="H19" s="34">
        <v>432.75</v>
      </c>
      <c r="I19" s="27">
        <v>430.7</v>
      </c>
      <c r="J19" s="21">
        <f t="shared" si="3"/>
        <v>2.0500000000000114</v>
      </c>
      <c r="K19" s="21">
        <f t="shared" si="0"/>
        <v>0</v>
      </c>
      <c r="L19" s="21">
        <f t="shared" si="4"/>
        <v>2.0500000000000114</v>
      </c>
      <c r="P19" s="24"/>
      <c r="Q19" s="26"/>
      <c r="R19" s="26"/>
      <c r="S19" s="26"/>
      <c r="T19" s="24"/>
      <c r="U19" s="29"/>
      <c r="V19" s="24"/>
    </row>
    <row r="20" spans="2:22" ht="15">
      <c r="B20" s="20">
        <v>12</v>
      </c>
      <c r="C20" s="20">
        <v>330</v>
      </c>
      <c r="D20" s="21">
        <v>0.89</v>
      </c>
      <c r="E20" s="21">
        <v>0.9</v>
      </c>
      <c r="F20" s="21">
        <f t="shared" si="1"/>
        <v>0</v>
      </c>
      <c r="G20" s="30">
        <f t="shared" si="2"/>
        <v>0</v>
      </c>
      <c r="H20" s="34">
        <v>432.75</v>
      </c>
      <c r="I20" s="27">
        <v>430.7</v>
      </c>
      <c r="J20" s="21">
        <f t="shared" si="3"/>
        <v>2.0500000000000114</v>
      </c>
      <c r="K20" s="21">
        <f t="shared" si="0"/>
        <v>0</v>
      </c>
      <c r="L20" s="21">
        <f t="shared" si="4"/>
        <v>2.0500000000000114</v>
      </c>
      <c r="P20" s="24"/>
      <c r="Q20" s="26"/>
      <c r="R20" s="26"/>
      <c r="S20" s="26"/>
      <c r="T20" s="24"/>
      <c r="U20" s="29"/>
      <c r="V20" s="24"/>
    </row>
    <row r="21" spans="2:22" ht="15">
      <c r="B21" s="20">
        <v>13</v>
      </c>
      <c r="C21" s="20">
        <v>355</v>
      </c>
      <c r="D21" s="21">
        <v>0.732</v>
      </c>
      <c r="E21" s="21">
        <v>0.9</v>
      </c>
      <c r="F21" s="21">
        <f t="shared" si="1"/>
        <v>0</v>
      </c>
      <c r="G21" s="30">
        <f t="shared" si="2"/>
        <v>0</v>
      </c>
      <c r="H21" s="34">
        <v>432.75</v>
      </c>
      <c r="I21" s="27">
        <v>430.7</v>
      </c>
      <c r="J21" s="21">
        <f t="shared" si="3"/>
        <v>2.0500000000000114</v>
      </c>
      <c r="K21" s="21">
        <f t="shared" si="0"/>
        <v>0</v>
      </c>
      <c r="L21" s="21">
        <f>J21-K21</f>
        <v>2.0500000000000114</v>
      </c>
      <c r="P21" s="24"/>
      <c r="Q21" s="26"/>
      <c r="R21" s="26"/>
      <c r="S21" s="26"/>
      <c r="T21" s="24"/>
      <c r="U21" s="29"/>
      <c r="V21" s="24"/>
    </row>
    <row r="22" spans="2:22" ht="15">
      <c r="B22" s="20">
        <v>14</v>
      </c>
      <c r="C22" s="20">
        <v>364</v>
      </c>
      <c r="D22" s="21">
        <v>0.561</v>
      </c>
      <c r="E22" s="21">
        <v>0.9</v>
      </c>
      <c r="F22" s="21">
        <f t="shared" si="1"/>
        <v>0</v>
      </c>
      <c r="G22" s="30">
        <f t="shared" si="2"/>
        <v>0</v>
      </c>
      <c r="H22" s="34">
        <v>432.75</v>
      </c>
      <c r="I22" s="27">
        <v>430.65</v>
      </c>
      <c r="J22" s="21">
        <f>H22-I22</f>
        <v>2.1000000000000227</v>
      </c>
      <c r="K22" s="21">
        <f t="shared" si="0"/>
        <v>0</v>
      </c>
      <c r="L22" s="21">
        <f t="shared" si="4"/>
        <v>2.1000000000000227</v>
      </c>
      <c r="P22" s="24"/>
      <c r="Q22" s="26"/>
      <c r="R22" s="26"/>
      <c r="S22" s="26"/>
      <c r="T22" s="24"/>
      <c r="U22" s="29"/>
      <c r="V22" s="24"/>
    </row>
    <row r="23" spans="4:22" ht="15">
      <c r="D23" s="16"/>
      <c r="E23" s="16"/>
      <c r="F23" s="16"/>
      <c r="G23" s="16"/>
      <c r="H23" s="16"/>
      <c r="I23" s="16"/>
      <c r="J23" s="16"/>
      <c r="K23" s="16"/>
      <c r="L23" s="16"/>
      <c r="P23" s="24"/>
      <c r="Q23" s="24"/>
      <c r="R23" s="24"/>
      <c r="S23" s="24"/>
      <c r="T23" s="24"/>
      <c r="U23" s="24"/>
      <c r="V23" s="24"/>
    </row>
    <row r="24" spans="16:22" ht="15" customHeight="1">
      <c r="P24" s="24"/>
      <c r="Q24" s="24"/>
      <c r="R24" s="24"/>
      <c r="S24" s="24"/>
      <c r="T24" s="24"/>
      <c r="U24" s="24"/>
      <c r="V24" s="24"/>
    </row>
    <row r="25" spans="3:4" ht="15" customHeight="1">
      <c r="C25" t="s">
        <v>13</v>
      </c>
      <c r="D25" s="19">
        <v>0.004</v>
      </c>
    </row>
    <row r="26" ht="15" customHeight="1"/>
    <row r="27" ht="15" customHeight="1"/>
    <row r="28" spans="2:12" ht="30">
      <c r="B28" s="12" t="s">
        <v>0</v>
      </c>
      <c r="C28" s="13" t="s">
        <v>1</v>
      </c>
      <c r="D28" s="32" t="s">
        <v>32</v>
      </c>
      <c r="E28" s="31" t="s">
        <v>33</v>
      </c>
      <c r="F28" s="32" t="s">
        <v>34</v>
      </c>
      <c r="G28" s="32" t="s">
        <v>35</v>
      </c>
      <c r="H28" s="31" t="s">
        <v>36</v>
      </c>
      <c r="I28" s="32" t="s">
        <v>40</v>
      </c>
      <c r="J28" s="31" t="s">
        <v>37</v>
      </c>
      <c r="K28" s="31" t="s">
        <v>38</v>
      </c>
      <c r="L28" s="15" t="s">
        <v>39</v>
      </c>
    </row>
    <row r="29" spans="2:12" ht="15">
      <c r="B29" s="1" t="s">
        <v>2</v>
      </c>
      <c r="C29" s="2"/>
      <c r="D29" s="4" t="s">
        <v>20</v>
      </c>
      <c r="E29" s="3" t="s">
        <v>4</v>
      </c>
      <c r="F29" s="4" t="s">
        <v>21</v>
      </c>
      <c r="G29" s="4" t="s">
        <v>22</v>
      </c>
      <c r="H29" s="3" t="s">
        <v>7</v>
      </c>
      <c r="I29" s="4" t="s">
        <v>23</v>
      </c>
      <c r="J29" s="3" t="s">
        <v>5</v>
      </c>
      <c r="K29" s="3" t="s">
        <v>18</v>
      </c>
      <c r="L29" s="6" t="s">
        <v>17</v>
      </c>
    </row>
    <row r="30" spans="2:12" ht="15">
      <c r="B30" s="20">
        <v>0</v>
      </c>
      <c r="C30" s="20">
        <v>0</v>
      </c>
      <c r="D30" s="39"/>
      <c r="E30" s="30">
        <f>ROUND(9.81*$D30*$G8*$L8,1)</f>
        <v>0</v>
      </c>
      <c r="F30" s="39"/>
      <c r="G30" s="39"/>
      <c r="H30" s="23">
        <f aca="true" t="shared" si="5" ref="H30:H44">ROUND($E30*$F30*$G30,1)</f>
        <v>0</v>
      </c>
      <c r="I30" s="22">
        <v>1</v>
      </c>
      <c r="J30" s="23">
        <f>ROUND($H30*$I30,1)</f>
        <v>0</v>
      </c>
      <c r="K30" s="23">
        <v>0</v>
      </c>
      <c r="L30" s="23">
        <v>0</v>
      </c>
    </row>
    <row r="31" spans="2:12" ht="15">
      <c r="B31" s="20">
        <v>1</v>
      </c>
      <c r="C31" s="20">
        <v>10</v>
      </c>
      <c r="D31" s="39"/>
      <c r="E31" s="30">
        <f aca="true" t="shared" si="6" ref="E31:E44">ROUND(9.81*$D31*$G9*$L9,1)</f>
        <v>0</v>
      </c>
      <c r="F31" s="39"/>
      <c r="G31" s="39"/>
      <c r="H31" s="23">
        <f t="shared" si="5"/>
        <v>0</v>
      </c>
      <c r="I31" s="22">
        <v>1</v>
      </c>
      <c r="J31" s="23">
        <f aca="true" t="shared" si="7" ref="J31:J44">ROUND($H31*$I31,1)</f>
        <v>0</v>
      </c>
      <c r="K31" s="23">
        <f>AVERAGE(J30,J31)</f>
        <v>0</v>
      </c>
      <c r="L31" s="23">
        <f>$K31*((C31-C30)*24/1000)</f>
        <v>0</v>
      </c>
    </row>
    <row r="32" spans="2:12" ht="15">
      <c r="B32" s="20">
        <v>2</v>
      </c>
      <c r="C32" s="20">
        <v>30</v>
      </c>
      <c r="D32" s="39"/>
      <c r="E32" s="30">
        <f t="shared" si="6"/>
        <v>0</v>
      </c>
      <c r="F32" s="39"/>
      <c r="G32" s="39"/>
      <c r="H32" s="23">
        <f t="shared" si="5"/>
        <v>0</v>
      </c>
      <c r="I32" s="22">
        <v>1</v>
      </c>
      <c r="J32" s="23">
        <f t="shared" si="7"/>
        <v>0</v>
      </c>
      <c r="K32" s="23">
        <f aca="true" t="shared" si="8" ref="K32:K44">AVERAGE(J31,J32)</f>
        <v>0</v>
      </c>
      <c r="L32" s="23">
        <f aca="true" t="shared" si="9" ref="L32:L39">$K32*((C32-C31)*24/1000)</f>
        <v>0</v>
      </c>
    </row>
    <row r="33" spans="2:12" ht="15">
      <c r="B33" s="20">
        <v>3</v>
      </c>
      <c r="C33" s="20">
        <v>60</v>
      </c>
      <c r="D33" s="39"/>
      <c r="E33" s="30">
        <f t="shared" si="6"/>
        <v>0</v>
      </c>
      <c r="F33" s="39"/>
      <c r="G33" s="39"/>
      <c r="H33" s="23">
        <f t="shared" si="5"/>
        <v>0</v>
      </c>
      <c r="I33" s="22">
        <v>1</v>
      </c>
      <c r="J33" s="23">
        <f t="shared" si="7"/>
        <v>0</v>
      </c>
      <c r="K33" s="23">
        <f t="shared" si="8"/>
        <v>0</v>
      </c>
      <c r="L33" s="23">
        <f t="shared" si="9"/>
        <v>0</v>
      </c>
    </row>
    <row r="34" spans="2:12" ht="15">
      <c r="B34" s="20">
        <v>4</v>
      </c>
      <c r="C34" s="20">
        <v>90</v>
      </c>
      <c r="D34" s="39"/>
      <c r="E34" s="30">
        <f t="shared" si="6"/>
        <v>0</v>
      </c>
      <c r="F34" s="39"/>
      <c r="G34" s="39"/>
      <c r="H34" s="23">
        <f t="shared" si="5"/>
        <v>0</v>
      </c>
      <c r="I34" s="22">
        <v>1</v>
      </c>
      <c r="J34" s="23">
        <f t="shared" si="7"/>
        <v>0</v>
      </c>
      <c r="K34" s="23">
        <f t="shared" si="8"/>
        <v>0</v>
      </c>
      <c r="L34" s="23">
        <f t="shared" si="9"/>
        <v>0</v>
      </c>
    </row>
    <row r="35" spans="2:12" ht="15">
      <c r="B35" s="20">
        <v>5</v>
      </c>
      <c r="C35" s="20">
        <v>120</v>
      </c>
      <c r="D35" s="39"/>
      <c r="E35" s="30">
        <f t="shared" si="6"/>
        <v>0</v>
      </c>
      <c r="F35" s="39"/>
      <c r="G35" s="39"/>
      <c r="H35" s="23">
        <f t="shared" si="5"/>
        <v>0</v>
      </c>
      <c r="I35" s="22">
        <v>1</v>
      </c>
      <c r="J35" s="23">
        <f t="shared" si="7"/>
        <v>0</v>
      </c>
      <c r="K35" s="23">
        <f t="shared" si="8"/>
        <v>0</v>
      </c>
      <c r="L35" s="23">
        <f t="shared" si="9"/>
        <v>0</v>
      </c>
    </row>
    <row r="36" spans="2:12" ht="15">
      <c r="B36" s="20">
        <v>6</v>
      </c>
      <c r="C36" s="20">
        <v>150</v>
      </c>
      <c r="D36" s="39"/>
      <c r="E36" s="30">
        <f t="shared" si="6"/>
        <v>0</v>
      </c>
      <c r="F36" s="39"/>
      <c r="G36" s="39"/>
      <c r="H36" s="23">
        <f t="shared" si="5"/>
        <v>0</v>
      </c>
      <c r="I36" s="22">
        <v>1</v>
      </c>
      <c r="J36" s="23">
        <f t="shared" si="7"/>
        <v>0</v>
      </c>
      <c r="K36" s="23">
        <f t="shared" si="8"/>
        <v>0</v>
      </c>
      <c r="L36" s="23">
        <f t="shared" si="9"/>
        <v>0</v>
      </c>
    </row>
    <row r="37" spans="2:12" ht="15">
      <c r="B37" s="20">
        <v>7</v>
      </c>
      <c r="C37" s="20">
        <v>180</v>
      </c>
      <c r="D37" s="39"/>
      <c r="E37" s="30">
        <f t="shared" si="6"/>
        <v>0</v>
      </c>
      <c r="F37" s="39"/>
      <c r="G37" s="39"/>
      <c r="H37" s="23">
        <f t="shared" si="5"/>
        <v>0</v>
      </c>
      <c r="I37" s="22">
        <v>1</v>
      </c>
      <c r="J37" s="23">
        <f t="shared" si="7"/>
        <v>0</v>
      </c>
      <c r="K37" s="23">
        <f t="shared" si="8"/>
        <v>0</v>
      </c>
      <c r="L37" s="23">
        <f t="shared" si="9"/>
        <v>0</v>
      </c>
    </row>
    <row r="38" spans="2:12" ht="15">
      <c r="B38" s="20">
        <v>8</v>
      </c>
      <c r="C38" s="20">
        <v>210</v>
      </c>
      <c r="D38" s="39"/>
      <c r="E38" s="30">
        <f t="shared" si="6"/>
        <v>0</v>
      </c>
      <c r="F38" s="39"/>
      <c r="G38" s="39"/>
      <c r="H38" s="23">
        <f t="shared" si="5"/>
        <v>0</v>
      </c>
      <c r="I38" s="22">
        <v>1</v>
      </c>
      <c r="J38" s="23">
        <f t="shared" si="7"/>
        <v>0</v>
      </c>
      <c r="K38" s="23">
        <f t="shared" si="8"/>
        <v>0</v>
      </c>
      <c r="L38" s="23">
        <f t="shared" si="9"/>
        <v>0</v>
      </c>
    </row>
    <row r="39" spans="2:12" ht="15">
      <c r="B39" s="20">
        <v>9</v>
      </c>
      <c r="C39" s="20">
        <v>240</v>
      </c>
      <c r="D39" s="39"/>
      <c r="E39" s="30">
        <f t="shared" si="6"/>
        <v>0</v>
      </c>
      <c r="F39" s="39"/>
      <c r="G39" s="39"/>
      <c r="H39" s="23">
        <f t="shared" si="5"/>
        <v>0</v>
      </c>
      <c r="I39" s="22">
        <v>1</v>
      </c>
      <c r="J39" s="23">
        <f t="shared" si="7"/>
        <v>0</v>
      </c>
      <c r="K39" s="23">
        <f t="shared" si="8"/>
        <v>0</v>
      </c>
      <c r="L39" s="23">
        <f t="shared" si="9"/>
        <v>0</v>
      </c>
    </row>
    <row r="40" spans="2:12" ht="15">
      <c r="B40" s="20">
        <v>10</v>
      </c>
      <c r="C40" s="20">
        <v>270</v>
      </c>
      <c r="D40" s="39"/>
      <c r="E40" s="30">
        <f t="shared" si="6"/>
        <v>0</v>
      </c>
      <c r="F40" s="39"/>
      <c r="G40" s="39"/>
      <c r="H40" s="23">
        <f t="shared" si="5"/>
        <v>0</v>
      </c>
      <c r="I40" s="22">
        <v>1</v>
      </c>
      <c r="J40" s="23">
        <f t="shared" si="7"/>
        <v>0</v>
      </c>
      <c r="K40" s="23">
        <f t="shared" si="8"/>
        <v>0</v>
      </c>
      <c r="L40" s="23">
        <f>$K40*((C40-C39)*24/1000)</f>
        <v>0</v>
      </c>
    </row>
    <row r="41" spans="2:12" ht="15">
      <c r="B41" s="20">
        <v>11</v>
      </c>
      <c r="C41" s="20">
        <v>300</v>
      </c>
      <c r="D41" s="39"/>
      <c r="E41" s="30">
        <f t="shared" si="6"/>
        <v>0</v>
      </c>
      <c r="F41" s="39"/>
      <c r="G41" s="39"/>
      <c r="H41" s="23">
        <f t="shared" si="5"/>
        <v>0</v>
      </c>
      <c r="I41" s="22">
        <v>1</v>
      </c>
      <c r="J41" s="23">
        <f t="shared" si="7"/>
        <v>0</v>
      </c>
      <c r="K41" s="23">
        <f t="shared" si="8"/>
        <v>0</v>
      </c>
      <c r="L41" s="23">
        <f>$K41*((C41-C40)*24/1000)</f>
        <v>0</v>
      </c>
    </row>
    <row r="42" spans="2:12" ht="15">
      <c r="B42" s="20">
        <v>12</v>
      </c>
      <c r="C42" s="20">
        <v>330</v>
      </c>
      <c r="D42" s="39"/>
      <c r="E42" s="30">
        <f t="shared" si="6"/>
        <v>0</v>
      </c>
      <c r="F42" s="39"/>
      <c r="G42" s="39"/>
      <c r="H42" s="23">
        <f t="shared" si="5"/>
        <v>0</v>
      </c>
      <c r="I42" s="22">
        <v>1</v>
      </c>
      <c r="J42" s="23">
        <f t="shared" si="7"/>
        <v>0</v>
      </c>
      <c r="K42" s="23">
        <f t="shared" si="8"/>
        <v>0</v>
      </c>
      <c r="L42" s="23">
        <f>$K42*((C42-C41)*24/1000)</f>
        <v>0</v>
      </c>
    </row>
    <row r="43" spans="2:12" ht="15">
      <c r="B43" s="20">
        <v>13</v>
      </c>
      <c r="C43" s="20">
        <v>355</v>
      </c>
      <c r="D43" s="39"/>
      <c r="E43" s="30">
        <f t="shared" si="6"/>
        <v>0</v>
      </c>
      <c r="F43" s="39"/>
      <c r="G43" s="39"/>
      <c r="H43" s="23">
        <f t="shared" si="5"/>
        <v>0</v>
      </c>
      <c r="I43" s="22">
        <v>1</v>
      </c>
      <c r="J43" s="23">
        <f t="shared" si="7"/>
        <v>0</v>
      </c>
      <c r="K43" s="23">
        <f t="shared" si="8"/>
        <v>0</v>
      </c>
      <c r="L43" s="23">
        <f>$K43*((C43-C42)*24/1000)</f>
        <v>0</v>
      </c>
    </row>
    <row r="44" spans="2:12" ht="15">
      <c r="B44" s="20">
        <v>14</v>
      </c>
      <c r="C44" s="20">
        <v>364</v>
      </c>
      <c r="D44" s="39"/>
      <c r="E44" s="30">
        <f t="shared" si="6"/>
        <v>0</v>
      </c>
      <c r="F44" s="39"/>
      <c r="G44" s="39"/>
      <c r="H44" s="23">
        <f t="shared" si="5"/>
        <v>0</v>
      </c>
      <c r="I44" s="22">
        <v>1</v>
      </c>
      <c r="J44" s="23">
        <f t="shared" si="7"/>
        <v>0</v>
      </c>
      <c r="K44" s="23">
        <f t="shared" si="8"/>
        <v>0</v>
      </c>
      <c r="L44" s="23">
        <f>$K44*((C44-C43)*24/1000)</f>
        <v>0</v>
      </c>
    </row>
    <row r="46" spans="7:13" ht="15">
      <c r="G46" s="7" t="s">
        <v>19</v>
      </c>
      <c r="H46" s="8"/>
      <c r="I46" s="8"/>
      <c r="J46" s="8"/>
      <c r="K46" s="8"/>
      <c r="L46" s="38">
        <f>SUM($L30:$L44)</f>
        <v>0</v>
      </c>
      <c r="M46" s="9" t="s">
        <v>8</v>
      </c>
    </row>
    <row r="47" spans="4:13" ht="15">
      <c r="D47" s="37"/>
      <c r="G47" s="10"/>
      <c r="H47" s="5"/>
      <c r="I47" s="5"/>
      <c r="J47" s="5"/>
      <c r="K47" s="5"/>
      <c r="L47" s="18"/>
      <c r="M47" s="11"/>
    </row>
    <row r="49" ht="15">
      <c r="B49" s="40" t="s">
        <v>46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Pöyry Environment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on3a</dc:creator>
  <cp:keywords/>
  <dc:description/>
  <cp:lastModifiedBy>xx</cp:lastModifiedBy>
  <cp:lastPrinted>2019-10-30T15:49:03Z</cp:lastPrinted>
  <dcterms:created xsi:type="dcterms:W3CDTF">2014-05-17T08:09:57Z</dcterms:created>
  <dcterms:modified xsi:type="dcterms:W3CDTF">2020-12-24T01:14:44Z</dcterms:modified>
  <cp:category/>
  <cp:version/>
  <cp:contentType/>
  <cp:contentStatus/>
</cp:coreProperties>
</file>