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727"/>
  <workbookPr/>
  <bookViews>
    <workbookView xWindow="65416" yWindow="65416" windowWidth="29040" windowHeight="15840" activeTab="0"/>
  </bookViews>
  <sheets>
    <sheet name="Rekapitulace stavby" sheetId="1" r:id="rId1"/>
    <sheet name="SO 01 - Balvanitý skluz" sheetId="2" r:id="rId2"/>
    <sheet name="SO 02.1 - Stavidlový objekt" sheetId="3" r:id="rId3"/>
    <sheet name="SO 02.2 - Náhon" sheetId="4" r:id="rId4"/>
    <sheet name="SO 02.3 - Odpad" sheetId="5" r:id="rId5"/>
    <sheet name="SO 03 - Statické zajištěn..." sheetId="6" r:id="rId6"/>
    <sheet name="SO 04.1 - Vtokový objekt" sheetId="7" r:id="rId7"/>
    <sheet name="SO 04.2 - MVE - spodní st..." sheetId="8" r:id="rId8"/>
    <sheet name="SO 04.3 - MVE - horní stavba" sheetId="9" r:id="rId9"/>
    <sheet name="SO 04.4 - Výtokový objekt" sheetId="10" r:id="rId10"/>
    <sheet name="SO 04.5 - Terénní úpravy" sheetId="11" r:id="rId11"/>
    <sheet name="SO 05 - Kabelová přípojka NN" sheetId="12" r:id="rId12"/>
    <sheet name="VON - Vedlejší a ostatní ..." sheetId="13" r:id="rId13"/>
    <sheet name="Seznam figur" sheetId="14" r:id="rId14"/>
    <sheet name="Pokyny pro vyplnění" sheetId="15" r:id="rId15"/>
  </sheets>
  <definedNames>
    <definedName name="_xlnm._FilterDatabase" localSheetId="1" hidden="1">'SO 01 - Balvanitý skluz'!$C$86:$K$116</definedName>
    <definedName name="_xlnm._FilterDatabase" localSheetId="2" hidden="1">'SO 02.1 - Stavidlový objekt'!$C$96:$K$237</definedName>
    <definedName name="_xlnm._FilterDatabase" localSheetId="3" hidden="1">'SO 02.2 - Náhon'!$C$89:$K$148</definedName>
    <definedName name="_xlnm._FilterDatabase" localSheetId="4" hidden="1">'SO 02.3 - Odpad'!$C$88:$K$149</definedName>
    <definedName name="_xlnm._FilterDatabase" localSheetId="5" hidden="1">'SO 03 - Statické zajištěn...'!$C$83:$K$137</definedName>
    <definedName name="_xlnm._FilterDatabase" localSheetId="6" hidden="1">'SO 04.1 - Vtokový objekt'!$C$92:$K$179</definedName>
    <definedName name="_xlnm._FilterDatabase" localSheetId="7" hidden="1">'SO 04.2 - MVE - spodní st...'!$C$93:$K$279</definedName>
    <definedName name="_xlnm._FilterDatabase" localSheetId="8" hidden="1">'SO 04.3 - MVE - horní stavba'!$C$98:$K$298</definedName>
    <definedName name="_xlnm._FilterDatabase" localSheetId="9" hidden="1">'SO 04.4 - Výtokový objekt'!$C$92:$K$167</definedName>
    <definedName name="_xlnm._FilterDatabase" localSheetId="10" hidden="1">'SO 04.5 - Terénní úpravy'!$C$87:$K$110</definedName>
    <definedName name="_xlnm._FilterDatabase" localSheetId="11" hidden="1">'SO 05 - Kabelová přípojka NN'!$C$79:$K$87</definedName>
    <definedName name="_xlnm._FilterDatabase" localSheetId="12" hidden="1">'VON - Vedlejší a ostatní ...'!$C$79:$K$88</definedName>
    <definedName name="_xlnm.Print_Area" localSheetId="14">'Pokyny pro vyplnění'!$B$2:$K$71,'Pokyny pro vyplnění'!$B$74:$K$118,'Pokyny pro vyplnění'!$B$121:$K$161,'Pokyny pro vyplnění'!$B$164:$K$218</definedName>
    <definedName name="_xlnm.Print_Area" localSheetId="0">'Rekapitulace stavby'!$D$4:$AO$36,'Rekapitulace stavby'!$C$42:$AQ$69</definedName>
    <definedName name="_xlnm.Print_Area" localSheetId="13">'Seznam figur'!$C$4:$G$399</definedName>
    <definedName name="_xlnm.Print_Area" localSheetId="1">'SO 01 - Balvanitý skluz'!$C$4:$J$39,'SO 01 - Balvanitý skluz'!$C$45:$J$68,'SO 01 - Balvanitý skluz'!$C$74:$K$116</definedName>
    <definedName name="_xlnm.Print_Area" localSheetId="2">'SO 02.1 - Stavidlový objekt'!$C$4:$J$41,'SO 02.1 - Stavidlový objekt'!$C$47:$J$76,'SO 02.1 - Stavidlový objekt'!$C$82:$K$237</definedName>
    <definedName name="_xlnm.Print_Area" localSheetId="3">'SO 02.2 - Náhon'!$C$4:$J$41,'SO 02.2 - Náhon'!$C$47:$J$69,'SO 02.2 - Náhon'!$C$75:$K$148</definedName>
    <definedName name="_xlnm.Print_Area" localSheetId="4">'SO 02.3 - Odpad'!$C$4:$J$41,'SO 02.3 - Odpad'!$C$47:$J$68,'SO 02.3 - Odpad'!$C$74:$K$149</definedName>
    <definedName name="_xlnm.Print_Area" localSheetId="5">'SO 03 - Statické zajištěn...'!$C$4:$J$39,'SO 03 - Statické zajištěn...'!$C$45:$J$65,'SO 03 - Statické zajištěn...'!$C$71:$K$137</definedName>
    <definedName name="_xlnm.Print_Area" localSheetId="6">'SO 04.1 - Vtokový objekt'!$C$4:$J$41,'SO 04.1 - Vtokový objekt'!$C$47:$J$72,'SO 04.1 - Vtokový objekt'!$C$78:$K$179</definedName>
    <definedName name="_xlnm.Print_Area" localSheetId="7">'SO 04.2 - MVE - spodní st...'!$C$4:$J$41,'SO 04.2 - MVE - spodní st...'!$C$47:$J$73,'SO 04.2 - MVE - spodní st...'!$C$79:$K$279</definedName>
    <definedName name="_xlnm.Print_Area" localSheetId="8">'SO 04.3 - MVE - horní stavba'!$C$4:$J$41,'SO 04.3 - MVE - horní stavba'!$C$47:$J$78,'SO 04.3 - MVE - horní stavba'!$C$84:$K$298</definedName>
    <definedName name="_xlnm.Print_Area" localSheetId="9">'SO 04.4 - Výtokový objekt'!$C$4:$J$41,'SO 04.4 - Výtokový objekt'!$C$47:$J$72,'SO 04.4 - Výtokový objekt'!$C$78:$K$167</definedName>
    <definedName name="_xlnm.Print_Area" localSheetId="10">'SO 04.5 - Terénní úpravy'!$C$4:$J$41,'SO 04.5 - Terénní úpravy'!$C$47:$J$67,'SO 04.5 - Terénní úpravy'!$C$73:$K$110</definedName>
    <definedName name="_xlnm.Print_Area" localSheetId="11">'SO 05 - Kabelová přípojka NN'!$C$4:$J$39,'SO 05 - Kabelová přípojka NN'!$C$45:$J$61,'SO 05 - Kabelová přípojka NN'!$C$67:$K$87</definedName>
    <definedName name="_xlnm.Print_Area" localSheetId="12">'VON - Vedlejší a ostatní ...'!$C$4:$J$39,'VON - Vedlejší a ostatní ...'!$C$45:$J$61,'VON - Vedlejší a ostatní ...'!$C$67:$K$88</definedName>
    <definedName name="_xlnm.Print_Titles" localSheetId="0">'Rekapitulace stavby'!$52:$52</definedName>
    <definedName name="_xlnm.Print_Titles" localSheetId="1">'SO 01 - Balvanitý skluz'!$86:$86</definedName>
    <definedName name="_xlnm.Print_Titles" localSheetId="2">'SO 02.1 - Stavidlový objekt'!$96:$96</definedName>
    <definedName name="_xlnm.Print_Titles" localSheetId="3">'SO 02.2 - Náhon'!$89:$89</definedName>
    <definedName name="_xlnm.Print_Titles" localSheetId="4">'SO 02.3 - Odpad'!$88:$88</definedName>
    <definedName name="_xlnm.Print_Titles" localSheetId="5">'SO 03 - Statické zajištěn...'!$83:$83</definedName>
    <definedName name="_xlnm.Print_Titles" localSheetId="6">'SO 04.1 - Vtokový objekt'!$92:$92</definedName>
    <definedName name="_xlnm.Print_Titles" localSheetId="7">'SO 04.2 - MVE - spodní st...'!$93:$93</definedName>
    <definedName name="_xlnm.Print_Titles" localSheetId="8">'SO 04.3 - MVE - horní stavba'!$98:$98</definedName>
    <definedName name="_xlnm.Print_Titles" localSheetId="9">'SO 04.4 - Výtokový objekt'!$92:$92</definedName>
    <definedName name="_xlnm.Print_Titles" localSheetId="10">'SO 04.5 - Terénní úpravy'!$87:$87</definedName>
    <definedName name="_xlnm.Print_Titles" localSheetId="11">'SO 05 - Kabelová přípojka NN'!$79:$79</definedName>
    <definedName name="_xlnm.Print_Titles" localSheetId="12">'VON - Vedlejší a ostatní ...'!$79:$79</definedName>
    <definedName name="_xlnm.Print_Titles" localSheetId="13">'Seznam figur'!$9:$9</definedName>
  </definedNames>
  <calcPr calcId="191029"/>
  <extLst/>
</workbook>
</file>

<file path=xl/sharedStrings.xml><?xml version="1.0" encoding="utf-8"?>
<sst xmlns="http://schemas.openxmlformats.org/spreadsheetml/2006/main" count="10854" uniqueCount="1399">
  <si>
    <t>Export Komplet</t>
  </si>
  <si>
    <t>VZ</t>
  </si>
  <si>
    <t>2.0</t>
  </si>
  <si>
    <t>ZAMOK</t>
  </si>
  <si>
    <t>False</t>
  </si>
  <si>
    <t>{30a0bd04-aeb7-4490-841d-d86d1bc61c62}</t>
  </si>
  <si>
    <t>0,01</t>
  </si>
  <si>
    <t>21</t>
  </si>
  <si>
    <t>15</t>
  </si>
  <si>
    <t>REKAPITULACE STAVBY</t>
  </si>
  <si>
    <t>v ---  níže se nacházejí doplnkové a pomocné údaje k sestavám  --- v</t>
  </si>
  <si>
    <t>Návod na vyplnění</t>
  </si>
  <si>
    <t>0,001</t>
  </si>
  <si>
    <t>Kód:</t>
  </si>
  <si>
    <t>191282_dps_st</t>
  </si>
  <si>
    <t>Měnit lze pouze buňky se žlutým podbarvením!
1) v Rekapitulaci stavby vyplňte údaje o Uchazeči (přenesou se do ostatních sestav i v jiných listech)
2) na vybraných listech vyplňte v sestavě Soupis prací ceny u položek</t>
  </si>
  <si>
    <t>Stavba:</t>
  </si>
  <si>
    <t>MVE Slezská Harta</t>
  </si>
  <si>
    <t>KSO:</t>
  </si>
  <si>
    <t/>
  </si>
  <si>
    <t>CC-CZ:</t>
  </si>
  <si>
    <t>Místo:</t>
  </si>
  <si>
    <t xml:space="preserve"> </t>
  </si>
  <si>
    <t>Datum:</t>
  </si>
  <si>
    <t>22. 12. 2020</t>
  </si>
  <si>
    <t>Zadavatel:</t>
  </si>
  <si>
    <t>IČ:</t>
  </si>
  <si>
    <t>DIČ:</t>
  </si>
  <si>
    <t>Uchazeč:</t>
  </si>
  <si>
    <t>Vyplň údaj</t>
  </si>
  <si>
    <t>Projektant:</t>
  </si>
  <si>
    <t>46347526</t>
  </si>
  <si>
    <t>AQUATIS a. s. Botanická 834/56, 602 00 Brno</t>
  </si>
  <si>
    <t>CZ46347526</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</si>
  <si>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</si>
  <si>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</si>
  <si>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</si>
  <si>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</si>
  <si>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</si>
  <si>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</si>
  <si>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</si>
  <si>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</si>
  <si>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</si>
  <si>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</si>
  <si>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</si>
  <si>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</si>
  <si>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</si>
  <si>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</si>
  <si>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</si>
  <si>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</si>
  <si>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</si>
  <si>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</si>
  <si>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</si>
  <si>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</si>
  <si>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</si>
  <si>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</si>
  <si>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</si>
  <si>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</si>
  <si>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</si>
  <si>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</si>
  <si>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</si>
  <si>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</si>
  <si>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</si>
  <si>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</si>
  <si>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</si>
  <si>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</si>
  <si>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</si>
  <si>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</si>
  <si>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</si>
  <si>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</si>
  <si>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</si>
  <si>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</si>
  <si>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</si>
  <si>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</si>
  <si>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</si>
  <si>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</si>
  <si>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</si>
  <si>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</si>
  <si>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Balvanitý skluz</t>
  </si>
  <si>
    <t>STA</t>
  </si>
  <si>
    <t>1</t>
  </si>
  <si>
    <t>{869750ef-8d30-41a4-a3d7-d8bdc7db9b20}</t>
  </si>
  <si>
    <t>2</t>
  </si>
  <si>
    <t>SO 02</t>
  </si>
  <si>
    <t>Úprava a rozšíření náhonu</t>
  </si>
  <si>
    <t>{43e7c476-a639-4b7c-afe9-86d4d9b333ce}</t>
  </si>
  <si>
    <t>SO 02.1</t>
  </si>
  <si>
    <t>Stavidlový objekt</t>
  </si>
  <si>
    <t>Soupis</t>
  </si>
  <si>
    <t>{8d47acfd-f4cc-48f8-aee2-55213f8888c0}</t>
  </si>
  <si>
    <t>SO 02.2</t>
  </si>
  <si>
    <t>Náhon</t>
  </si>
  <si>
    <t>{67a0ddd3-283e-4072-b1f4-41f75fb79b4c}</t>
  </si>
  <si>
    <t>SO 02.3</t>
  </si>
  <si>
    <t>Odpad</t>
  </si>
  <si>
    <t>{19fb0dd3-42dc-4fe1-b972-c7e14ed3caf4}</t>
  </si>
  <si>
    <t>SO 03</t>
  </si>
  <si>
    <t>Statické zajištění objektu mlýna</t>
  </si>
  <si>
    <t>{23fcc74a-e8c4-485b-8e5b-ac257af37de4}</t>
  </si>
  <si>
    <t>SO 04</t>
  </si>
  <si>
    <t>MVE - Strojovna</t>
  </si>
  <si>
    <t>{bb881c8f-d554-49e7-8c78-40a687ee9fab}</t>
  </si>
  <si>
    <t>SO 04.1</t>
  </si>
  <si>
    <t>Vtokový objekt</t>
  </si>
  <si>
    <t>{387dec4c-ffce-4288-9c78-9d74d46018da}</t>
  </si>
  <si>
    <t>SO 04.2</t>
  </si>
  <si>
    <t>MVE - spodní stavba</t>
  </si>
  <si>
    <t>{ca37c3e7-a7f7-4e90-beaa-a2fd47373dfa}</t>
  </si>
  <si>
    <t>SO 04.3</t>
  </si>
  <si>
    <t>MVE - horní stavba</t>
  </si>
  <si>
    <t>{2e9ccb0c-9929-44e6-a66d-5492890dc4da}</t>
  </si>
  <si>
    <t>SO 04.4</t>
  </si>
  <si>
    <t>Výtokový objekt</t>
  </si>
  <si>
    <t>{4f693e10-b222-46a2-b6bc-6a22612f04f0}</t>
  </si>
  <si>
    <t>SO 04.5</t>
  </si>
  <si>
    <t>Terénní úpravy</t>
  </si>
  <si>
    <t>{efc6007b-aa47-42f0-9c4b-f0a1d50b4db4}</t>
  </si>
  <si>
    <t>SO 05</t>
  </si>
  <si>
    <t>Kabelová přípojka NN</t>
  </si>
  <si>
    <t>{1e61265d-1022-4e2b-b683-df020c4e1cba}</t>
  </si>
  <si>
    <t>VON</t>
  </si>
  <si>
    <t>Vedlejší a ostatní náklady</t>
  </si>
  <si>
    <t>{b39e63a4-6549-4095-bebf-d4314e41a7a4}</t>
  </si>
  <si>
    <t>KRYCÍ LIST SOUPISU PRACÍ</t>
  </si>
  <si>
    <t>Objekt:</t>
  </si>
  <si>
    <t>SO 01 - Balvanitý skluz</t>
  </si>
  <si>
    <t>REKAPITULACE ČLENĚNÍ SOUPISU PRACÍ</t>
  </si>
  <si>
    <t>Kód dílu - Popis</t>
  </si>
  <si>
    <t>Cena celkem [CZK]</t>
  </si>
  <si>
    <t>-1</t>
  </si>
  <si>
    <t>HSV -  Práce a dodávky HSV</t>
  </si>
  <si>
    <t xml:space="preserve">    1 -  Zemní práce</t>
  </si>
  <si>
    <t xml:space="preserve">    2 -  Zakládání</t>
  </si>
  <si>
    <t>SO 03 -  Balvanitý skluz</t>
  </si>
  <si>
    <t xml:space="preserve">    12 -  Odkopávky a prokopávky</t>
  </si>
  <si>
    <t xml:space="preserve">    13 -  Hloubené vykopávky</t>
  </si>
  <si>
    <t xml:space="preserve">    16 -  Přemístění výkopku</t>
  </si>
  <si>
    <t>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</si>
  <si>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</si>
  <si>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</si>
  <si>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</si>
  <si>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</si>
  <si>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</si>
  <si>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</si>
  <si>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</si>
  <si>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</si>
  <si>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</si>
  <si>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</si>
  <si>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</si>
  <si>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</si>
  <si>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</si>
  <si>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</si>
  <si>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</si>
  <si>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</si>
  <si>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</si>
  <si>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K</t>
  </si>
  <si>
    <t>115001106</t>
  </si>
  <si>
    <t>Převedení vody potrubím DN do 900</t>
  </si>
  <si>
    <t>m</t>
  </si>
  <si>
    <t>CS ÚRS 2019 02</t>
  </si>
  <si>
    <t>4</t>
  </si>
  <si>
    <t>965459130</t>
  </si>
  <si>
    <t>115101202</t>
  </si>
  <si>
    <t>Čerpání vody na dopravní výšku do 10 m průměrný přítok do 1000 l/min</t>
  </si>
  <si>
    <t>hod</t>
  </si>
  <si>
    <t>-176334918</t>
  </si>
  <si>
    <t>3</t>
  </si>
  <si>
    <t>115101302</t>
  </si>
  <si>
    <t>Pohotovost čerpací soupravy pro dopravní výšku do 10 m přítok do 1000 l/min</t>
  </si>
  <si>
    <t>den</t>
  </si>
  <si>
    <t>-1419155541</t>
  </si>
  <si>
    <t xml:space="preserve"> Zakládání</t>
  </si>
  <si>
    <t>153116131</t>
  </si>
  <si>
    <t>Zřízení dočasného hrazení</t>
  </si>
  <si>
    <t>m2</t>
  </si>
  <si>
    <t>-1715276915</t>
  </si>
  <si>
    <t>5</t>
  </si>
  <si>
    <t>153116231</t>
  </si>
  <si>
    <t xml:space="preserve">Odstranění dočasného hrazeni </t>
  </si>
  <si>
    <t>398997343</t>
  </si>
  <si>
    <t xml:space="preserve"> Balvanitý skluz</t>
  </si>
  <si>
    <t>6</t>
  </si>
  <si>
    <t>463212111</t>
  </si>
  <si>
    <t>Rovnanina z lomového kamene upraveného s vyklínováním spár úlomky kamene</t>
  </si>
  <si>
    <t>m3</t>
  </si>
  <si>
    <t>-819056317</t>
  </si>
  <si>
    <t>PP</t>
  </si>
  <si>
    <t>Rovnanina z lomového kamene upraveného, tříděného jakékoliv tloušťky rovnaniny s vyklínováním spár a dutin úlomky kamene</t>
  </si>
  <si>
    <t>PSC</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</si>
  <si>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</si>
  <si>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7</t>
  </si>
  <si>
    <t>451571212</t>
  </si>
  <si>
    <t>Lože pod dlažby z kameniva těženého hrubého vrstva tl nad 100 do 150 mm</t>
  </si>
  <si>
    <t>-338861694</t>
  </si>
  <si>
    <t>8</t>
  </si>
  <si>
    <t>467510111</t>
  </si>
  <si>
    <t>Balvanitý skluz z lomového kamene tl 700 až 1200 mm</t>
  </si>
  <si>
    <t>909543144</t>
  </si>
  <si>
    <t>Balvanitý skluz z lomového kamene hmotnosti kamene jednotlivě přes 300 do 3000 kg s proštěrkováním tl. vrstvy 700 až 1200 mm</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</si>
  <si>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</si>
  <si>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12</t>
  </si>
  <si>
    <t xml:space="preserve"> Odkopávky a prokopávky</t>
  </si>
  <si>
    <t>9</t>
  </si>
  <si>
    <t>129103101</t>
  </si>
  <si>
    <t>Čištění vodotečí, hl. do 2,5 m, š.do 5 m, v hor.2</t>
  </si>
  <si>
    <t>2001806658</t>
  </si>
  <si>
    <t>13</t>
  </si>
  <si>
    <t xml:space="preserve"> Hloubené vykopávky</t>
  </si>
  <si>
    <t>10</t>
  </si>
  <si>
    <t>131201102</t>
  </si>
  <si>
    <t>Hloubení jam nezapažených v hornině tř. 3 objemu do 1000 m3</t>
  </si>
  <si>
    <t>164962188</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</si>
  <si>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</si>
  <si>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</si>
  <si>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16</t>
  </si>
  <si>
    <t xml:space="preserve"> Přemístění výkopku</t>
  </si>
  <si>
    <t>11</t>
  </si>
  <si>
    <t>162207112</t>
  </si>
  <si>
    <t>Vodorovné přemístění výkopku hor. 1-4 do 100 m</t>
  </si>
  <si>
    <t>1019254153</t>
  </si>
  <si>
    <t>VV</t>
  </si>
  <si>
    <t>23+561,78</t>
  </si>
  <si>
    <t>998</t>
  </si>
  <si>
    <t xml:space="preserve"> Přesun hmot</t>
  </si>
  <si>
    <t>998332011</t>
  </si>
  <si>
    <t>Přesun hmot pro úpravy vodních toků a kanály</t>
  </si>
  <si>
    <t>t</t>
  </si>
  <si>
    <t>405702575</t>
  </si>
  <si>
    <t>Přesun hmot pro úpravy vodních toků a kanály, hráze rybníků apod. dopravní vzdálenost do 500 m</t>
  </si>
  <si>
    <t xml:space="preserve">Poznámka k souboru cen:
1. Ceny jsou určeny pro jakoukoliv konstrukčně-materiálovou charakteristiku.
</t>
  </si>
  <si>
    <t>bed_ost</t>
  </si>
  <si>
    <t>Bednění jinak zakřivené</t>
  </si>
  <si>
    <t>47,085</t>
  </si>
  <si>
    <t>bed_rov</t>
  </si>
  <si>
    <t>Bednění rovinné</t>
  </si>
  <si>
    <t>104,2</t>
  </si>
  <si>
    <t>bed_valc</t>
  </si>
  <si>
    <t>Bednění válcově zakřivené</t>
  </si>
  <si>
    <t>8,28</t>
  </si>
  <si>
    <t>C3037</t>
  </si>
  <si>
    <t>ŽB C30_37</t>
  </si>
  <si>
    <t>75,818</t>
  </si>
  <si>
    <t>K1_celkem</t>
  </si>
  <si>
    <t>Kotevní desky 300x100x16 celkem</t>
  </si>
  <si>
    <t>kg</t>
  </si>
  <si>
    <t>152,192</t>
  </si>
  <si>
    <t>K1_ks</t>
  </si>
  <si>
    <t>Kotevní deska 300x100x16</t>
  </si>
  <si>
    <t>4,756</t>
  </si>
  <si>
    <t>kryt_sondy</t>
  </si>
  <si>
    <t>krst_sondy</t>
  </si>
  <si>
    <t>12,1</t>
  </si>
  <si>
    <t>SO 02 - Úprava a rozšíření náhonu</t>
  </si>
  <si>
    <t>potrubi</t>
  </si>
  <si>
    <t>Soupis:</t>
  </si>
  <si>
    <t>zabradli_tr</t>
  </si>
  <si>
    <t>Trubkové zábradlí</t>
  </si>
  <si>
    <t>6,4</t>
  </si>
  <si>
    <t>SO 02.1 - Stavidlový objekt</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</si>
  <si>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</si>
  <si>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</si>
  <si>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</si>
  <si>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</si>
  <si>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</si>
  <si>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</si>
  <si>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</si>
  <si>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998 - Přesun hmot</t>
  </si>
  <si>
    <t>PSV - Práce a dodávky PSV</t>
  </si>
  <si>
    <t xml:space="preserve">    767 - Konstrukce zámečnické</t>
  </si>
  <si>
    <t>M - Práce a dodávky M</t>
  </si>
  <si>
    <t xml:space="preserve">    21-M - Elektromontáže (kabelové propojení do MVE)</t>
  </si>
  <si>
    <t>Práce a dodávky HSV</t>
  </si>
  <si>
    <t>Zemní práce</t>
  </si>
  <si>
    <t>1406075706</t>
  </si>
  <si>
    <t>P</t>
  </si>
  <si>
    <t>Poznámka k položce:
Vč. uložení do podélné deponie.</t>
  </si>
  <si>
    <t>34,3*10,0 - 13,3*10,0</t>
  </si>
  <si>
    <t>výkop</t>
  </si>
  <si>
    <t>Součet</t>
  </si>
  <si>
    <t>174101101</t>
  </si>
  <si>
    <t>Zásyp jam, šachet rýh nebo kolem objektů sypaninou se zhutněním</t>
  </si>
  <si>
    <t>2013541569</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</si>
  <si>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</si>
  <si>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</si>
  <si>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LB</t>
  </si>
  <si>
    <t>(0,83+6,25)/2*3,9</t>
  </si>
  <si>
    <t>(6,25+6,25)/2*2,2</t>
  </si>
  <si>
    <t>(6,25+0,83)/2*3,3</t>
  </si>
  <si>
    <t>Mezisoučet</t>
  </si>
  <si>
    <t>zásyp</t>
  </si>
  <si>
    <t>Zakládání</t>
  </si>
  <si>
    <t>282606065</t>
  </si>
  <si>
    <t>Naložení suché pažící suspenze</t>
  </si>
  <si>
    <t>1909374608</t>
  </si>
  <si>
    <t>Trysková injektáž znehodnocená suspenze naložení suché směsi</t>
  </si>
  <si>
    <t xml:space="preserve">Poznámka k souboru cen:
1. V cenách nejsou započteny náklady na:
a) dodání injekčních hmot a směsí, toto dodání se oceňuje ve specifikaci,
b) ocelovou výztuž,
c) na provedení vrtu.
2. Množství měrných jednotek se určuje u položek -6011-6018 v m délky vrtu, u položek 6021-6028 projektovanou plochou stěny v m2.
3. Položka -6065 se použije v případě přeložení suché směsi z jímky na dopravní prostředek.
</t>
  </si>
  <si>
    <t>Svislé a kompletní konstrukce</t>
  </si>
  <si>
    <t>321321116</t>
  </si>
  <si>
    <t xml:space="preserve">Konstrukce vodních staveb ze ŽB mrazuvzdorného tř. C 30/37 </t>
  </si>
  <si>
    <t>1018265799</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</si>
  <si>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</si>
  <si>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</si>
  <si>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"dno" 5,2*7,5</t>
  </si>
  <si>
    <t>"lavka" 0,73*6,5</t>
  </si>
  <si>
    <t>"steny" 2*0,50*2,3*2,75</t>
  </si>
  <si>
    <t>"delici piliř" 1,15*2,3</t>
  </si>
  <si>
    <t>"kridla" 2*(1,2+2,3)/2 * 3,07</t>
  </si>
  <si>
    <t xml:space="preserve">                 2*2,3*0,52</t>
  </si>
  <si>
    <t xml:space="preserve">                 2*(1,2+2,1)/2* 2,32</t>
  </si>
  <si>
    <t xml:space="preserve">                 2*2,1*0,55</t>
  </si>
  <si>
    <t>321351010</t>
  </si>
  <si>
    <t>Bednění konstrukcí vodních staveb rovinné - zřízení</t>
  </si>
  <si>
    <t>1402665286</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</si>
  <si>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</si>
  <si>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</si>
  <si>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"dno" 0,90*(6,5+5,0) + 2*5,1</t>
  </si>
  <si>
    <t xml:space="preserve">             2*0,15*6,8</t>
  </si>
  <si>
    <t>"lavka" (0,70+2*0,45+0,40+0,80+1,2+0,3)*6,5</t>
  </si>
  <si>
    <t>"steny" 2*2,3*2,3 + 2*2,2*2,8</t>
  </si>
  <si>
    <t>"delici piliř" 2*2,2*2,3</t>
  </si>
  <si>
    <t>"kridla" 2*9,1*0,60</t>
  </si>
  <si>
    <t xml:space="preserve">                2*8,1*0,60</t>
  </si>
  <si>
    <t>321351020</t>
  </si>
  <si>
    <t>Bednění konstrukcí vodních staveb válcově zakřivené - zřízení</t>
  </si>
  <si>
    <t>1941612868</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</si>
  <si>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válcově zakřivených</t>
  </si>
  <si>
    <t>"stěny" 2*2*0,5*2,3</t>
  </si>
  <si>
    <t>"piliř"  2*0,8*2,3</t>
  </si>
  <si>
    <t>321351030</t>
  </si>
  <si>
    <t>Bednění konstrukcí vodních staveb jinak zakřivené - zřízení</t>
  </si>
  <si>
    <t>728709503</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</si>
  <si>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jinak zakřivených než válcově</t>
  </si>
  <si>
    <t>Líce zavazovacích křídel</t>
  </si>
  <si>
    <t>2*(4,15+2,30)/2*4,0</t>
  </si>
  <si>
    <t>2*(4,15+2,30)/2*3,3</t>
  </si>
  <si>
    <t>321352010</t>
  </si>
  <si>
    <t>Bednění konstrukcí vodních staveb rovinné - odstranění</t>
  </si>
  <si>
    <t>-470182383</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</si>
  <si>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</si>
  <si>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321352020</t>
  </si>
  <si>
    <t>Bednění konstrukcí vodních staveb válcově zakřivené - odstranění</t>
  </si>
  <si>
    <t>889332322</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</si>
  <si>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válcově zakřivených</t>
  </si>
  <si>
    <t>321352030</t>
  </si>
  <si>
    <t>Bednění konstrukcí vodních staveb jinak zakřivené - odstranění</t>
  </si>
  <si>
    <t>815107608</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</si>
  <si>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jinak zakřivených než válcově</t>
  </si>
  <si>
    <t>321366111</t>
  </si>
  <si>
    <t>Výztuž železobetonových konstrukcí vodních staveb z oceli 10 505 D do 12 mm</t>
  </si>
  <si>
    <t>188191764</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</si>
  <si>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</si>
  <si>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</si>
  <si>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0,20*0,070*C3037</t>
  </si>
  <si>
    <t>321366112</t>
  </si>
  <si>
    <t>Výztuž železobetonových konstrukcí vodních staveb z oceli 10 505 D do 32 mm</t>
  </si>
  <si>
    <t>1478231422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</si>
  <si>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</si>
  <si>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0,80*0,070*C3037</t>
  </si>
  <si>
    <t>Vodorovné konstrukce</t>
  </si>
  <si>
    <t>451315115</t>
  </si>
  <si>
    <t>Podkladní nebo výplňová vrstva z betonu C 16/20 tl do 100 mm</t>
  </si>
  <si>
    <t>649464633</t>
  </si>
  <si>
    <t>Podkladní a výplňové vrstvy z betonu prostého tloušťky do 100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</si>
  <si>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</si>
  <si>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"dno" 9,8*7,7</t>
  </si>
  <si>
    <t>"svah Blok II a Blok III" 2*9,1*1,1</t>
  </si>
  <si>
    <t>"svah Blok IV a Blok V"2*7,9*1,1</t>
  </si>
  <si>
    <t>Trubní vedení</t>
  </si>
  <si>
    <t>14</t>
  </si>
  <si>
    <t>871251141</t>
  </si>
  <si>
    <t>Montáž potrubí z PE100 SDR 11 otevřený výkop svařovaných na tupo D 110 x 10,0 mm</t>
  </si>
  <si>
    <t>-2118631457</t>
  </si>
  <si>
    <t>Montáž vodovodního potrubí z plastů v otevřeném výkopu z polyetylenu PE 100 svařovaných na tupo SDR 11/PN16 D 110 x 10,0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</si>
  <si>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</si>
  <si>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M</t>
  </si>
  <si>
    <t>34571355</t>
  </si>
  <si>
    <t>trubka elektroinstalační ohebná dvouplášťová korugovaná D 94/110 mm, HDPE+LDPE</t>
  </si>
  <si>
    <t>18498106</t>
  </si>
  <si>
    <t>2 "m"</t>
  </si>
  <si>
    <t>Ostatní konstrukce a práce, bourání</t>
  </si>
  <si>
    <t>911121111</t>
  </si>
  <si>
    <t>Montáž zábradlí ocelového přichyceného vruty do betonového podkladu</t>
  </si>
  <si>
    <t>2134966174</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</si>
  <si>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</si>
  <si>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17</t>
  </si>
  <si>
    <t>R01</t>
  </si>
  <si>
    <t>dodávka ocelového trubkového zábradlí vč. povrchové úpravy - žárové zinkování</t>
  </si>
  <si>
    <t>-658087537</t>
  </si>
  <si>
    <t>zabradli_tr * 25,00 "kg/m"</t>
  </si>
  <si>
    <t>Přesun hmot</t>
  </si>
  <si>
    <t>18</t>
  </si>
  <si>
    <t>998323011</t>
  </si>
  <si>
    <t>Přesun hmot pro jezy a stupně</t>
  </si>
  <si>
    <t>1805602888</t>
  </si>
  <si>
    <t>Přesun hmot pro jezy a stupně dopravní vzdálenost do 500 m</t>
  </si>
  <si>
    <t>PSV</t>
  </si>
  <si>
    <t>Práce a dodávky PSV</t>
  </si>
  <si>
    <t>767</t>
  </si>
  <si>
    <t>Konstrukce zámečnické</t>
  </si>
  <si>
    <t>19</t>
  </si>
  <si>
    <t>767995111</t>
  </si>
  <si>
    <t>Montáž atypických zámečnických konstrukcí hmotnosti do 5 kg</t>
  </si>
  <si>
    <t>-2005407001</t>
  </si>
  <si>
    <t>Montáž ostatních atypických zámečnických konstrukcí hmotnosti do 5 kg</t>
  </si>
  <si>
    <t xml:space="preserve">Poznámka k souboru cen:
1. Určení cen se řídí hmotností jednotlivě montovaného dílu konstrukce.
</t>
  </si>
  <si>
    <t>20</t>
  </si>
  <si>
    <t>R03</t>
  </si>
  <si>
    <t>dodávka kotevní desky 300x100x16 mm, kotvy do betonu 2x R20 dl. 200 mm</t>
  </si>
  <si>
    <t>32</t>
  </si>
  <si>
    <t>1639071397</t>
  </si>
  <si>
    <t>0,300*0,100*0,016 * 7850</t>
  </si>
  <si>
    <t>2* 0,200 * 2,470 "kg/m"</t>
  </si>
  <si>
    <t>(5*4 + 2*6) * K1_ks</t>
  </si>
  <si>
    <t>767995113</t>
  </si>
  <si>
    <t>Montáž atypických zámečnických konstrukcí hmotnosti do 20 kg</t>
  </si>
  <si>
    <t>136238803</t>
  </si>
  <si>
    <t>Montáž ostatních atypických zámečnických konstrukcí hmotnosti přes 10 do 20 kg</t>
  </si>
  <si>
    <t>Poznámka k položce:
Montáž krytu z pororoštů po částech</t>
  </si>
  <si>
    <t>22</t>
  </si>
  <si>
    <t>R02</t>
  </si>
  <si>
    <t>Dodávka krytu sond snímání horní hladiny vody, vč. povrchové úpravy</t>
  </si>
  <si>
    <t>-1759086972</t>
  </si>
  <si>
    <t>Dodávka krytu sond snímání horní hladiny vody - oc. plech tl. 5 mm, rozm. 0,36 x 0,36 m s rámem z profilů L 50/5  s obvodovým lemováním z ploché oceli 20/5. Včetně povrchové úpravy žárové zinkování min. tloušťky 85 μm</t>
  </si>
  <si>
    <t>12,1 "kg/ks" *1 "ks"</t>
  </si>
  <si>
    <t>23</t>
  </si>
  <si>
    <t>998767101</t>
  </si>
  <si>
    <t>Přesun hmot tonážní pro zámečnické konstrukce v objektech v do 6 m</t>
  </si>
  <si>
    <t>122775801</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</si>
  <si>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</si>
  <si>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</si>
  <si>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Práce a dodávky M</t>
  </si>
  <si>
    <t>21-M</t>
  </si>
  <si>
    <t>Elektromontáže (kabelové propojení do MVE)</t>
  </si>
  <si>
    <t>24</t>
  </si>
  <si>
    <t>21M.01</t>
  </si>
  <si>
    <t>Výkop a zához kabelové rýhy 0.8x0.35</t>
  </si>
  <si>
    <t>64</t>
  </si>
  <si>
    <t>-1328743135</t>
  </si>
  <si>
    <t>25</t>
  </si>
  <si>
    <t>21M.02</t>
  </si>
  <si>
    <t>Pískové lože 0.2m</t>
  </si>
  <si>
    <t>-2144654641</t>
  </si>
  <si>
    <t>26</t>
  </si>
  <si>
    <t>21M.03</t>
  </si>
  <si>
    <t>Kabel TCEFFY 4Px1</t>
  </si>
  <si>
    <t>1707373786</t>
  </si>
  <si>
    <t>27</t>
  </si>
  <si>
    <t>21M.04</t>
  </si>
  <si>
    <t>Výstražná fólie š. 22 cm</t>
  </si>
  <si>
    <t>-2124981657</t>
  </si>
  <si>
    <t>28</t>
  </si>
  <si>
    <t>21M.05</t>
  </si>
  <si>
    <t>Chránička HDPE 75</t>
  </si>
  <si>
    <t>-1778361261</t>
  </si>
  <si>
    <t>ohum_svah</t>
  </si>
  <si>
    <t>Ohumusování ve svahu</t>
  </si>
  <si>
    <t>494,1</t>
  </si>
  <si>
    <t>SO 02.2 - Náhon</t>
  </si>
  <si>
    <t xml:space="preserve">    5 - Komunikace pozemní</t>
  </si>
  <si>
    <t>124203102</t>
  </si>
  <si>
    <t>Vykopávky přes 1000 do 5000 m3 pro koryta vodotečí v hornině tř. 3</t>
  </si>
  <si>
    <t>1963121599</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</si>
  <si>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</si>
  <si>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</si>
  <si>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12,96 "m2" * 91,5 "m"</t>
  </si>
  <si>
    <t>vodotec</t>
  </si>
  <si>
    <t>181411122</t>
  </si>
  <si>
    <t>Založení lučního trávníku výsevem plochy do 1000 m2 ve svahu do 1:2</t>
  </si>
  <si>
    <t>-1099200233</t>
  </si>
  <si>
    <t>Založení trávníku na půdě předem připravené plochy do 1000 m2 výsevem včetně utažení lučního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</si>
  <si>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</si>
  <si>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00572474</t>
  </si>
  <si>
    <t>osivo směs travní krajinná-svahová</t>
  </si>
  <si>
    <t>-199250643</t>
  </si>
  <si>
    <t>ohum_svah*300/10000 "300kg/ha"</t>
  </si>
  <si>
    <t>181951101</t>
  </si>
  <si>
    <t>Úprava pláně v hornině tř. 1 až 4 bez zhutnění</t>
  </si>
  <si>
    <t>-1830383724</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</si>
  <si>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</si>
  <si>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</si>
  <si>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1,2*91,5</t>
  </si>
  <si>
    <t>3,6*91,5</t>
  </si>
  <si>
    <t>181951102</t>
  </si>
  <si>
    <t>Úprava pláně v hornině tř. 1 až 4 se zhutněním</t>
  </si>
  <si>
    <t>-1999305618</t>
  </si>
  <si>
    <t>Úprava pláně vyrovnáním výškových rozdílů v hornině tř. 1 až 4 se zhutněním</t>
  </si>
  <si>
    <t>4,0*91,5 "pod komunikaci"</t>
  </si>
  <si>
    <t>182101101</t>
  </si>
  <si>
    <t>Svahování v zářezech v hornině tř. 1 až 4</t>
  </si>
  <si>
    <t>-370008946</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</si>
  <si>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</si>
  <si>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</si>
  <si>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182301132</t>
  </si>
  <si>
    <t>Rozprostření ornice pl přes 500 m2 ve svahu přes 1:5 tl vrstvy do 150 mm</t>
  </si>
  <si>
    <t>-169673417</t>
  </si>
  <si>
    <t>Rozprostření a urovnání ornice ve svahu sklonu přes 1:5 při souvislé ploše přes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</si>
  <si>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</si>
  <si>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2,1*91,5</t>
  </si>
  <si>
    <t>1,6*91,5</t>
  </si>
  <si>
    <t>1,7*91,5</t>
  </si>
  <si>
    <t>185803112</t>
  </si>
  <si>
    <t>Ošetření trávníku shrabáním ve svahu do 1:2</t>
  </si>
  <si>
    <t>-262943879</t>
  </si>
  <si>
    <t>Ošetření trávníku jednorázové na svahu přes 1:5 do 1:2</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</si>
  <si>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</si>
  <si>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185804312</t>
  </si>
  <si>
    <t>Zalití rostlin vodou plocha přes 20 m2</t>
  </si>
  <si>
    <t>-1055732937</t>
  </si>
  <si>
    <t>Zalití rostlin vodou plochy záhonů jednotlivě přes 20 m2</t>
  </si>
  <si>
    <t>ohum_svah*0,010*3</t>
  </si>
  <si>
    <t>462511270</t>
  </si>
  <si>
    <t>Zához z lomového kamene bez proštěrkování z terénu hmotnost do 200 kg</t>
  </si>
  <si>
    <t>66489632</t>
  </si>
  <si>
    <t>Zához z lomového kamene neupraveného záhozového bez proštěrkování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</si>
  <si>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</si>
  <si>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Poznámka k položce:
Předpokládá se doprava kamene přímo na místo uložení bet mezideponování.
V souladu s pravidly URS není hmotnost položky započtena do přesunu hmot.</t>
  </si>
  <si>
    <t>(1,0+1,0)*91,5</t>
  </si>
  <si>
    <t>Komunikace pozemní</t>
  </si>
  <si>
    <t>561121114</t>
  </si>
  <si>
    <t>Podklad z mechanicky zpevněné zeminy MZ tl 300 mm</t>
  </si>
  <si>
    <t>1678643123</t>
  </si>
  <si>
    <t>Zřízení podkladu nebo ochranné vrstvy vozovky z mechanicky zpevněné zeminy MZ bez přidání pojiva nebo vylepšovacího materiálu, s rozprostřením, vlhčením, promísením a zhutněním, tloušťka po zhutnění 300 mm</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</si>
  <si>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</si>
  <si>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Poznámka k položce:
Použije se štěrkový materiál z výkopu.</t>
  </si>
  <si>
    <t>komunikace_SP</t>
  </si>
  <si>
    <t>4,0*101</t>
  </si>
  <si>
    <t>-222322070</t>
  </si>
  <si>
    <t>208,35</t>
  </si>
  <si>
    <t>SO 02.3 - Odpad</t>
  </si>
  <si>
    <t>124203101</t>
  </si>
  <si>
    <t>Vykopávky do 1000 m3 pro koryta vodotečí v hornině tř. 3</t>
  </si>
  <si>
    <t>256571072</t>
  </si>
  <si>
    <t>Vykopávky pro koryta vodotečí s přehozením výkopku na vzdálenost do 3 m nebo s naložením na dopravní prostředek v hornině tř. 3 do 1 000 m3</t>
  </si>
  <si>
    <t>14,24 "m2" * 15 "m"</t>
  </si>
  <si>
    <t>8,96 "m2" * 75,5 "m"</t>
  </si>
  <si>
    <t>-904656919</t>
  </si>
  <si>
    <t>Poznámka k položce:
Vč. přemístění z podélné deponie</t>
  </si>
  <si>
    <t>0,47*15</t>
  </si>
  <si>
    <t>(0,47+1,2)*16</t>
  </si>
  <si>
    <t>zasyp</t>
  </si>
  <si>
    <t>-1271106477</t>
  </si>
  <si>
    <t>1769501120</t>
  </si>
  <si>
    <t>1,5*30</t>
  </si>
  <si>
    <t>3,3*30</t>
  </si>
  <si>
    <t>1,0*60,5</t>
  </si>
  <si>
    <t>3,6*60,5</t>
  </si>
  <si>
    <t>-656872645</t>
  </si>
  <si>
    <t>1751294352</t>
  </si>
  <si>
    <t>(1,5+1,2)*60,5</t>
  </si>
  <si>
    <t>-502338168</t>
  </si>
  <si>
    <t>-1095066589</t>
  </si>
  <si>
    <t>-1818191845</t>
  </si>
  <si>
    <t>-1932014332</t>
  </si>
  <si>
    <t>1,0*15</t>
  </si>
  <si>
    <t>(1,0+1,0)*75,5</t>
  </si>
  <si>
    <t>-442843552</t>
  </si>
  <si>
    <t>45,5</t>
  </si>
  <si>
    <t>30</t>
  </si>
  <si>
    <t>SO 03 - Statické zajištění objektu mlýna</t>
  </si>
  <si>
    <t>327324128</t>
  </si>
  <si>
    <t>Opěrné zdi a valy ze ŽB odolného proti agresivnímu prostředí tř. C 30/37</t>
  </si>
  <si>
    <t>-1747897659</t>
  </si>
  <si>
    <t>Opěrné zdi a valy z betonu železového odolný proti agresivnímu prostředí tř. C 30/37</t>
  </si>
  <si>
    <t xml:space="preserve">Poznámka k souboru cen:
1. Ceny jsou určeny pro jakoukoliv tloušťku zdí.
</t>
  </si>
  <si>
    <t>2,0*15</t>
  </si>
  <si>
    <t>327351211</t>
  </si>
  <si>
    <t>Bednění opěrných zdí a valů svislých i skloněných zřízení</t>
  </si>
  <si>
    <t>706381009</t>
  </si>
  <si>
    <t>Bednění opěrných zdí a valů svislých i skloněných, výšky do 20 m zřízení</t>
  </si>
  <si>
    <t xml:space="preserve">Poznámka k souboru cen:
1. Bednění zdí a valů výšky přes 20 m se oceňuje podle ustanovení úvodního katalogu.
2. Ceny lze použít i pro bednění základů z betonu prostého nebo železového.
</t>
  </si>
  <si>
    <t>0,5*15</t>
  </si>
  <si>
    <t>2,0*4 "DS"</t>
  </si>
  <si>
    <t>327351221</t>
  </si>
  <si>
    <t>Bednění opěrných zdí a valů svislých i skloněných odstranění</t>
  </si>
  <si>
    <t>1536000921</t>
  </si>
  <si>
    <t>Bednění opěrných zdí a valů svislých i skloněných, výšky do 20 m odstranění</t>
  </si>
  <si>
    <t>327361016</t>
  </si>
  <si>
    <t>Výztuž opěrných zdí a valů D nad 12 mm z betonářské oceli 10 505</t>
  </si>
  <si>
    <t>-1645713875</t>
  </si>
  <si>
    <t>Výztuž opěrných zdí a valů průměru přes 12 mm, z oceli 10 505 (R) nebo BSt 500</t>
  </si>
  <si>
    <t xml:space="preserve">Poznámka k souboru cen:
1. Ceny lze použít i pro případné výztuže základů opěrných zdí a valů.
</t>
  </si>
  <si>
    <t>0,070*C3037</t>
  </si>
  <si>
    <t>-163087132</t>
  </si>
  <si>
    <t>2,1*15</t>
  </si>
  <si>
    <t>931992121</t>
  </si>
  <si>
    <t>Výplň dilatačních spár z extrudovaného polystyrénu tl 20 mm</t>
  </si>
  <si>
    <t>1287509243</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</si>
  <si>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</si>
  <si>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</si>
  <si>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(0,5+2,0)*15 "u budovy"</t>
  </si>
  <si>
    <t>931994105</t>
  </si>
  <si>
    <t>Těsnění pracovní spáry betonové konstrukce vnitřním těsnicím pásem</t>
  </si>
  <si>
    <t>-330996306</t>
  </si>
  <si>
    <t>Těsnění spáry betonové konstrukce pásy, profily, tmely těsnicím pásem vnitřním, spáry pracovní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</si>
  <si>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</si>
  <si>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931994106</t>
  </si>
  <si>
    <t>Těsnění dilatační spáry betonové konstrukce vnitřním těsnicím pásem</t>
  </si>
  <si>
    <t>1134391064</t>
  </si>
  <si>
    <t>Těsnění spáry betonové konstrukce pásy, profily, tmely těsnicím pásem vnitřním, spáry dilatační</t>
  </si>
  <si>
    <t>(0,5*2,0)*4 "DS"</t>
  </si>
  <si>
    <t>931994142</t>
  </si>
  <si>
    <t>Těsnění dilatační spáry betonové konstrukce polyuretanovým tmelem do pl 4,0 cm2</t>
  </si>
  <si>
    <t>-440552195</t>
  </si>
  <si>
    <t>Těsnění spáry betonové konstrukce pásy, profily, tmely tmelem polyuretanovým spáry dilatační do 4,0 cm2</t>
  </si>
  <si>
    <t>(0,5+1,5+2,0+0,5)*4 "lic DS"</t>
  </si>
  <si>
    <t>931994151</t>
  </si>
  <si>
    <t>Těsnění spáry betonové konstrukce spárovým profilem průřezu 20/20 mm</t>
  </si>
  <si>
    <t>1991092074</t>
  </si>
  <si>
    <t>Těsnění spáry betonové konstrukce pásy, profily, tmely spárovým profilem průřezu 20/20 mm</t>
  </si>
  <si>
    <t>1189826126</t>
  </si>
  <si>
    <t>bednění</t>
  </si>
  <si>
    <t>93,56</t>
  </si>
  <si>
    <t>C30_37</t>
  </si>
  <si>
    <t>m63</t>
  </si>
  <si>
    <t>57,141</t>
  </si>
  <si>
    <t>8,8</t>
  </si>
  <si>
    <t>SO 04 - MVE - Strojovna</t>
  </si>
  <si>
    <t>SO 04.1 - Vtokový objekt</t>
  </si>
  <si>
    <t>1914810105</t>
  </si>
  <si>
    <t>Poznámka k položce:
Vč. uložení do podélné deponie</t>
  </si>
  <si>
    <t>15,52*3,6+18,28*5,4</t>
  </si>
  <si>
    <t>-1797128665</t>
  </si>
  <si>
    <t>5,2*3,6+11,2*5,4</t>
  </si>
  <si>
    <t>Konstrukce vodních staveb ze ŽB mrazuvzdorného tř. C 30/37</t>
  </si>
  <si>
    <t>-1032264306</t>
  </si>
  <si>
    <t>17,73"m2"*0,5 + 0,18"m2, blok VIII"*5,0</t>
  </si>
  <si>
    <t>6*0,96*0,5 *2"ks" +0,18*4,0*2"ks""Blok IX- dno"</t>
  </si>
  <si>
    <t>2,32"m2"*5,8 "Blok VII"</t>
  </si>
  <si>
    <t>3,2"m2"*1,7 *2"ks" "Stěny Blok IX"</t>
  </si>
  <si>
    <t>15,84"m2"*0,5 *2"ks" "Stěny Blok IX"</t>
  </si>
  <si>
    <t>1942124394</t>
  </si>
  <si>
    <t>0,8*5,8 + 3,4*5,8"blok VIII"</t>
  </si>
  <si>
    <t>0,8*4,0*2 "ks" +7,22"m2" "Blok IX- dno"</t>
  </si>
  <si>
    <t>4,7*1,7 *2"ks" "Stěny Blok IX "</t>
  </si>
  <si>
    <t>19,8"m2"*2"ks" "Stěny Blok IX"</t>
  </si>
  <si>
    <t>-365459515</t>
  </si>
  <si>
    <t>953465589</t>
  </si>
  <si>
    <t>0,20*C30_37*0,070</t>
  </si>
  <si>
    <t>-895566589</t>
  </si>
  <si>
    <t>0,80*C30_37*0,070</t>
  </si>
  <si>
    <t>1699516305</t>
  </si>
  <si>
    <t>5,8*6,8 "blok VII + blok IX-křídla"</t>
  </si>
  <si>
    <t>8,1"m2"*1,202*2"ks, blok IX"</t>
  </si>
  <si>
    <t>21 "m2, Blok VIII"</t>
  </si>
  <si>
    <t>1355799371</t>
  </si>
  <si>
    <t>0,6*16,2"m2"</t>
  </si>
  <si>
    <t>897807981</t>
  </si>
  <si>
    <t>-3384294</t>
  </si>
  <si>
    <t>8,8 "m"</t>
  </si>
  <si>
    <t>998324011</t>
  </si>
  <si>
    <t>Přesun hmot pro objekty související se sypanými hrázemi a vodní elektrárny</t>
  </si>
  <si>
    <t>-191211302</t>
  </si>
  <si>
    <t>Přesun hmot pro objekty budované v souvislosti se sypanými hrázemi a vodní elektrárny dopravní vzdálenost do 500 m</t>
  </si>
  <si>
    <t>767161114</t>
  </si>
  <si>
    <t>Montáž zábradlí rovného z trubek do zdi hmotnosti do 30 kg</t>
  </si>
  <si>
    <t>-2142921292</t>
  </si>
  <si>
    <t>Montáž zábradlí rovného z trubek nebo tenkostěnných profilů do zdiva, hmotnosti 1 m zábradlí přes 20 do 30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</si>
  <si>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</si>
  <si>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11,6</t>
  </si>
  <si>
    <t>Dodávka demontovatelného ocelového trubkového zábradlí, výšky 1,1 m, vč. povrchové úpravy</t>
  </si>
  <si>
    <t>340243973</t>
  </si>
  <si>
    <t>Dodávka demontovatelného ocelového trubkového zábradlí, v. 1,1 m, dl. 11,6 m</t>
  </si>
  <si>
    <t>Poznámka k položce:
Zábradlí je demontovatelné připevněné ke speciálním ocelovým patkám přikotveným k žb konstrukci pomocí chemických kotev M12. Každá patka je připevněna 4 ks šroubů M12(chemická kotva). Sloupy a madla jsou z trubek ø 50/4, vodorovná výplň z trubky ø 30/3 okopový plech z ploché oceli 100/5 mm. Včetně povrchové úpravy žárové zinkování min. tloušťky 85 μm</t>
  </si>
  <si>
    <t>11,6*20 "20 kg/m"</t>
  </si>
  <si>
    <t>1676212296</t>
  </si>
  <si>
    <t>-1594906865</t>
  </si>
  <si>
    <t>-1751979935</t>
  </si>
  <si>
    <t>454,67</t>
  </si>
  <si>
    <t>bednění_oblé</t>
  </si>
  <si>
    <t>76,67</t>
  </si>
  <si>
    <t>bedneni_savek</t>
  </si>
  <si>
    <t>75,727</t>
  </si>
  <si>
    <t>312,54</t>
  </si>
  <si>
    <t>dil_spary</t>
  </si>
  <si>
    <t>32,1</t>
  </si>
  <si>
    <t>M12_150</t>
  </si>
  <si>
    <t>kus</t>
  </si>
  <si>
    <t>poklop</t>
  </si>
  <si>
    <t>135,2</t>
  </si>
  <si>
    <t>pororošty</t>
  </si>
  <si>
    <t>73,5</t>
  </si>
  <si>
    <t>SO 04.2 - MVE - spodní stavba</t>
  </si>
  <si>
    <t>36,3</t>
  </si>
  <si>
    <t>rozepření_savky</t>
  </si>
  <si>
    <t>38,67</t>
  </si>
  <si>
    <t>1934531292</t>
  </si>
  <si>
    <t>(39,92+59,28)/2*8,0</t>
  </si>
  <si>
    <t>(59,28+82,4)/2*7,7</t>
  </si>
  <si>
    <t>-1440041033</t>
  </si>
  <si>
    <t>(20,8+27,36)/2*8,0</t>
  </si>
  <si>
    <t>(27,36+29,68)/2*7,7</t>
  </si>
  <si>
    <t>1664012348</t>
  </si>
  <si>
    <t>351,2 "m3, spodní stavba"</t>
  </si>
  <si>
    <t>-9,86 "odečet spirály"</t>
  </si>
  <si>
    <t>-40,99 "odečet vtokového kanálu"</t>
  </si>
  <si>
    <t>-24,9 "odečet savky</t>
  </si>
  <si>
    <t>-8,5 "odečer turbíny"</t>
  </si>
  <si>
    <t>-51,4 "odečet volného prostoru v oblasti vyustění savky"</t>
  </si>
  <si>
    <t>94,86 "m3, Kce propusti"</t>
  </si>
  <si>
    <t>0,8"m2"*2,4 + 0,7"m2"*0,3 "jímka"</t>
  </si>
  <si>
    <t>-1883399750</t>
  </si>
  <si>
    <t>4,7*0,7+4,5*0,5 +3,5*3,8+19*3,8 +15,3*2"ks"</t>
  </si>
  <si>
    <t>76,9*2"ks" + 4,4*15,7*2"ks"</t>
  </si>
  <si>
    <t>6,3*1,6 "lávka"</t>
  </si>
  <si>
    <t>1,2*13,3 "propust strop"</t>
  </si>
  <si>
    <t>3,9*2,4 + 2,7*2,1 "jímka"</t>
  </si>
  <si>
    <t>-1324358823</t>
  </si>
  <si>
    <t>0,95*4,7+0,95*4,5 "oblouk pilíře/stěny"</t>
  </si>
  <si>
    <t>11,21"m2"*2 + 5,2*4,1 + 5,9*4,1 "vtokový kanál"</t>
  </si>
  <si>
    <t>726247317</t>
  </si>
  <si>
    <t>-1933696007</t>
  </si>
  <si>
    <t>321356111</t>
  </si>
  <si>
    <t>Bednění konstrukcí spirál a savek - zřízení</t>
  </si>
  <si>
    <t>-1547940989</t>
  </si>
  <si>
    <t>Bednění konstrukcí spirál a savek jakéhokoliv tvaru a výšky zřízení</t>
  </si>
  <si>
    <t xml:space="preserve">Poznámka k souboru cen:
1. Ceny lze použít i pro bednění zálivek v lících spirál a savek.
2. V cenách jsou započteny i náklady na:
a) u ceny -6111 jakoukoliv úpravu povrchu bednění,
b) u cen -6910 a -6920 na provedení spojů prvků se zavětrováním v příčném i podélném směru.
3. Množství měrných jednotek se stanoví:
a) u bednění v m2 rozvinuté plochy bednění konstrukce s tím, že se neberou v úvahu otvory, kapsy, rýhy, prostupy, výklenky apod. objemu jednotlivě do 1 m3,
b) u příplatku za rozepření v m3 rozpíraného prostoru, omezeného lícními plochami spirál a savek.
</t>
  </si>
  <si>
    <t>Spirály</t>
  </si>
  <si>
    <t>(2,1+1,1)/2*2*1,51 + (1,9+2,0)/2*2*1,51</t>
  </si>
  <si>
    <t>(1,1+0,8)/2*2*2,63 + (2,0+1,3)/2*2*2,63</t>
  </si>
  <si>
    <t>(0,8+0,2)/2*2*3,07 + (1,3+0,7)/2*2*3,07</t>
  </si>
  <si>
    <t>Savky</t>
  </si>
  <si>
    <t>5,65 "m2" *2 "na výtoku"</t>
  </si>
  <si>
    <t>(4,65+4,55)*3,35 "na výtoku"</t>
  </si>
  <si>
    <t>321356121</t>
  </si>
  <si>
    <t>Bednění konstrukcí spirál a savek - odstranění</t>
  </si>
  <si>
    <t>1112836527</t>
  </si>
  <si>
    <t>Bednění konstrukcí spirál a savek jakéhokoliv tvaru a výšky odstranění</t>
  </si>
  <si>
    <t>321356910</t>
  </si>
  <si>
    <t>Příplatek za zřízení rozepření spirál a savek objemu do 100 m3</t>
  </si>
  <si>
    <t>-820363550</t>
  </si>
  <si>
    <t>Bednění konstrukcí spirál a savek jakéhokoliv tvaru a výšky Příplatek k ceně -6111 za zřízení rozepření při objemu jednotlivě do 100 m3</t>
  </si>
  <si>
    <t>10,96 "spirála"</t>
  </si>
  <si>
    <t>27,71 "savka"</t>
  </si>
  <si>
    <t>321356930</t>
  </si>
  <si>
    <t>Příplatek za odstranění rozepření spirál a savek objemu do 100 m3</t>
  </si>
  <si>
    <t>-1309335226</t>
  </si>
  <si>
    <t>Bednění konstrukcí spirál a savek jakéhokoliv tvaru a výšky Příplatek k ceně -6121 za odstranění rozepření při objemu jednotlivě do 100 m3</t>
  </si>
  <si>
    <t>-1868976205</t>
  </si>
  <si>
    <t>1250063661</t>
  </si>
  <si>
    <t>1554471106</t>
  </si>
  <si>
    <t>4,5*16,4</t>
  </si>
  <si>
    <t>-340376972</t>
  </si>
  <si>
    <t>-291162554</t>
  </si>
  <si>
    <t>36,3 "m"</t>
  </si>
  <si>
    <t>-812305159</t>
  </si>
  <si>
    <t>Poznámka k položce:
* Vyhrazená změna závazku</t>
  </si>
  <si>
    <t>dil_spary*0,5</t>
  </si>
  <si>
    <t>-202270771</t>
  </si>
  <si>
    <t>Stěny</t>
  </si>
  <si>
    <t>4,4*2+6,2+4,7</t>
  </si>
  <si>
    <t>Dno</t>
  </si>
  <si>
    <t>6,3+6,1</t>
  </si>
  <si>
    <t>-1998263912</t>
  </si>
  <si>
    <t>3*15,5+4,5+10,5+9+5 "těsnění pracovních spár"</t>
  </si>
  <si>
    <t>106454160</t>
  </si>
  <si>
    <t>lic_DS</t>
  </si>
  <si>
    <t>dil_spary+(4,4*2+6,2+4,7"stěny")</t>
  </si>
  <si>
    <t>953961113R</t>
  </si>
  <si>
    <t>Kotvy chemickým tmelem M 12 hl 120 mm do betonu, ŽB nebo kamene s vyvrtáním otvoru</t>
  </si>
  <si>
    <t>158312630</t>
  </si>
  <si>
    <t>Kotvy chemické s vyvrtáním otvoru do betonu, železobetonu nebo tvrdého kamene tmel, velikost M 12, hloubka 120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</si>
  <si>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</si>
  <si>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953965121R</t>
  </si>
  <si>
    <t>Kotevní šroub pro chemické kotvy M 12 dl 150 mm</t>
  </si>
  <si>
    <t>-223909331</t>
  </si>
  <si>
    <t>Kotvy chemické s vyvrtáním otvoru kotevní šrouby pro chemické kotvy, velikost M 12, délka 150 mm</t>
  </si>
  <si>
    <t>4"ks" "žebřík"</t>
  </si>
  <si>
    <t>8"ks" "žebřík s madly"</t>
  </si>
  <si>
    <t>1055427967</t>
  </si>
  <si>
    <t>-214729462</t>
  </si>
  <si>
    <t>11,9</t>
  </si>
  <si>
    <t>624558851</t>
  </si>
  <si>
    <t>11,9*20 "20 kg/m"</t>
  </si>
  <si>
    <t>-1187203333</t>
  </si>
  <si>
    <t>1679584906</t>
  </si>
  <si>
    <t>R06</t>
  </si>
  <si>
    <t>Dodávka ocelové podesty z pororoštu</t>
  </si>
  <si>
    <t>1096271787</t>
  </si>
  <si>
    <t>Dodávka krytu z ocelového pororoštu</t>
  </si>
  <si>
    <t>Poznámka k položce:
montáž po částech</t>
  </si>
  <si>
    <t>35"kg/m2"*2,1"m2"</t>
  </si>
  <si>
    <t>29</t>
  </si>
  <si>
    <t>767995114</t>
  </si>
  <si>
    <t>Montáž atypických zámečnických konstrukcí hmotnosti do 50 kg</t>
  </si>
  <si>
    <t>1990956554</t>
  </si>
  <si>
    <t>Montáž ostatních atypických zámečnických konstrukcí hmotnosti přes 20 do 50 kg</t>
  </si>
  <si>
    <t>24,7 "žebřík"</t>
  </si>
  <si>
    <t>42,3 "žebřík s madly"</t>
  </si>
  <si>
    <t>Dodávka ocelového trubkového žebříku, vč. povrchové úpravy</t>
  </si>
  <si>
    <t>1687131509</t>
  </si>
  <si>
    <t xml:space="preserve">Poznámka k položce:
Včetně povrchové úpravy žárové zinkování min. tloušťky 85 μm
</t>
  </si>
  <si>
    <t>24,7</t>
  </si>
  <si>
    <t>31</t>
  </si>
  <si>
    <t>R04</t>
  </si>
  <si>
    <t>Dodávka ocelového trubkového žebříku s madly, vč. povrchové úpravy</t>
  </si>
  <si>
    <t>-1863016464</t>
  </si>
  <si>
    <t>42,3</t>
  </si>
  <si>
    <t>767995115</t>
  </si>
  <si>
    <t>Montáž atypických zámečnických konstrukcí hmotnosti do 100 kg</t>
  </si>
  <si>
    <t>-812571526</t>
  </si>
  <si>
    <t>Montáž ostatních atypických zámečnických konstrukcí hmotnosti přes 50 do 100 kg</t>
  </si>
  <si>
    <t>33</t>
  </si>
  <si>
    <t>R05</t>
  </si>
  <si>
    <t>Dodávka ocelového poklopu, vč. povrchové úpravy</t>
  </si>
  <si>
    <t>-2115096211</t>
  </si>
  <si>
    <t xml:space="preserve">Poznámka k položce:
Rám o světlém rozměru 0,9 x 1,1 m z profilů L 50/5 s obvodovým lemováním z ploché oceli  20/5 přikotvený k primárnímu betonu a zalitý do betonové čisté podlahy. Demontovatelný kryt z plechu s oválnými výstupky tl. 5 mm, s výztuhami z 2 ks L50/5 ze spodní strany. Včetně povrchové úpravy žárové zinkování min. tloušťky 85 μm
</t>
  </si>
  <si>
    <t>67,6*2"ks"</t>
  </si>
  <si>
    <t>34</t>
  </si>
  <si>
    <t>-1281899183</t>
  </si>
  <si>
    <t>asf_pas</t>
  </si>
  <si>
    <t>Střešní krytina s asf pásů</t>
  </si>
  <si>
    <t>37,65</t>
  </si>
  <si>
    <t>bednění_atik</t>
  </si>
  <si>
    <t>18,51</t>
  </si>
  <si>
    <t>bednění_deska</t>
  </si>
  <si>
    <t>8,76</t>
  </si>
  <si>
    <t>2,191</t>
  </si>
  <si>
    <t>C30_37_strop</t>
  </si>
  <si>
    <t>11,856</t>
  </si>
  <si>
    <t>dlazba</t>
  </si>
  <si>
    <t>Podlaha z dlaždic</t>
  </si>
  <si>
    <t>31,325</t>
  </si>
  <si>
    <t>lešení_vnější</t>
  </si>
  <si>
    <t>91,12</t>
  </si>
  <si>
    <t>omítka_vnější</t>
  </si>
  <si>
    <t>77,775</t>
  </si>
  <si>
    <t>omitka_vnitrni</t>
  </si>
  <si>
    <t>86,175</t>
  </si>
  <si>
    <t>SO 04.3 - MVE - horní stavba</t>
  </si>
  <si>
    <t>podepření_strop</t>
  </si>
  <si>
    <t>41,6</t>
  </si>
  <si>
    <t xml:space="preserve">    6 - Úpravy povrchů, podlahy a osazování výplní</t>
  </si>
  <si>
    <t xml:space="preserve">    712 - Povlakové krytiny</t>
  </si>
  <si>
    <t xml:space="preserve">    713 - Izolace tepelné</t>
  </si>
  <si>
    <t xml:space="preserve">    751 - Vzduchotechnika</t>
  </si>
  <si>
    <t xml:space="preserve">    764 - Konstrukce klempířské</t>
  </si>
  <si>
    <t xml:space="preserve">    771 - Podlahy z dlaždic</t>
  </si>
  <si>
    <t xml:space="preserve">    21-M - Elektromontáže</t>
  </si>
  <si>
    <t>311272221</t>
  </si>
  <si>
    <t>Zdivo z pórobetonových tvárnic na pero a drážku do P2 do 450 kg/m3 na tenkovrstvou maltu tl 300 mm</t>
  </si>
  <si>
    <t>-1961249081</t>
  </si>
  <si>
    <t>Zdivo z pórobetonových tvárnic na tenké maltové lože, tl. zdiva 300 mm pevnost tvárnic do P2, objemová hmotnost do 450 kg/m3 na pero a drážku</t>
  </si>
  <si>
    <t>6,0*2,5*2"ks" + 6,8*2,5*2"ks" "po překlad"</t>
  </si>
  <si>
    <t>6,8*0,85+6,8*0,66+(0,85+0,66)/2*6,0*2"ks" "nad překladem"</t>
  </si>
  <si>
    <t>-2,5*0,75 "okno" -2,1*2,4 "dveře" -0,71*0,5*2"ks"</t>
  </si>
  <si>
    <t>317143452</t>
  </si>
  <si>
    <t>Překlad nosný z pórobetonu ve zdech tl 300 mm dl přes 1300 do 1500 mm</t>
  </si>
  <si>
    <t>-1784050822</t>
  </si>
  <si>
    <t>Překlady nosné z pórobetonu osazené do tenkého maltového lože, pro zdi tl. 300 mm, délky překladu přes 1300 do 1500 mm</t>
  </si>
  <si>
    <t xml:space="preserve">Poznámka k souboru cen:
1. V cenách jsou započteny náklady na dodání a uložení překladu předepsané délky, včetně podmazání ložné plochy tenkovrstvou maltou.
</t>
  </si>
  <si>
    <t>4"ks" "na délku 6 m"</t>
  </si>
  <si>
    <t>317143453</t>
  </si>
  <si>
    <t>Překlad nosný z pórobetonu ve zdech tl 300 mm dl přes 1500 do 1800 mm</t>
  </si>
  <si>
    <t>-799603989</t>
  </si>
  <si>
    <t>Překlady nosné z pórobetonu osazené do tenkého maltového lože, pro zdi tl. 300 mm, délky překladu přes 1500 do 1800 mm</t>
  </si>
  <si>
    <t>4 "ks" "na délku 6,8 m"</t>
  </si>
  <si>
    <t>345321616</t>
  </si>
  <si>
    <t>Zídky atikové, parapetní, schodišťové a zábradelní ze ŽB tř. C 30/37</t>
  </si>
  <si>
    <t>2078809451</t>
  </si>
  <si>
    <t>Zídky atikové, poprsní, schodišťové a zábradelní z betonu železového bez výztuže tř. C 30/37</t>
  </si>
  <si>
    <t>Na okraji střechy</t>
  </si>
  <si>
    <t>0,02"m2"*56,3</t>
  </si>
  <si>
    <t>Atiky montážního otvoru</t>
  </si>
  <si>
    <t>1,7"m2"*0,2*2"ks"</t>
  </si>
  <si>
    <t>(0,064+0,09)"m2"*2,5</t>
  </si>
  <si>
    <t>345351005</t>
  </si>
  <si>
    <t>Zřízení bednění plnostěnných zídek atikových, parapetních, zábradelních</t>
  </si>
  <si>
    <t>759281345</t>
  </si>
  <si>
    <t>Bednění atikových, poprsních, schodišťových, zábradelních zídek plnostěnných zřízení</t>
  </si>
  <si>
    <t xml:space="preserve">Poznámka k souboru cen:
1. Do celkové plochy prolamovaných atikových i zábradelních zídek se započítává plocha bednicích truhlíků tvořících dutiny v konstrukci betonu.
</t>
  </si>
  <si>
    <t>0,1*2*56,3 "okraje střechy"</t>
  </si>
  <si>
    <t>1,7*2"ks" + (0,32+0,45)*2"ks"*2,5</t>
  </si>
  <si>
    <t>345351006</t>
  </si>
  <si>
    <t>Odstranění bednění plnostěnných zídek atikových, parapetních, zábradelních</t>
  </si>
  <si>
    <t>-2090252351</t>
  </si>
  <si>
    <t>Bednění atikových, poprsních, schodišťových, zábradelních zídek plnostěnných odstranění</t>
  </si>
  <si>
    <t>345361821</t>
  </si>
  <si>
    <t>Výztuž zídek atikových, parapetních, schodišťových a zábradelních betonářskou ocelí 10 505</t>
  </si>
  <si>
    <t>-1212803391</t>
  </si>
  <si>
    <t>Výztuž atikových, poprsních, schodišťových, zábradelních zídek a madel z betonářské oceli 10 505 (R) nebo BSt 500</t>
  </si>
  <si>
    <t>C30_37*70"kg/m3"/1000</t>
  </si>
  <si>
    <t>411321616</t>
  </si>
  <si>
    <t>Stropy deskové ze ŽB tř. C 30/37</t>
  </si>
  <si>
    <t>800030520</t>
  </si>
  <si>
    <t>Stropy z betonu železového (bez výztuže) stropů deskových, plochých střech, desek balkonových, desek hřibových stropů včetně hlavic hřibových sloupů tř. C 30/37</t>
  </si>
  <si>
    <t xml:space="preserve">Poznámka k souboru cen:
1. V cenách pohledového betonu 411 35-4 a 411 35-5 jsou započteny i náklady na pečlivé hutnění zejména při líci konstrukce pro docílení neporušeného maltového povrchu bez vzhledových kazů.
</t>
  </si>
  <si>
    <t>7,6*7,8*0,2</t>
  </si>
  <si>
    <t>411351011</t>
  </si>
  <si>
    <t>Zřízení bednění stropů deskových tl do 25 cm bez podpěrné kce</t>
  </si>
  <si>
    <t>-1393292334</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</si>
  <si>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</si>
  <si>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</si>
  <si>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7,8*0,2*2"ks"+7,6*0,2*2"ks"+2,5*0,2*2"ks"+4*0,2*2"ks"</t>
  </si>
  <si>
    <t>411351012</t>
  </si>
  <si>
    <t>Odstranění bednění stropů deskových tl do 25 cm bez podpěrné kce</t>
  </si>
  <si>
    <t>-1041722864</t>
  </si>
  <si>
    <t>Bednění stropních konstrukcí - bez podpěrné konstrukce desek tloušťky stropní desky přes 5 do 25 cm odstranění</t>
  </si>
  <si>
    <t>411354311</t>
  </si>
  <si>
    <t>Zřízení podpěrné konstrukce stropů výšky do 4 m tl do 15 cm</t>
  </si>
  <si>
    <t>241635609</t>
  </si>
  <si>
    <t>Podpěrná konstrukce stropů - desek, kleneb a skořepin výška podepření do 4 m tloušťka stropu přes 5 do 15 cm zřízení</t>
  </si>
  <si>
    <t xml:space="preserve">Poznámka k souboru cen:
1. Podepření větších výšek než 6 m se oceňuje individuálně.
</t>
  </si>
  <si>
    <t>41,6 "m2"</t>
  </si>
  <si>
    <t>411354312</t>
  </si>
  <si>
    <t>Odstranění podpěrné konstrukce stropů výšky do 4 m tl do 15 cm</t>
  </si>
  <si>
    <t>-2016871683</t>
  </si>
  <si>
    <t>Podpěrná konstrukce stropů - desek, kleneb a skořepin výška podepření do 4 m tloušťka stropu přes 5 do 15 cm odstranění</t>
  </si>
  <si>
    <t>411361821</t>
  </si>
  <si>
    <t>Výztuž stropů betonářskou ocelí 10 505</t>
  </si>
  <si>
    <t>854096878</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</si>
  <si>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</si>
  <si>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C30_37_strop*120"kg/m3"/1000</t>
  </si>
  <si>
    <t>Úpravy povrchů, podlahy a osazování výplní</t>
  </si>
  <si>
    <t>612142001</t>
  </si>
  <si>
    <t>Potažení vnitřních stěn sklovláknitým pletivem vtlačeným do tenkovrstvé hmoty</t>
  </si>
  <si>
    <t>-1251322696</t>
  </si>
  <si>
    <t>Potažení vnitřních ploch pletivem v ploše nebo pruzích, na plném podkladu sklovláknitým vtlačením do tmelu stěn</t>
  </si>
  <si>
    <t xml:space="preserve">Poznámka k souboru cen:
1. V cenách -2001 jsou započteny i náklady na tmel.
</t>
  </si>
  <si>
    <t>612381021</t>
  </si>
  <si>
    <t>Tenkovrstvá minerální zrnitá omítka tl. 2,0 mm včetně penetrace vnitřních stěn</t>
  </si>
  <si>
    <t>1730498025</t>
  </si>
  <si>
    <t>Omítka tenkovrstvá minerální vnitřních ploch probarvená, včetně penetrace podkladu zrnitá, tloušťky 2,0 mm svislých konstrukcí stěn v podlaží i na schodišti</t>
  </si>
  <si>
    <t>26,8*3,5</t>
  </si>
  <si>
    <t>622142001</t>
  </si>
  <si>
    <t>Potažení vnějších stěn sklovláknitým pletivem vtlačeným do tenkovrstvé hmoty</t>
  </si>
  <si>
    <t>-1908587628</t>
  </si>
  <si>
    <t>Potažení vnějších ploch pletivem v ploše nebo pruzích, na plném podkladu sklovláknitým vtlačením do tmelu stěn</t>
  </si>
  <si>
    <t>622381021</t>
  </si>
  <si>
    <t>Tenkovrstvá minerální zrnitá omítka tl. 2,0 mm včetně penetrace vnějších stěn</t>
  </si>
  <si>
    <t>1317769333</t>
  </si>
  <si>
    <t>Omítka tenkovrstvá minerální vnějších ploch probarvená, včetně penetrace podkladu zrnitá, tloušťky 2,0 mm stěn</t>
  </si>
  <si>
    <t>24,4*3,5</t>
  </si>
  <si>
    <t>631311125</t>
  </si>
  <si>
    <t>Mazanina tl do 120 mm z betonu prostého bez zvýšených nároků na prostředí tř. C 20/25</t>
  </si>
  <si>
    <t>166757353</t>
  </si>
  <si>
    <t>Mazanina z betonu prostého bez zvýšených nároků na prostředí tl. přes 80 do 120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</si>
  <si>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</si>
  <si>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0,09*dlazba</t>
  </si>
  <si>
    <t>6-R25</t>
  </si>
  <si>
    <t>Fasádní akrylátový nátěr stěn bílé barvy</t>
  </si>
  <si>
    <t>1458447955</t>
  </si>
  <si>
    <t>941111111</t>
  </si>
  <si>
    <t>Montáž lešení řadového trubkového lehkého s podlahami zatížení do 200 kg/m2 š do 0,9 m v do 10 m</t>
  </si>
  <si>
    <t>-405489217</t>
  </si>
  <si>
    <t>Montáž lešení řadového trubkového lehkého pracovního s podlahami s provozním zatížením tř. 3 do 200 kg/m2 šířky tř. W06 od 0,6 do 0,9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</si>
  <si>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</si>
  <si>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3,4*26,8</t>
  </si>
  <si>
    <t>941111211</t>
  </si>
  <si>
    <t>Příplatek k lešení řadovému trubkovému lehkému s podlahami š 0,9 m v 10 m za první a ZKD den použití</t>
  </si>
  <si>
    <t>-1414796052</t>
  </si>
  <si>
    <t>Montáž lešení řadového trubkového lehkého pracovního s podlahami s provozním zatížením tř. 3 do 200 kg/m2 Příplatek za první a každý další den použití lešení k ceně -1111</t>
  </si>
  <si>
    <t>lešení_vnější*60</t>
  </si>
  <si>
    <t>941111811</t>
  </si>
  <si>
    <t>Demontáž lešení řadového trubkového lehkého s podlahami zatížení do 200 kg/m2 š do 0,9 m v do 10 m</t>
  </si>
  <si>
    <t>1490132131</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</si>
  <si>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</si>
  <si>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</si>
  <si>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949101111</t>
  </si>
  <si>
    <t>Lešení pomocné pro objekty pozemních staveb s lešeňovou podlahou v do 1,9 m zatížení do 150 kg/m2</t>
  </si>
  <si>
    <t>57428243</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</si>
  <si>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</si>
  <si>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</si>
  <si>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lešení_vnitřní</t>
  </si>
  <si>
    <t>3,4*24,4</t>
  </si>
  <si>
    <t>949-R1</t>
  </si>
  <si>
    <t>Dodávka a montáž platového okna, vč. rámu 2,5 m x 0,75 m</t>
  </si>
  <si>
    <t>kpl.</t>
  </si>
  <si>
    <t>-922846759</t>
  </si>
  <si>
    <t>Dodávka a montáž platového okna 2,5 m * 0,75 m</t>
  </si>
  <si>
    <t>949-R2</t>
  </si>
  <si>
    <t>Dodávka a montáž dvoukřídlých dveří s rámem a kováním 2,1 x 2,4 m</t>
  </si>
  <si>
    <t>1181827223</t>
  </si>
  <si>
    <t>712</t>
  </si>
  <si>
    <t>Povlakové krytiny</t>
  </si>
  <si>
    <t>712341559</t>
  </si>
  <si>
    <t>Provedení povlakové krytiny střech do 10° pásy NAIP přitavením v plné ploše</t>
  </si>
  <si>
    <t>-2143752644</t>
  </si>
  <si>
    <t>Provedení povlakové krytiny střech plochých do 10 st. pásy přitavením NAIP v plné ploše</t>
  </si>
  <si>
    <t xml:space="preserve">Poznámka k souboru cen:
1. Povlakové krytiny střech jednotlivě do 10 m2 se oceňují skladebně cenou příslušné izolace a cenou 712 39-9097 Příplatek za plochu do 10 m2.
</t>
  </si>
  <si>
    <t>37,65"m2"</t>
  </si>
  <si>
    <t>2*asf_pas</t>
  </si>
  <si>
    <t>628522540R</t>
  </si>
  <si>
    <t>pás asfaltovaný modifikovaný (např. SBS Elastek 40 Special mineral)</t>
  </si>
  <si>
    <t>1914922906</t>
  </si>
  <si>
    <t>pásy s modifikovaným asfaltem tl. 4,0 mm vložka polyesterové rouno minerální jemnozrnný posyp</t>
  </si>
  <si>
    <t>asf_pas*1,2 "20% na přesahy a ztratné"</t>
  </si>
  <si>
    <t>45,18*1,15 'Přepočtené koeficientem množství</t>
  </si>
  <si>
    <t>628522580R</t>
  </si>
  <si>
    <t>pás asfaltovaný modifikovaný (např. SBS Elastek 40 Combi)</t>
  </si>
  <si>
    <t>-638932096</t>
  </si>
  <si>
    <t>pásy s modifikovaným asfaltem tl. 5,2 mm vložka polyesterové rouno a  skleněné mřížky minerální posyp</t>
  </si>
  <si>
    <t>998712101</t>
  </si>
  <si>
    <t>Přesun hmot tonážní tonážní pro krytiny povlakové v objektech v do 6 m</t>
  </si>
  <si>
    <t>1216838095</t>
  </si>
  <si>
    <t>Přesun hmot pro povlakové krytiny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</si>
  <si>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</si>
  <si>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</si>
  <si>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</si>
  <si>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713141151</t>
  </si>
  <si>
    <t>Montáž izolace tepelné střech plochých kladené volně 1 vrstva rohoží, pásů, dílců, desek</t>
  </si>
  <si>
    <t>-674837655</t>
  </si>
  <si>
    <t>Montáž tepelné izolace střech plochých rohožemi, pásy, deskami, dílci, bloky (izolační materiál ve specifikaci) kladenými volně jednovrstvá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</si>
  <si>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</si>
  <si>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28375873</t>
  </si>
  <si>
    <t>deska EPS 70 se zvýšenou pevností λ=0,039 tl 100mm</t>
  </si>
  <si>
    <t>1331326362</t>
  </si>
  <si>
    <t>37,65*1,02 'Přepočtené koeficientem množství</t>
  </si>
  <si>
    <t>998713101</t>
  </si>
  <si>
    <t>Přesun hmot tonážní pro izolace tepelné v objektech v do 6 m</t>
  </si>
  <si>
    <t>-882823912</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</si>
  <si>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</si>
  <si>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</si>
  <si>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751</t>
  </si>
  <si>
    <t>Vzduchotechnika</t>
  </si>
  <si>
    <t>75111113-R</t>
  </si>
  <si>
    <t>Dodávka a montáž vzduchotechniky</t>
  </si>
  <si>
    <t>1210749322</t>
  </si>
  <si>
    <t>764</t>
  </si>
  <si>
    <t>Konstrukce klempířské</t>
  </si>
  <si>
    <t>764206105</t>
  </si>
  <si>
    <t>Montáž oplechování rovných parapetů rš do 400 mm</t>
  </si>
  <si>
    <t>404339580</t>
  </si>
  <si>
    <t>Montáž oplechování parapetů rovných, bez rohů, rozvinuté šířky do 400 mm</t>
  </si>
  <si>
    <t>2,5</t>
  </si>
  <si>
    <t>35</t>
  </si>
  <si>
    <t>R25</t>
  </si>
  <si>
    <t>hliníkové venkovní parapety s nástřitem v barvě RAL 7015</t>
  </si>
  <si>
    <t>-55870653</t>
  </si>
  <si>
    <t>36</t>
  </si>
  <si>
    <t>764225405</t>
  </si>
  <si>
    <t>Oplechování horních ploch a nadezdívek (atik) bez rohů z Al plechu celoplošně lepené rš 400 mm</t>
  </si>
  <si>
    <t>916600626</t>
  </si>
  <si>
    <t>Oplechování horních ploch zdí a nadezdívek (atik) z hliníkového plechu celoplošně lepené rš 400 mm</t>
  </si>
  <si>
    <t>30,8</t>
  </si>
  <si>
    <t>37</t>
  </si>
  <si>
    <t>764225445</t>
  </si>
  <si>
    <t>Příplatek za zvýšenou pracnost při oplechování rohů nadezdívek (atik) z Al plechu rš do 400 mm</t>
  </si>
  <si>
    <t>-2087125051</t>
  </si>
  <si>
    <t>Oplechování horních ploch zdí a nadezdívek (atik) z hliníkového plechu Příplatek k cenám za zvýšenou pracnost při provedení rohu nebo koutu do rš 400 mm</t>
  </si>
  <si>
    <t>38</t>
  </si>
  <si>
    <t>998764101</t>
  </si>
  <si>
    <t>Přesun hmot tonážní pro konstrukce klempířské v objektech v do 6 m</t>
  </si>
  <si>
    <t>-353630539</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</si>
  <si>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</si>
  <si>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</si>
  <si>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39</t>
  </si>
  <si>
    <t>1326991988</t>
  </si>
  <si>
    <t>163 "Jeřábová dráha"</t>
  </si>
  <si>
    <t>40</t>
  </si>
  <si>
    <t>R08</t>
  </si>
  <si>
    <t>Dodávka jeřábové dráhy z válcovaných profilů I 240</t>
  </si>
  <si>
    <t>960859728</t>
  </si>
  <si>
    <t>Poznámka k položce:
Jeřábová dráha bude provedena z I 240 o délce dráhy 3,95 m. Pevné části jsou připevněny na kotevní desky osazené v železobetonové desce stropu.</t>
  </si>
  <si>
    <t>41</t>
  </si>
  <si>
    <t>447530519</t>
  </si>
  <si>
    <t>42</t>
  </si>
  <si>
    <t>R10</t>
  </si>
  <si>
    <t>Montáž atypických zámečnických konstrukcí hmotnosti přes 500 kg</t>
  </si>
  <si>
    <t>206607098</t>
  </si>
  <si>
    <t>1600,0 "Montážní poklop"</t>
  </si>
  <si>
    <t>43</t>
  </si>
  <si>
    <t>R11</t>
  </si>
  <si>
    <t xml:space="preserve">Dodávka krytu montážního otvoru světlém rozměru 4,80 x 2,50 m vč. rámu z profilu L 100/6 </t>
  </si>
  <si>
    <t>768217167</t>
  </si>
  <si>
    <t xml:space="preserve">Z14 - dodávka krytu montážního otvoru světlém rozměru 4,80 x 2,50 m vč. rámu z profilu L 100/6 </t>
  </si>
  <si>
    <t xml:space="preserve">Poznámka k položce:
rám o světlém rozměru 4,40 x 2,90 m provedený z profilu L 100/6 připevněného kotvami HSA M12 k železobetonové konstrukci obvodové atiky
 - demontovatelný poklop sestávající z nosné konstrukce ze silnostěnných obdélníkových profilů 100/60/6 ve tvaru valbové střechy a krytu z hladkého plechu tl. 6 mm včetně závěsných ok a aretace. poklop je z vnitřní strany izolován pomocí desek z extrudovaného polystyrenu tl. 100 mm a překryt pozinkovaným plechem tl. 0,6 mm. </t>
  </si>
  <si>
    <t>771</t>
  </si>
  <si>
    <t>Podlahy z dlaždic</t>
  </si>
  <si>
    <t>44</t>
  </si>
  <si>
    <t>771474112</t>
  </si>
  <si>
    <t>Montáž soklů z dlaždic keramických rovných flexibilní lepidlo v do 90 mm</t>
  </si>
  <si>
    <t>-650999482</t>
  </si>
  <si>
    <t>Montáž soklů z dlaždic keramických lepených flexibilním lepidlem rovných, výšky přes 65 do 90 mm</t>
  </si>
  <si>
    <t>26,8</t>
  </si>
  <si>
    <t>45</t>
  </si>
  <si>
    <t>59761-R18</t>
  </si>
  <si>
    <t>dlaždice keramické slinuté neglazované mrazuvzdorné TAURUS, sokl - Nordic light S 29,8 x 8,0 x 0,9 cm</t>
  </si>
  <si>
    <t>889853312</t>
  </si>
  <si>
    <t>dlaždice keramické slinuté neglazované mrazuvzdorné  29,8 x 8,0 x 0,9 cm</t>
  </si>
  <si>
    <t>Viz přílohu D.1.2.1.3</t>
  </si>
  <si>
    <t>26,8*3*1,05</t>
  </si>
  <si>
    <t>46</t>
  </si>
  <si>
    <t>771574247</t>
  </si>
  <si>
    <t>Montáž podlah keramických pro mechanické zatížení hladkých lepených flexibilním lepidlem do 35 ks/m2</t>
  </si>
  <si>
    <t>2123124039</t>
  </si>
  <si>
    <t>Montáž podlah z dlaždic keramických lepených flexibilním lepidlem maloformátových pro vysoké mechanické zatížení hladkých přes 25 do 35 ks/m2</t>
  </si>
  <si>
    <t xml:space="preserve">Poznámka k souboru cen:
1. Položky jsou učeny pro všechy druhy povrchových úprav.
</t>
  </si>
  <si>
    <t>31,0 "m2"</t>
  </si>
  <si>
    <t>0,13*2,5 "obklad vnitřních parapetů dlažbou"</t>
  </si>
  <si>
    <t>47</t>
  </si>
  <si>
    <t>59761-R17</t>
  </si>
  <si>
    <t>dlaždice keramické slinuté neglazované mrazuvzdorné TAURUS Granit , odstín 176 Nordic Light S 29,8 x 29,8 x 0,9 cm</t>
  </si>
  <si>
    <t>-1242268528</t>
  </si>
  <si>
    <t>dlaždice keramické slinuté neglazované mrazuvzdorné 29,8 x 29,8 x 0,9 cm</t>
  </si>
  <si>
    <t>dlazba*1,15 "15% ztratné"</t>
  </si>
  <si>
    <t>36,024*1,1 'Přepočtené koeficientem množství</t>
  </si>
  <si>
    <t>48</t>
  </si>
  <si>
    <t>998771101</t>
  </si>
  <si>
    <t>Přesun hmot tonážní pro podlahy z dlaždic v objektech v do 6 m</t>
  </si>
  <si>
    <t>-240842653</t>
  </si>
  <si>
    <t>Přesun hmot pro podlahy z dlaždic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</si>
  <si>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</si>
  <si>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Elektromontáže</t>
  </si>
  <si>
    <t>49</t>
  </si>
  <si>
    <t>Stavební elektroinstlace</t>
  </si>
  <si>
    <t>-1241924371</t>
  </si>
  <si>
    <t>Stavební elektroinstlace (vnitřní a venkovní osvětlení, zásuvkové rozvody, el. přímotopné vytápění, napojení vzduchotecnických zařízení, hromosvod - LPS, PZTS - EZS)</t>
  </si>
  <si>
    <t>183,78</t>
  </si>
  <si>
    <t>49,882</t>
  </si>
  <si>
    <t>11,8</t>
  </si>
  <si>
    <t>SO 04.4 - Výtokový objekt</t>
  </si>
  <si>
    <t>-955272088</t>
  </si>
  <si>
    <t>82,4*8,5</t>
  </si>
  <si>
    <t>-463471188</t>
  </si>
  <si>
    <t>29,68*8,5</t>
  </si>
  <si>
    <t>231588602</t>
  </si>
  <si>
    <t>42,7 "m2, dno blok XIII"*0,52</t>
  </si>
  <si>
    <t xml:space="preserve">3,6 "m2, blok XVI" *0,5 </t>
  </si>
  <si>
    <t>20,6*0,5*0,6 "práh"</t>
  </si>
  <si>
    <t>27,3"m2"*0,5 "stěna D.S. až práh"</t>
  </si>
  <si>
    <t>1,44"m2"*4,2 "stěna práh až konec stěna na kotě 433.80"</t>
  </si>
  <si>
    <t>-519372628</t>
  </si>
  <si>
    <t>46,0"m2"*1,04"koef. sklonu""blok XIII"</t>
  </si>
  <si>
    <t>22,9*0,6"práh"</t>
  </si>
  <si>
    <t>4,0*2"ks" +3,8*0,5 "Blok XVI stěna "</t>
  </si>
  <si>
    <t>55,1"m2"*2"ks" +4,2*0,5 "Stěna"</t>
  </si>
  <si>
    <t>-797994374</t>
  </si>
  <si>
    <t>-1320865877</t>
  </si>
  <si>
    <t>C30_37*0,070</t>
  </si>
  <si>
    <t>-753118371</t>
  </si>
  <si>
    <t>59,1*1,04 "koef. sklonu"</t>
  </si>
  <si>
    <t>-12398917</t>
  </si>
  <si>
    <t>-88631718</t>
  </si>
  <si>
    <t>11,8 "m"</t>
  </si>
  <si>
    <t>1941748220</t>
  </si>
  <si>
    <t>-1553321596</t>
  </si>
  <si>
    <t>10,1</t>
  </si>
  <si>
    <t>-1461833349</t>
  </si>
  <si>
    <t>10,1*20 "20 kg/m"</t>
  </si>
  <si>
    <t>817397811</t>
  </si>
  <si>
    <t>-1104388112</t>
  </si>
  <si>
    <t>-1906250345</t>
  </si>
  <si>
    <t>Štěrková komunikace</t>
  </si>
  <si>
    <t>59,7</t>
  </si>
  <si>
    <t>SO 04.5 - Terénní úpravy</t>
  </si>
  <si>
    <t>162201102</t>
  </si>
  <si>
    <t>Vodorovné přemístění do 50 m výkopku/sypaniny z horniny tř. 1 až 4</t>
  </si>
  <si>
    <t>1694745675</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</si>
  <si>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</si>
  <si>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</si>
  <si>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0,30*komunikace_SP "dovoz štěrkového materiálu pro komunikaci na MD"</t>
  </si>
  <si>
    <t>0,30*komunikace_SP "přemístění z MD"</t>
  </si>
  <si>
    <t>167101102</t>
  </si>
  <si>
    <t>Nakládání výkopku z hornin tř. 1 až 4 přes 100 m3</t>
  </si>
  <si>
    <t>1083783509</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</si>
  <si>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</si>
  <si>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</si>
  <si>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0,30*komunikace_SP "maložení naMD štěrkového materiálu pro komunikaci"</t>
  </si>
  <si>
    <t>114195126</t>
  </si>
  <si>
    <t>komunikace_SP "pod komunikaci"</t>
  </si>
  <si>
    <t>-598314984</t>
  </si>
  <si>
    <t>SO 05 - Kabelová přípojka NN</t>
  </si>
  <si>
    <t>01 - Kabelová přípojka NN</t>
  </si>
  <si>
    <t>01</t>
  </si>
  <si>
    <t>01.1</t>
  </si>
  <si>
    <t>-1042660847</t>
  </si>
  <si>
    <t>01.2</t>
  </si>
  <si>
    <t>1198171164</t>
  </si>
  <si>
    <t>01.3</t>
  </si>
  <si>
    <t>Kabel 1- AYKY 3x150+70 mm2</t>
  </si>
  <si>
    <t>-532983947</t>
  </si>
  <si>
    <t>01.4</t>
  </si>
  <si>
    <t>1424535215</t>
  </si>
  <si>
    <t>01.5</t>
  </si>
  <si>
    <t>Chránička HDPE  110</t>
  </si>
  <si>
    <t>1239630818</t>
  </si>
  <si>
    <t>01.6</t>
  </si>
  <si>
    <t>Revize elektrických zařízení</t>
  </si>
  <si>
    <t>1065203189</t>
  </si>
  <si>
    <t>VON - Vedlejší a ostatní náklady</t>
  </si>
  <si>
    <t>VON - Vedlejsí a ostatní náklady</t>
  </si>
  <si>
    <t>Vedlejsí a ostatní náklady</t>
  </si>
  <si>
    <t>Zařízení staveniště pro stavbní část</t>
  </si>
  <si>
    <t>1024</t>
  </si>
  <si>
    <t>-849494189</t>
  </si>
  <si>
    <t>Realizační dokumentace stavby</t>
  </si>
  <si>
    <t>-2108448368</t>
  </si>
  <si>
    <t>Zpracování projednání a schválení povodňového plánu</t>
  </si>
  <si>
    <t>-476099494</t>
  </si>
  <si>
    <t>Vypracování plánu kontrolní činnosti a řízení jakosti</t>
  </si>
  <si>
    <t>210229153</t>
  </si>
  <si>
    <t>R07</t>
  </si>
  <si>
    <t>Geodetické zaměření skutečného provedení</t>
  </si>
  <si>
    <t>208458890</t>
  </si>
  <si>
    <t>Dokumentace skutečného provedení stavbení části vč. celkových výkresů se zahrnutím technologických zařízení</t>
  </si>
  <si>
    <t>-1828927322</t>
  </si>
  <si>
    <t>SEZNAM FIGUR</t>
  </si>
  <si>
    <t>Výměra</t>
  </si>
  <si>
    <t xml:space="preserve"> SO 02/ SO 02.1</t>
  </si>
  <si>
    <t>Použití figury:</t>
  </si>
  <si>
    <t>Výkop nezapažené  jamy</t>
  </si>
  <si>
    <t>Zásyp se zhutněním</t>
  </si>
  <si>
    <t xml:space="preserve"> SO 02/ SO 02.2</t>
  </si>
  <si>
    <t>Výkop koryta náhonu - vodoteč</t>
  </si>
  <si>
    <t xml:space="preserve"> SO 02/ SO 02.3</t>
  </si>
  <si>
    <t xml:space="preserve"> SO 03</t>
  </si>
  <si>
    <t xml:space="preserve"> SO 04/ SO 04.1</t>
  </si>
  <si>
    <t xml:space="preserve"> SO 04/ SO 04.2</t>
  </si>
  <si>
    <t>Úprava líce DS</t>
  </si>
  <si>
    <t xml:space="preserve"> SO 04/ SO 04.3</t>
  </si>
  <si>
    <t>izol_strech</t>
  </si>
  <si>
    <t>Tepelná izolace střechy</t>
  </si>
  <si>
    <t>malba</t>
  </si>
  <si>
    <t>Malba stěn a stropů</t>
  </si>
  <si>
    <t xml:space="preserve"> SO 04/ SO 04.4</t>
  </si>
  <si>
    <t xml:space="preserve"> SO 04/ SO 04.5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</si>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</sst>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sz val="8"/>
      <color rgb="FF000000"/>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42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9"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2" fillId="0" borderId="14"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43" fillId="0" borderId="23"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3" fillId="0" borderId="28" xfId="0" applyFont="1" applyBorder="1" applyAlignment="1">
      <alignment vertical="center" wrapText="1"/>
    </xf>
    <xf numFmtId="0" fontId="47" fillId="0" borderId="29" xfId="0" applyFont="1" applyBorder="1" applyAlignment="1">
      <alignment vertical="center" wrapText="1"/>
    </xf>
    <xf numFmtId="0" fontId="43" fillId="0" borderId="30" xfId="0" applyFont="1" applyBorder="1" applyAlignment="1">
      <alignment vertical="center" wrapText="1"/>
    </xf>
    <xf numFmtId="0" fontId="43" fillId="0" borderId="0" xfId="0" applyFont="1" applyBorder="1" applyAlignment="1">
      <alignment vertical="top"/>
    </xf>
    <xf numFmtId="0" fontId="43" fillId="0" borderId="0" xfId="0" applyFont="1" applyAlignment="1">
      <alignment vertical="top"/>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9" xfId="0" applyFont="1" applyBorder="1" applyAlignment="1">
      <alignment horizontal="left" vertical="center"/>
    </xf>
    <xf numFmtId="0" fontId="45" fillId="0" borderId="29" xfId="0" applyFont="1" applyBorder="1" applyAlignment="1">
      <alignment horizontal="center" vertical="center"/>
    </xf>
    <xf numFmtId="0" fontId="48" fillId="0" borderId="29"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3" fillId="0" borderId="28" xfId="0" applyFont="1" applyBorder="1" applyAlignment="1">
      <alignment horizontal="left" vertical="center"/>
    </xf>
    <xf numFmtId="0" fontId="47"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9" xfId="0" applyFont="1" applyBorder="1" applyAlignment="1">
      <alignment horizontal="left" vertical="center"/>
    </xf>
    <xf numFmtId="0" fontId="43"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43" fillId="0" borderId="23"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8"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9" xfId="0" applyFont="1" applyBorder="1" applyAlignment="1">
      <alignment vertical="center"/>
    </xf>
    <xf numFmtId="0" fontId="45"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5" fillId="0" borderId="29" xfId="0" applyFont="1" applyBorder="1" applyAlignment="1">
      <alignment horizontal="left"/>
    </xf>
    <xf numFmtId="0" fontId="48" fillId="0" borderId="29" xfId="0" applyFont="1" applyBorder="1" applyAlignment="1">
      <alignment/>
    </xf>
    <xf numFmtId="0" fontId="43" fillId="0" borderId="26" xfId="0" applyFont="1" applyBorder="1" applyAlignment="1">
      <alignment vertical="top"/>
    </xf>
    <xf numFmtId="0" fontId="43" fillId="0" borderId="27" xfId="0" applyFont="1" applyBorder="1" applyAlignment="1">
      <alignment vertical="top"/>
    </xf>
    <xf numFmtId="0" fontId="43" fillId="0" borderId="28" xfId="0" applyFont="1" applyBorder="1" applyAlignment="1">
      <alignment vertical="top"/>
    </xf>
    <xf numFmtId="0" fontId="43" fillId="0" borderId="29" xfId="0" applyFont="1" applyBorder="1" applyAlignment="1">
      <alignment vertical="top"/>
    </xf>
    <xf numFmtId="0" fontId="43" fillId="0" borderId="30" xfId="0" applyFont="1" applyBorder="1" applyAlignment="1">
      <alignment vertical="top"/>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9" fillId="0" borderId="0" xfId="0" applyNumberFormat="1" applyFont="1" applyAlignment="1" applyProtection="1">
      <alignment horizontal="right" vertical="center"/>
      <protection/>
    </xf>
    <xf numFmtId="0" fontId="29" fillId="0" borderId="0" xfId="0"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45"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5"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86"/>
      <c r="AS2" s="386"/>
      <c r="AT2" s="386"/>
      <c r="AU2" s="386"/>
      <c r="AV2" s="386"/>
      <c r="AW2" s="386"/>
      <c r="AX2" s="386"/>
      <c r="AY2" s="386"/>
      <c r="AZ2" s="386"/>
      <c r="BA2" s="386"/>
      <c r="BB2" s="386"/>
      <c r="BC2" s="386"/>
      <c r="BD2" s="386"/>
      <c r="BE2" s="386"/>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70" t="s">
        <v>14</v>
      </c>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24"/>
      <c r="AQ5" s="24"/>
      <c r="AR5" s="22"/>
      <c r="BE5" s="367" t="s">
        <v>15</v>
      </c>
      <c r="BS5" s="19" t="s">
        <v>6</v>
      </c>
    </row>
    <row r="6" spans="2:71" s="1" customFormat="1" ht="36.95" customHeight="1">
      <c r="B6" s="23"/>
      <c r="C6" s="24"/>
      <c r="D6" s="30" t="s">
        <v>16</v>
      </c>
      <c r="E6" s="24"/>
      <c r="F6" s="24"/>
      <c r="G6" s="24"/>
      <c r="H6" s="24"/>
      <c r="I6" s="24"/>
      <c r="J6" s="24"/>
      <c r="K6" s="372" t="s">
        <v>17</v>
      </c>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24"/>
      <c r="AQ6" s="24"/>
      <c r="AR6" s="22"/>
      <c r="BE6" s="368"/>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68"/>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68"/>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68"/>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68"/>
      <c r="BS10" s="19" t="s">
        <v>6</v>
      </c>
    </row>
    <row r="11" spans="2:71" s="1" customFormat="1" ht="18.4"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27</v>
      </c>
      <c r="AL11" s="24"/>
      <c r="AM11" s="24"/>
      <c r="AN11" s="29" t="s">
        <v>19</v>
      </c>
      <c r="AO11" s="24"/>
      <c r="AP11" s="24"/>
      <c r="AQ11" s="24"/>
      <c r="AR11" s="22"/>
      <c r="BE11" s="368"/>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68"/>
      <c r="BS12" s="19" t="s">
        <v>6</v>
      </c>
    </row>
    <row r="13" spans="2:71" s="1" customFormat="1" ht="12" customHeight="1">
      <c r="B13" s="23"/>
      <c r="C13" s="24"/>
      <c r="D13" s="31"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29</v>
      </c>
      <c r="AO13" s="24"/>
      <c r="AP13" s="24"/>
      <c r="AQ13" s="24"/>
      <c r="AR13" s="22"/>
      <c r="BE13" s="368"/>
      <c r="BS13" s="19" t="s">
        <v>6</v>
      </c>
    </row>
    <row r="14" spans="2:71" ht="12.75">
      <c r="B14" s="23"/>
      <c r="C14" s="24"/>
      <c r="D14" s="24"/>
      <c r="E14" s="373" t="s">
        <v>29</v>
      </c>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1" t="s">
        <v>27</v>
      </c>
      <c r="AL14" s="24"/>
      <c r="AM14" s="24"/>
      <c r="AN14" s="33" t="s">
        <v>29</v>
      </c>
      <c r="AO14" s="24"/>
      <c r="AP14" s="24"/>
      <c r="AQ14" s="24"/>
      <c r="AR14" s="22"/>
      <c r="BE14" s="368"/>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68"/>
      <c r="BS15" s="19" t="s">
        <v>4</v>
      </c>
    </row>
    <row r="16" spans="2:71" s="1" customFormat="1" ht="12" customHeight="1">
      <c r="B16" s="23"/>
      <c r="C16" s="24"/>
      <c r="D16" s="31"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31</v>
      </c>
      <c r="AO16" s="24"/>
      <c r="AP16" s="24"/>
      <c r="AQ16" s="24"/>
      <c r="AR16" s="22"/>
      <c r="BE16" s="368"/>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27</v>
      </c>
      <c r="AL17" s="24"/>
      <c r="AM17" s="24"/>
      <c r="AN17" s="29" t="s">
        <v>33</v>
      </c>
      <c r="AO17" s="24"/>
      <c r="AP17" s="24"/>
      <c r="AQ17" s="24"/>
      <c r="AR17" s="22"/>
      <c r="BE17" s="368"/>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68"/>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68"/>
      <c r="BS19" s="19" t="s">
        <v>6</v>
      </c>
    </row>
    <row r="20" spans="2:71" s="1" customFormat="1" ht="18.4"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27</v>
      </c>
      <c r="AL20" s="24"/>
      <c r="AM20" s="24"/>
      <c r="AN20" s="29" t="s">
        <v>19</v>
      </c>
      <c r="AO20" s="24"/>
      <c r="AP20" s="24"/>
      <c r="AQ20" s="24"/>
      <c r="AR20" s="22"/>
      <c r="BE20" s="368"/>
      <c r="BS20" s="19" t="s">
        <v>34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68"/>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68"/>
    </row>
    <row r="23" spans="2:57" s="1" customFormat="1" ht="52.5" customHeight="1">
      <c r="B23" s="23"/>
      <c r="C23" s="24"/>
      <c r="D23" s="24"/>
      <c r="E23" s="375" t="s">
        <v>37</v>
      </c>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24"/>
      <c r="AP23" s="24"/>
      <c r="AQ23" s="24"/>
      <c r="AR23" s="22"/>
      <c r="BE23" s="368"/>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68"/>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68"/>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76">
        <f>ROUND(AG54,2)</f>
        <v>0</v>
      </c>
      <c r="AL26" s="377"/>
      <c r="AM26" s="377"/>
      <c r="AN26" s="377"/>
      <c r="AO26" s="377"/>
      <c r="AP26" s="38"/>
      <c r="AQ26" s="38"/>
      <c r="AR26" s="41"/>
      <c r="BE26" s="368"/>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68"/>
    </row>
    <row r="28" spans="1:57" s="2" customFormat="1" ht="12.75">
      <c r="A28" s="36"/>
      <c r="B28" s="37"/>
      <c r="C28" s="38"/>
      <c r="D28" s="38"/>
      <c r="E28" s="38"/>
      <c r="F28" s="38"/>
      <c r="G28" s="38"/>
      <c r="H28" s="38"/>
      <c r="I28" s="38"/>
      <c r="J28" s="38"/>
      <c r="K28" s="38"/>
      <c r="L28" s="378" t="s">
        <v>39</v>
      </c>
      <c r="M28" s="378"/>
      <c r="N28" s="378"/>
      <c r="O28" s="378"/>
      <c r="P28" s="378"/>
      <c r="Q28" s="38"/>
      <c r="R28" s="38"/>
      <c r="S28" s="38"/>
      <c r="T28" s="38"/>
      <c r="U28" s="38"/>
      <c r="V28" s="38"/>
      <c r="W28" s="378" t="s">
        <v>40</v>
      </c>
      <c r="X28" s="378"/>
      <c r="Y28" s="378"/>
      <c r="Z28" s="378"/>
      <c r="AA28" s="378"/>
      <c r="AB28" s="378"/>
      <c r="AC28" s="378"/>
      <c r="AD28" s="378"/>
      <c r="AE28" s="378"/>
      <c r="AF28" s="38"/>
      <c r="AG28" s="38"/>
      <c r="AH28" s="38"/>
      <c r="AI28" s="38"/>
      <c r="AJ28" s="38"/>
      <c r="AK28" s="378" t="s">
        <v>41</v>
      </c>
      <c r="AL28" s="378"/>
      <c r="AM28" s="378"/>
      <c r="AN28" s="378"/>
      <c r="AO28" s="378"/>
      <c r="AP28" s="38"/>
      <c r="AQ28" s="38"/>
      <c r="AR28" s="41"/>
      <c r="BE28" s="368"/>
    </row>
    <row r="29" spans="2:57" s="3" customFormat="1" ht="14.45" customHeight="1">
      <c r="B29" s="42"/>
      <c r="C29" s="43"/>
      <c r="D29" s="31" t="s">
        <v>42</v>
      </c>
      <c r="E29" s="43"/>
      <c r="F29" s="31" t="s">
        <v>43</v>
      </c>
      <c r="G29" s="43"/>
      <c r="H29" s="43"/>
      <c r="I29" s="43"/>
      <c r="J29" s="43"/>
      <c r="K29" s="43"/>
      <c r="L29" s="381">
        <v>0.21</v>
      </c>
      <c r="M29" s="380"/>
      <c r="N29" s="380"/>
      <c r="O29" s="380"/>
      <c r="P29" s="380"/>
      <c r="Q29" s="43"/>
      <c r="R29" s="43"/>
      <c r="S29" s="43"/>
      <c r="T29" s="43"/>
      <c r="U29" s="43"/>
      <c r="V29" s="43"/>
      <c r="W29" s="379">
        <f>ROUND(AZ54,2)</f>
        <v>0</v>
      </c>
      <c r="X29" s="380"/>
      <c r="Y29" s="380"/>
      <c r="Z29" s="380"/>
      <c r="AA29" s="380"/>
      <c r="AB29" s="380"/>
      <c r="AC29" s="380"/>
      <c r="AD29" s="380"/>
      <c r="AE29" s="380"/>
      <c r="AF29" s="43"/>
      <c r="AG29" s="43"/>
      <c r="AH29" s="43"/>
      <c r="AI29" s="43"/>
      <c r="AJ29" s="43"/>
      <c r="AK29" s="379">
        <f>ROUND(AV54,2)</f>
        <v>0</v>
      </c>
      <c r="AL29" s="380"/>
      <c r="AM29" s="380"/>
      <c r="AN29" s="380"/>
      <c r="AO29" s="380"/>
      <c r="AP29" s="43"/>
      <c r="AQ29" s="43"/>
      <c r="AR29" s="44"/>
      <c r="BE29" s="369"/>
    </row>
    <row r="30" spans="2:57" s="3" customFormat="1" ht="14.45" customHeight="1">
      <c r="B30" s="42"/>
      <c r="C30" s="43"/>
      <c r="D30" s="43"/>
      <c r="E30" s="43"/>
      <c r="F30" s="31" t="s">
        <v>44</v>
      </c>
      <c r="G30" s="43"/>
      <c r="H30" s="43"/>
      <c r="I30" s="43"/>
      <c r="J30" s="43"/>
      <c r="K30" s="43"/>
      <c r="L30" s="381">
        <v>0.15</v>
      </c>
      <c r="M30" s="380"/>
      <c r="N30" s="380"/>
      <c r="O30" s="380"/>
      <c r="P30" s="380"/>
      <c r="Q30" s="43"/>
      <c r="R30" s="43"/>
      <c r="S30" s="43"/>
      <c r="T30" s="43"/>
      <c r="U30" s="43"/>
      <c r="V30" s="43"/>
      <c r="W30" s="379">
        <f>ROUND(BA54,2)</f>
        <v>0</v>
      </c>
      <c r="X30" s="380"/>
      <c r="Y30" s="380"/>
      <c r="Z30" s="380"/>
      <c r="AA30" s="380"/>
      <c r="AB30" s="380"/>
      <c r="AC30" s="380"/>
      <c r="AD30" s="380"/>
      <c r="AE30" s="380"/>
      <c r="AF30" s="43"/>
      <c r="AG30" s="43"/>
      <c r="AH30" s="43"/>
      <c r="AI30" s="43"/>
      <c r="AJ30" s="43"/>
      <c r="AK30" s="379">
        <f>ROUND(AW54,2)</f>
        <v>0</v>
      </c>
      <c r="AL30" s="380"/>
      <c r="AM30" s="380"/>
      <c r="AN30" s="380"/>
      <c r="AO30" s="380"/>
      <c r="AP30" s="43"/>
      <c r="AQ30" s="43"/>
      <c r="AR30" s="44"/>
      <c r="BE30" s="369"/>
    </row>
    <row r="31" spans="2:57" s="3" customFormat="1" ht="14.45" customHeight="1" hidden="1">
      <c r="B31" s="42"/>
      <c r="C31" s="43"/>
      <c r="D31" s="43"/>
      <c r="E31" s="43"/>
      <c r="F31" s="31" t="s">
        <v>45</v>
      </c>
      <c r="G31" s="43"/>
      <c r="H31" s="43"/>
      <c r="I31" s="43"/>
      <c r="J31" s="43"/>
      <c r="K31" s="43"/>
      <c r="L31" s="381">
        <v>0.21</v>
      </c>
      <c r="M31" s="380"/>
      <c r="N31" s="380"/>
      <c r="O31" s="380"/>
      <c r="P31" s="380"/>
      <c r="Q31" s="43"/>
      <c r="R31" s="43"/>
      <c r="S31" s="43"/>
      <c r="T31" s="43"/>
      <c r="U31" s="43"/>
      <c r="V31" s="43"/>
      <c r="W31" s="379">
        <f>ROUND(BB54,2)</f>
        <v>0</v>
      </c>
      <c r="X31" s="380"/>
      <c r="Y31" s="380"/>
      <c r="Z31" s="380"/>
      <c r="AA31" s="380"/>
      <c r="AB31" s="380"/>
      <c r="AC31" s="380"/>
      <c r="AD31" s="380"/>
      <c r="AE31" s="380"/>
      <c r="AF31" s="43"/>
      <c r="AG31" s="43"/>
      <c r="AH31" s="43"/>
      <c r="AI31" s="43"/>
      <c r="AJ31" s="43"/>
      <c r="AK31" s="379">
        <v>0</v>
      </c>
      <c r="AL31" s="380"/>
      <c r="AM31" s="380"/>
      <c r="AN31" s="380"/>
      <c r="AO31" s="380"/>
      <c r="AP31" s="43"/>
      <c r="AQ31" s="43"/>
      <c r="AR31" s="44"/>
      <c r="BE31" s="369"/>
    </row>
    <row r="32" spans="2:57" s="3" customFormat="1" ht="14.45" customHeight="1" hidden="1">
      <c r="B32" s="42"/>
      <c r="C32" s="43"/>
      <c r="D32" s="43"/>
      <c r="E32" s="43"/>
      <c r="F32" s="31" t="s">
        <v>46</v>
      </c>
      <c r="G32" s="43"/>
      <c r="H32" s="43"/>
      <c r="I32" s="43"/>
      <c r="J32" s="43"/>
      <c r="K32" s="43"/>
      <c r="L32" s="381">
        <v>0.15</v>
      </c>
      <c r="M32" s="380"/>
      <c r="N32" s="380"/>
      <c r="O32" s="380"/>
      <c r="P32" s="380"/>
      <c r="Q32" s="43"/>
      <c r="R32" s="43"/>
      <c r="S32" s="43"/>
      <c r="T32" s="43"/>
      <c r="U32" s="43"/>
      <c r="V32" s="43"/>
      <c r="W32" s="379">
        <f>ROUND(BC54,2)</f>
        <v>0</v>
      </c>
      <c r="X32" s="380"/>
      <c r="Y32" s="380"/>
      <c r="Z32" s="380"/>
      <c r="AA32" s="380"/>
      <c r="AB32" s="380"/>
      <c r="AC32" s="380"/>
      <c r="AD32" s="380"/>
      <c r="AE32" s="380"/>
      <c r="AF32" s="43"/>
      <c r="AG32" s="43"/>
      <c r="AH32" s="43"/>
      <c r="AI32" s="43"/>
      <c r="AJ32" s="43"/>
      <c r="AK32" s="379">
        <v>0</v>
      </c>
      <c r="AL32" s="380"/>
      <c r="AM32" s="380"/>
      <c r="AN32" s="380"/>
      <c r="AO32" s="380"/>
      <c r="AP32" s="43"/>
      <c r="AQ32" s="43"/>
      <c r="AR32" s="44"/>
      <c r="BE32" s="369"/>
    </row>
    <row r="33" spans="2:44" s="3" customFormat="1" ht="14.45" customHeight="1" hidden="1">
      <c r="B33" s="42"/>
      <c r="C33" s="43"/>
      <c r="D33" s="43"/>
      <c r="E33" s="43"/>
      <c r="F33" s="31" t="s">
        <v>47</v>
      </c>
      <c r="G33" s="43"/>
      <c r="H33" s="43"/>
      <c r="I33" s="43"/>
      <c r="J33" s="43"/>
      <c r="K33" s="43"/>
      <c r="L33" s="381">
        <v>0</v>
      </c>
      <c r="M33" s="380"/>
      <c r="N33" s="380"/>
      <c r="O33" s="380"/>
      <c r="P33" s="380"/>
      <c r="Q33" s="43"/>
      <c r="R33" s="43"/>
      <c r="S33" s="43"/>
      <c r="T33" s="43"/>
      <c r="U33" s="43"/>
      <c r="V33" s="43"/>
      <c r="W33" s="379">
        <f>ROUND(BD54,2)</f>
        <v>0</v>
      </c>
      <c r="X33" s="380"/>
      <c r="Y33" s="380"/>
      <c r="Z33" s="380"/>
      <c r="AA33" s="380"/>
      <c r="AB33" s="380"/>
      <c r="AC33" s="380"/>
      <c r="AD33" s="380"/>
      <c r="AE33" s="380"/>
      <c r="AF33" s="43"/>
      <c r="AG33" s="43"/>
      <c r="AH33" s="43"/>
      <c r="AI33" s="43"/>
      <c r="AJ33" s="43"/>
      <c r="AK33" s="379">
        <v>0</v>
      </c>
      <c r="AL33" s="380"/>
      <c r="AM33" s="380"/>
      <c r="AN33" s="380"/>
      <c r="AO33" s="38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85" t="s">
        <v>50</v>
      </c>
      <c r="Y35" s="383"/>
      <c r="Z35" s="383"/>
      <c r="AA35" s="383"/>
      <c r="AB35" s="383"/>
      <c r="AC35" s="47"/>
      <c r="AD35" s="47"/>
      <c r="AE35" s="47"/>
      <c r="AF35" s="47"/>
      <c r="AG35" s="47"/>
      <c r="AH35" s="47"/>
      <c r="AI35" s="47"/>
      <c r="AJ35" s="47"/>
      <c r="AK35" s="382">
        <f>SUM(AK26:AK33)</f>
        <v>0</v>
      </c>
      <c r="AL35" s="383"/>
      <c r="AM35" s="383"/>
      <c r="AN35" s="383"/>
      <c r="AO35" s="38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191282_dps_st</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4" t="str">
        <f>K6</f>
        <v>MVE Slezská Harta</v>
      </c>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93" t="str">
        <f>IF(AN8="","",AN8)</f>
        <v>22. 12. 2020</v>
      </c>
      <c r="AN47" s="393"/>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1" t="s">
        <v>25</v>
      </c>
      <c r="D49" s="38"/>
      <c r="E49" s="38"/>
      <c r="F49" s="38"/>
      <c r="G49" s="38"/>
      <c r="H49" s="38"/>
      <c r="I49" s="38"/>
      <c r="J49" s="38"/>
      <c r="K49" s="38"/>
      <c r="L49" s="54" t="str">
        <f>IF(E11="","",E11)</f>
        <v xml:space="preserve"> </v>
      </c>
      <c r="M49" s="38"/>
      <c r="N49" s="38"/>
      <c r="O49" s="38"/>
      <c r="P49" s="38"/>
      <c r="Q49" s="38"/>
      <c r="R49" s="38"/>
      <c r="S49" s="38"/>
      <c r="T49" s="38"/>
      <c r="U49" s="38"/>
      <c r="V49" s="38"/>
      <c r="W49" s="38"/>
      <c r="X49" s="38"/>
      <c r="Y49" s="38"/>
      <c r="Z49" s="38"/>
      <c r="AA49" s="38"/>
      <c r="AB49" s="38"/>
      <c r="AC49" s="38"/>
      <c r="AD49" s="38"/>
      <c r="AE49" s="38"/>
      <c r="AF49" s="38"/>
      <c r="AG49" s="38"/>
      <c r="AH49" s="38"/>
      <c r="AI49" s="31" t="s">
        <v>30</v>
      </c>
      <c r="AJ49" s="38"/>
      <c r="AK49" s="38"/>
      <c r="AL49" s="38"/>
      <c r="AM49" s="394" t="str">
        <f>IF(E17="","",E17)</f>
        <v>AQUATIS a. s. Botanická 834/56, 602 00 Brno</v>
      </c>
      <c r="AN49" s="395"/>
      <c r="AO49" s="395"/>
      <c r="AP49" s="395"/>
      <c r="AQ49" s="38"/>
      <c r="AR49" s="41"/>
      <c r="AS49" s="396" t="s">
        <v>52</v>
      </c>
      <c r="AT49" s="397"/>
      <c r="AU49" s="62"/>
      <c r="AV49" s="62"/>
      <c r="AW49" s="62"/>
      <c r="AX49" s="62"/>
      <c r="AY49" s="62"/>
      <c r="AZ49" s="62"/>
      <c r="BA49" s="62"/>
      <c r="BB49" s="62"/>
      <c r="BC49" s="62"/>
      <c r="BD49" s="63"/>
      <c r="BE49" s="36"/>
    </row>
    <row r="50" spans="1:57" s="2" customFormat="1" ht="15.2" customHeight="1">
      <c r="A50" s="36"/>
      <c r="B50" s="37"/>
      <c r="C50" s="31" t="s">
        <v>28</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94" t="str">
        <f>IF(E20="","",E20)</f>
        <v xml:space="preserve"> </v>
      </c>
      <c r="AN50" s="395"/>
      <c r="AO50" s="395"/>
      <c r="AP50" s="395"/>
      <c r="AQ50" s="38"/>
      <c r="AR50" s="41"/>
      <c r="AS50" s="398"/>
      <c r="AT50" s="399"/>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400"/>
      <c r="AT51" s="401"/>
      <c r="AU51" s="66"/>
      <c r="AV51" s="66"/>
      <c r="AW51" s="66"/>
      <c r="AX51" s="66"/>
      <c r="AY51" s="66"/>
      <c r="AZ51" s="66"/>
      <c r="BA51" s="66"/>
      <c r="BB51" s="66"/>
      <c r="BC51" s="66"/>
      <c r="BD51" s="67"/>
      <c r="BE51" s="36"/>
    </row>
    <row r="52" spans="1:57" s="2" customFormat="1" ht="29.25" customHeight="1">
      <c r="A52" s="36"/>
      <c r="B52" s="37"/>
      <c r="C52" s="359" t="s">
        <v>53</v>
      </c>
      <c r="D52" s="360"/>
      <c r="E52" s="360"/>
      <c r="F52" s="360"/>
      <c r="G52" s="360"/>
      <c r="H52" s="68"/>
      <c r="I52" s="363" t="s">
        <v>54</v>
      </c>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91" t="s">
        <v>55</v>
      </c>
      <c r="AH52" s="360"/>
      <c r="AI52" s="360"/>
      <c r="AJ52" s="360"/>
      <c r="AK52" s="360"/>
      <c r="AL52" s="360"/>
      <c r="AM52" s="360"/>
      <c r="AN52" s="363" t="s">
        <v>56</v>
      </c>
      <c r="AO52" s="360"/>
      <c r="AP52" s="360"/>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6">
        <f>ROUND(AG55+AG56+AG60+AG61+AG67+AG68,2)</f>
        <v>0</v>
      </c>
      <c r="AH54" s="366"/>
      <c r="AI54" s="366"/>
      <c r="AJ54" s="366"/>
      <c r="AK54" s="366"/>
      <c r="AL54" s="366"/>
      <c r="AM54" s="366"/>
      <c r="AN54" s="402">
        <f aca="true" t="shared" si="0" ref="AN54:AN68">SUM(AG54,AT54)</f>
        <v>0</v>
      </c>
      <c r="AO54" s="402"/>
      <c r="AP54" s="402"/>
      <c r="AQ54" s="80" t="s">
        <v>19</v>
      </c>
      <c r="AR54" s="81"/>
      <c r="AS54" s="82">
        <f>ROUND(AS55+AS56+AS60+AS61+AS67+AS68,2)</f>
        <v>0</v>
      </c>
      <c r="AT54" s="83">
        <f aca="true" t="shared" si="1" ref="AT54:AT68">ROUND(SUM(AV54:AW54),2)</f>
        <v>0</v>
      </c>
      <c r="AU54" s="84">
        <f>ROUND(AU55+AU56+AU60+AU61+AU67+AU68,5)</f>
        <v>0</v>
      </c>
      <c r="AV54" s="83">
        <f>ROUND(AZ54*L29,2)</f>
        <v>0</v>
      </c>
      <c r="AW54" s="83">
        <f>ROUND(BA54*L30,2)</f>
        <v>0</v>
      </c>
      <c r="AX54" s="83">
        <f>ROUND(BB54*L29,2)</f>
        <v>0</v>
      </c>
      <c r="AY54" s="83">
        <f>ROUND(BC54*L30,2)</f>
        <v>0</v>
      </c>
      <c r="AZ54" s="83">
        <f>ROUND(AZ55+AZ56+AZ60+AZ61+AZ67+AZ68,2)</f>
        <v>0</v>
      </c>
      <c r="BA54" s="83">
        <f>ROUND(BA55+BA56+BA60+BA61+BA67+BA68,2)</f>
        <v>0</v>
      </c>
      <c r="BB54" s="83">
        <f>ROUND(BB55+BB56+BB60+BB61+BB67+BB68,2)</f>
        <v>0</v>
      </c>
      <c r="BC54" s="83">
        <f>ROUND(BC55+BC56+BC60+BC61+BC67+BC68,2)</f>
        <v>0</v>
      </c>
      <c r="BD54" s="85">
        <f>ROUND(BD55+BD56+BD60+BD61+BD67+BD68,2)</f>
        <v>0</v>
      </c>
      <c r="BS54" s="86" t="s">
        <v>71</v>
      </c>
      <c r="BT54" s="86" t="s">
        <v>72</v>
      </c>
      <c r="BU54" s="87" t="s">
        <v>73</v>
      </c>
      <c r="BV54" s="86" t="s">
        <v>74</v>
      </c>
      <c r="BW54" s="86" t="s">
        <v>5</v>
      </c>
      <c r="BX54" s="86" t="s">
        <v>75</v>
      </c>
      <c r="CL54" s="86" t="s">
        <v>19</v>
      </c>
    </row>
    <row r="55" spans="1:91" s="7" customFormat="1" ht="16.5" customHeight="1">
      <c r="A55" s="88" t="s">
        <v>76</v>
      </c>
      <c r="B55" s="89"/>
      <c r="C55" s="90"/>
      <c r="D55" s="361" t="s">
        <v>77</v>
      </c>
      <c r="E55" s="361"/>
      <c r="F55" s="361"/>
      <c r="G55" s="361"/>
      <c r="H55" s="361"/>
      <c r="I55" s="91"/>
      <c r="J55" s="361" t="s">
        <v>78</v>
      </c>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92">
        <f>'SO 01 - Balvanitý skluz'!J30</f>
        <v>0</v>
      </c>
      <c r="AH55" s="388"/>
      <c r="AI55" s="388"/>
      <c r="AJ55" s="388"/>
      <c r="AK55" s="388"/>
      <c r="AL55" s="388"/>
      <c r="AM55" s="388"/>
      <c r="AN55" s="392">
        <f t="shared" si="0"/>
        <v>0</v>
      </c>
      <c r="AO55" s="388"/>
      <c r="AP55" s="388"/>
      <c r="AQ55" s="92" t="s">
        <v>79</v>
      </c>
      <c r="AR55" s="93"/>
      <c r="AS55" s="94">
        <v>0</v>
      </c>
      <c r="AT55" s="95">
        <f t="shared" si="1"/>
        <v>0</v>
      </c>
      <c r="AU55" s="96">
        <f>'SO 01 - Balvanitý skluz'!P87</f>
        <v>0</v>
      </c>
      <c r="AV55" s="95">
        <f>'SO 01 - Balvanitý skluz'!J33</f>
        <v>0</v>
      </c>
      <c r="AW55" s="95">
        <f>'SO 01 - Balvanitý skluz'!J34</f>
        <v>0</v>
      </c>
      <c r="AX55" s="95">
        <f>'SO 01 - Balvanitý skluz'!J35</f>
        <v>0</v>
      </c>
      <c r="AY55" s="95">
        <f>'SO 01 - Balvanitý skluz'!J36</f>
        <v>0</v>
      </c>
      <c r="AZ55" s="95">
        <f>'SO 01 - Balvanitý skluz'!F33</f>
        <v>0</v>
      </c>
      <c r="BA55" s="95">
        <f>'SO 01 - Balvanitý skluz'!F34</f>
        <v>0</v>
      </c>
      <c r="BB55" s="95">
        <f>'SO 01 - Balvanitý skluz'!F35</f>
        <v>0</v>
      </c>
      <c r="BC55" s="95">
        <f>'SO 01 - Balvanitý skluz'!F36</f>
        <v>0</v>
      </c>
      <c r="BD55" s="97">
        <f>'SO 01 - Balvanitý skluz'!F37</f>
        <v>0</v>
      </c>
      <c r="BT55" s="98" t="s">
        <v>80</v>
      </c>
      <c r="BV55" s="98" t="s">
        <v>74</v>
      </c>
      <c r="BW55" s="98" t="s">
        <v>81</v>
      </c>
      <c r="BX55" s="98" t="s">
        <v>5</v>
      </c>
      <c r="CL55" s="98" t="s">
        <v>19</v>
      </c>
      <c r="CM55" s="98" t="s">
        <v>82</v>
      </c>
    </row>
    <row r="56" spans="2:91" s="7" customFormat="1" ht="16.5" customHeight="1">
      <c r="B56" s="89"/>
      <c r="C56" s="90"/>
      <c r="D56" s="361" t="s">
        <v>83</v>
      </c>
      <c r="E56" s="361"/>
      <c r="F56" s="361"/>
      <c r="G56" s="361"/>
      <c r="H56" s="361"/>
      <c r="I56" s="91"/>
      <c r="J56" s="361" t="s">
        <v>84</v>
      </c>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87">
        <f>ROUND(SUM(AG57:AG59),2)</f>
        <v>0</v>
      </c>
      <c r="AH56" s="388"/>
      <c r="AI56" s="388"/>
      <c r="AJ56" s="388"/>
      <c r="AK56" s="388"/>
      <c r="AL56" s="388"/>
      <c r="AM56" s="388"/>
      <c r="AN56" s="392">
        <f t="shared" si="0"/>
        <v>0</v>
      </c>
      <c r="AO56" s="388"/>
      <c r="AP56" s="388"/>
      <c r="AQ56" s="92" t="s">
        <v>79</v>
      </c>
      <c r="AR56" s="93"/>
      <c r="AS56" s="94">
        <f>ROUND(SUM(AS57:AS59),2)</f>
        <v>0</v>
      </c>
      <c r="AT56" s="95">
        <f t="shared" si="1"/>
        <v>0</v>
      </c>
      <c r="AU56" s="96">
        <f>ROUND(SUM(AU57:AU59),5)</f>
        <v>0</v>
      </c>
      <c r="AV56" s="95">
        <f>ROUND(AZ56*L29,2)</f>
        <v>0</v>
      </c>
      <c r="AW56" s="95">
        <f>ROUND(BA56*L30,2)</f>
        <v>0</v>
      </c>
      <c r="AX56" s="95">
        <f>ROUND(BB56*L29,2)</f>
        <v>0</v>
      </c>
      <c r="AY56" s="95">
        <f>ROUND(BC56*L30,2)</f>
        <v>0</v>
      </c>
      <c r="AZ56" s="95">
        <f>ROUND(SUM(AZ57:AZ59),2)</f>
        <v>0</v>
      </c>
      <c r="BA56" s="95">
        <f>ROUND(SUM(BA57:BA59),2)</f>
        <v>0</v>
      </c>
      <c r="BB56" s="95">
        <f>ROUND(SUM(BB57:BB59),2)</f>
        <v>0</v>
      </c>
      <c r="BC56" s="95">
        <f>ROUND(SUM(BC57:BC59),2)</f>
        <v>0</v>
      </c>
      <c r="BD56" s="97">
        <f>ROUND(SUM(BD57:BD59),2)</f>
        <v>0</v>
      </c>
      <c r="BS56" s="98" t="s">
        <v>71</v>
      </c>
      <c r="BT56" s="98" t="s">
        <v>80</v>
      </c>
      <c r="BU56" s="98" t="s">
        <v>73</v>
      </c>
      <c r="BV56" s="98" t="s">
        <v>74</v>
      </c>
      <c r="BW56" s="98" t="s">
        <v>85</v>
      </c>
      <c r="BX56" s="98" t="s">
        <v>5</v>
      </c>
      <c r="CL56" s="98" t="s">
        <v>19</v>
      </c>
      <c r="CM56" s="98" t="s">
        <v>82</v>
      </c>
    </row>
    <row r="57" spans="1:90" s="4" customFormat="1" ht="16.5" customHeight="1">
      <c r="A57" s="88" t="s">
        <v>76</v>
      </c>
      <c r="B57" s="53"/>
      <c r="C57" s="99"/>
      <c r="D57" s="99"/>
      <c r="E57" s="362" t="s">
        <v>86</v>
      </c>
      <c r="F57" s="362"/>
      <c r="G57" s="362"/>
      <c r="H57" s="362"/>
      <c r="I57" s="362"/>
      <c r="J57" s="99"/>
      <c r="K57" s="362" t="s">
        <v>87</v>
      </c>
      <c r="L57" s="362"/>
      <c r="M57" s="362"/>
      <c r="N57" s="362"/>
      <c r="O57" s="362"/>
      <c r="P57" s="362"/>
      <c r="Q57" s="362"/>
      <c r="R57" s="362"/>
      <c r="S57" s="362"/>
      <c r="T57" s="362"/>
      <c r="U57" s="362"/>
      <c r="V57" s="362"/>
      <c r="W57" s="362"/>
      <c r="X57" s="362"/>
      <c r="Y57" s="362"/>
      <c r="Z57" s="362"/>
      <c r="AA57" s="362"/>
      <c r="AB57" s="362"/>
      <c r="AC57" s="362"/>
      <c r="AD57" s="362"/>
      <c r="AE57" s="362"/>
      <c r="AF57" s="362"/>
      <c r="AG57" s="389">
        <f>'SO 02.1 - Stavidlový objekt'!J32</f>
        <v>0</v>
      </c>
      <c r="AH57" s="390"/>
      <c r="AI57" s="390"/>
      <c r="AJ57" s="390"/>
      <c r="AK57" s="390"/>
      <c r="AL57" s="390"/>
      <c r="AM57" s="390"/>
      <c r="AN57" s="389">
        <f t="shared" si="0"/>
        <v>0</v>
      </c>
      <c r="AO57" s="390"/>
      <c r="AP57" s="390"/>
      <c r="AQ57" s="100" t="s">
        <v>88</v>
      </c>
      <c r="AR57" s="55"/>
      <c r="AS57" s="101">
        <v>0</v>
      </c>
      <c r="AT57" s="102">
        <f t="shared" si="1"/>
        <v>0</v>
      </c>
      <c r="AU57" s="103">
        <f>'SO 02.1 - Stavidlový objekt'!P97</f>
        <v>0</v>
      </c>
      <c r="AV57" s="102">
        <f>'SO 02.1 - Stavidlový objekt'!J35</f>
        <v>0</v>
      </c>
      <c r="AW57" s="102">
        <f>'SO 02.1 - Stavidlový objekt'!J36</f>
        <v>0</v>
      </c>
      <c r="AX57" s="102">
        <f>'SO 02.1 - Stavidlový objekt'!J37</f>
        <v>0</v>
      </c>
      <c r="AY57" s="102">
        <f>'SO 02.1 - Stavidlový objekt'!J38</f>
        <v>0</v>
      </c>
      <c r="AZ57" s="102">
        <f>'SO 02.1 - Stavidlový objekt'!F35</f>
        <v>0</v>
      </c>
      <c r="BA57" s="102">
        <f>'SO 02.1 - Stavidlový objekt'!F36</f>
        <v>0</v>
      </c>
      <c r="BB57" s="102">
        <f>'SO 02.1 - Stavidlový objekt'!F37</f>
        <v>0</v>
      </c>
      <c r="BC57" s="102">
        <f>'SO 02.1 - Stavidlový objekt'!F38</f>
        <v>0</v>
      </c>
      <c r="BD57" s="104">
        <f>'SO 02.1 - Stavidlový objekt'!F39</f>
        <v>0</v>
      </c>
      <c r="BT57" s="105" t="s">
        <v>82</v>
      </c>
      <c r="BV57" s="105" t="s">
        <v>74</v>
      </c>
      <c r="BW57" s="105" t="s">
        <v>89</v>
      </c>
      <c r="BX57" s="105" t="s">
        <v>85</v>
      </c>
      <c r="CL57" s="105" t="s">
        <v>19</v>
      </c>
    </row>
    <row r="58" spans="1:90" s="4" customFormat="1" ht="16.5" customHeight="1">
      <c r="A58" s="88" t="s">
        <v>76</v>
      </c>
      <c r="B58" s="53"/>
      <c r="C58" s="99"/>
      <c r="D58" s="99"/>
      <c r="E58" s="362" t="s">
        <v>90</v>
      </c>
      <c r="F58" s="362"/>
      <c r="G58" s="362"/>
      <c r="H58" s="362"/>
      <c r="I58" s="362"/>
      <c r="J58" s="99"/>
      <c r="K58" s="362" t="s">
        <v>91</v>
      </c>
      <c r="L58" s="362"/>
      <c r="M58" s="362"/>
      <c r="N58" s="362"/>
      <c r="O58" s="362"/>
      <c r="P58" s="362"/>
      <c r="Q58" s="362"/>
      <c r="R58" s="362"/>
      <c r="S58" s="362"/>
      <c r="T58" s="362"/>
      <c r="U58" s="362"/>
      <c r="V58" s="362"/>
      <c r="W58" s="362"/>
      <c r="X58" s="362"/>
      <c r="Y58" s="362"/>
      <c r="Z58" s="362"/>
      <c r="AA58" s="362"/>
      <c r="AB58" s="362"/>
      <c r="AC58" s="362"/>
      <c r="AD58" s="362"/>
      <c r="AE58" s="362"/>
      <c r="AF58" s="362"/>
      <c r="AG58" s="389">
        <f>'SO 02.2 - Náhon'!J32</f>
        <v>0</v>
      </c>
      <c r="AH58" s="390"/>
      <c r="AI58" s="390"/>
      <c r="AJ58" s="390"/>
      <c r="AK58" s="390"/>
      <c r="AL58" s="390"/>
      <c r="AM58" s="390"/>
      <c r="AN58" s="389">
        <f t="shared" si="0"/>
        <v>0</v>
      </c>
      <c r="AO58" s="390"/>
      <c r="AP58" s="390"/>
      <c r="AQ58" s="100" t="s">
        <v>88</v>
      </c>
      <c r="AR58" s="55"/>
      <c r="AS58" s="101">
        <v>0</v>
      </c>
      <c r="AT58" s="102">
        <f t="shared" si="1"/>
        <v>0</v>
      </c>
      <c r="AU58" s="103">
        <f>'SO 02.2 - Náhon'!P90</f>
        <v>0</v>
      </c>
      <c r="AV58" s="102">
        <f>'SO 02.2 - Náhon'!J35</f>
        <v>0</v>
      </c>
      <c r="AW58" s="102">
        <f>'SO 02.2 - Náhon'!J36</f>
        <v>0</v>
      </c>
      <c r="AX58" s="102">
        <f>'SO 02.2 - Náhon'!J37</f>
        <v>0</v>
      </c>
      <c r="AY58" s="102">
        <f>'SO 02.2 - Náhon'!J38</f>
        <v>0</v>
      </c>
      <c r="AZ58" s="102">
        <f>'SO 02.2 - Náhon'!F35</f>
        <v>0</v>
      </c>
      <c r="BA58" s="102">
        <f>'SO 02.2 - Náhon'!F36</f>
        <v>0</v>
      </c>
      <c r="BB58" s="102">
        <f>'SO 02.2 - Náhon'!F37</f>
        <v>0</v>
      </c>
      <c r="BC58" s="102">
        <f>'SO 02.2 - Náhon'!F38</f>
        <v>0</v>
      </c>
      <c r="BD58" s="104">
        <f>'SO 02.2 - Náhon'!F39</f>
        <v>0</v>
      </c>
      <c r="BT58" s="105" t="s">
        <v>82</v>
      </c>
      <c r="BV58" s="105" t="s">
        <v>74</v>
      </c>
      <c r="BW58" s="105" t="s">
        <v>92</v>
      </c>
      <c r="BX58" s="105" t="s">
        <v>85</v>
      </c>
      <c r="CL58" s="105" t="s">
        <v>19</v>
      </c>
    </row>
    <row r="59" spans="1:90" s="4" customFormat="1" ht="16.5" customHeight="1">
      <c r="A59" s="88" t="s">
        <v>76</v>
      </c>
      <c r="B59" s="53"/>
      <c r="C59" s="99"/>
      <c r="D59" s="99"/>
      <c r="E59" s="362" t="s">
        <v>93</v>
      </c>
      <c r="F59" s="362"/>
      <c r="G59" s="362"/>
      <c r="H59" s="362"/>
      <c r="I59" s="362"/>
      <c r="J59" s="99"/>
      <c r="K59" s="362" t="s">
        <v>94</v>
      </c>
      <c r="L59" s="362"/>
      <c r="M59" s="362"/>
      <c r="N59" s="362"/>
      <c r="O59" s="362"/>
      <c r="P59" s="362"/>
      <c r="Q59" s="362"/>
      <c r="R59" s="362"/>
      <c r="S59" s="362"/>
      <c r="T59" s="362"/>
      <c r="U59" s="362"/>
      <c r="V59" s="362"/>
      <c r="W59" s="362"/>
      <c r="X59" s="362"/>
      <c r="Y59" s="362"/>
      <c r="Z59" s="362"/>
      <c r="AA59" s="362"/>
      <c r="AB59" s="362"/>
      <c r="AC59" s="362"/>
      <c r="AD59" s="362"/>
      <c r="AE59" s="362"/>
      <c r="AF59" s="362"/>
      <c r="AG59" s="389">
        <f>'SO 02.3 - Odpad'!J32</f>
        <v>0</v>
      </c>
      <c r="AH59" s="390"/>
      <c r="AI59" s="390"/>
      <c r="AJ59" s="390"/>
      <c r="AK59" s="390"/>
      <c r="AL59" s="390"/>
      <c r="AM59" s="390"/>
      <c r="AN59" s="389">
        <f t="shared" si="0"/>
        <v>0</v>
      </c>
      <c r="AO59" s="390"/>
      <c r="AP59" s="390"/>
      <c r="AQ59" s="100" t="s">
        <v>88</v>
      </c>
      <c r="AR59" s="55"/>
      <c r="AS59" s="101">
        <v>0</v>
      </c>
      <c r="AT59" s="102">
        <f t="shared" si="1"/>
        <v>0</v>
      </c>
      <c r="AU59" s="103">
        <f>'SO 02.3 - Odpad'!P89</f>
        <v>0</v>
      </c>
      <c r="AV59" s="102">
        <f>'SO 02.3 - Odpad'!J35</f>
        <v>0</v>
      </c>
      <c r="AW59" s="102">
        <f>'SO 02.3 - Odpad'!J36</f>
        <v>0</v>
      </c>
      <c r="AX59" s="102">
        <f>'SO 02.3 - Odpad'!J37</f>
        <v>0</v>
      </c>
      <c r="AY59" s="102">
        <f>'SO 02.3 - Odpad'!J38</f>
        <v>0</v>
      </c>
      <c r="AZ59" s="102">
        <f>'SO 02.3 - Odpad'!F35</f>
        <v>0</v>
      </c>
      <c r="BA59" s="102">
        <f>'SO 02.3 - Odpad'!F36</f>
        <v>0</v>
      </c>
      <c r="BB59" s="102">
        <f>'SO 02.3 - Odpad'!F37</f>
        <v>0</v>
      </c>
      <c r="BC59" s="102">
        <f>'SO 02.3 - Odpad'!F38</f>
        <v>0</v>
      </c>
      <c r="BD59" s="104">
        <f>'SO 02.3 - Odpad'!F39</f>
        <v>0</v>
      </c>
      <c r="BT59" s="105" t="s">
        <v>82</v>
      </c>
      <c r="BV59" s="105" t="s">
        <v>74</v>
      </c>
      <c r="BW59" s="105" t="s">
        <v>95</v>
      </c>
      <c r="BX59" s="105" t="s">
        <v>85</v>
      </c>
      <c r="CL59" s="105" t="s">
        <v>19</v>
      </c>
    </row>
    <row r="60" spans="1:91" s="7" customFormat="1" ht="16.5" customHeight="1">
      <c r="A60" s="88" t="s">
        <v>76</v>
      </c>
      <c r="B60" s="89"/>
      <c r="C60" s="90"/>
      <c r="D60" s="361" t="s">
        <v>96</v>
      </c>
      <c r="E60" s="361"/>
      <c r="F60" s="361"/>
      <c r="G60" s="361"/>
      <c r="H60" s="361"/>
      <c r="I60" s="91"/>
      <c r="J60" s="361" t="s">
        <v>97</v>
      </c>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92">
        <f>'SO 03 - Statické zajištěn...'!J30</f>
        <v>0</v>
      </c>
      <c r="AH60" s="388"/>
      <c r="AI60" s="388"/>
      <c r="AJ60" s="388"/>
      <c r="AK60" s="388"/>
      <c r="AL60" s="388"/>
      <c r="AM60" s="388"/>
      <c r="AN60" s="392">
        <f t="shared" si="0"/>
        <v>0</v>
      </c>
      <c r="AO60" s="388"/>
      <c r="AP60" s="388"/>
      <c r="AQ60" s="92" t="s">
        <v>79</v>
      </c>
      <c r="AR60" s="93"/>
      <c r="AS60" s="94">
        <v>0</v>
      </c>
      <c r="AT60" s="95">
        <f t="shared" si="1"/>
        <v>0</v>
      </c>
      <c r="AU60" s="96">
        <f>'SO 03 - Statické zajištěn...'!P84</f>
        <v>0</v>
      </c>
      <c r="AV60" s="95">
        <f>'SO 03 - Statické zajištěn...'!J33</f>
        <v>0</v>
      </c>
      <c r="AW60" s="95">
        <f>'SO 03 - Statické zajištěn...'!J34</f>
        <v>0</v>
      </c>
      <c r="AX60" s="95">
        <f>'SO 03 - Statické zajištěn...'!J35</f>
        <v>0</v>
      </c>
      <c r="AY60" s="95">
        <f>'SO 03 - Statické zajištěn...'!J36</f>
        <v>0</v>
      </c>
      <c r="AZ60" s="95">
        <f>'SO 03 - Statické zajištěn...'!F33</f>
        <v>0</v>
      </c>
      <c r="BA60" s="95">
        <f>'SO 03 - Statické zajištěn...'!F34</f>
        <v>0</v>
      </c>
      <c r="BB60" s="95">
        <f>'SO 03 - Statické zajištěn...'!F35</f>
        <v>0</v>
      </c>
      <c r="BC60" s="95">
        <f>'SO 03 - Statické zajištěn...'!F36</f>
        <v>0</v>
      </c>
      <c r="BD60" s="97">
        <f>'SO 03 - Statické zajištěn...'!F37</f>
        <v>0</v>
      </c>
      <c r="BT60" s="98" t="s">
        <v>80</v>
      </c>
      <c r="BV60" s="98" t="s">
        <v>74</v>
      </c>
      <c r="BW60" s="98" t="s">
        <v>98</v>
      </c>
      <c r="BX60" s="98" t="s">
        <v>5</v>
      </c>
      <c r="CL60" s="98" t="s">
        <v>19</v>
      </c>
      <c r="CM60" s="98" t="s">
        <v>82</v>
      </c>
    </row>
    <row r="61" spans="2:91" s="7" customFormat="1" ht="16.5" customHeight="1">
      <c r="B61" s="89"/>
      <c r="C61" s="90"/>
      <c r="D61" s="361" t="s">
        <v>99</v>
      </c>
      <c r="E61" s="361"/>
      <c r="F61" s="361"/>
      <c r="G61" s="361"/>
      <c r="H61" s="361"/>
      <c r="I61" s="91"/>
      <c r="J61" s="361" t="s">
        <v>100</v>
      </c>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87">
        <f>ROUND(SUM(AG62:AG66),2)</f>
        <v>0</v>
      </c>
      <c r="AH61" s="388"/>
      <c r="AI61" s="388"/>
      <c r="AJ61" s="388"/>
      <c r="AK61" s="388"/>
      <c r="AL61" s="388"/>
      <c r="AM61" s="388"/>
      <c r="AN61" s="392">
        <f t="shared" si="0"/>
        <v>0</v>
      </c>
      <c r="AO61" s="388"/>
      <c r="AP61" s="388"/>
      <c r="AQ61" s="92" t="s">
        <v>79</v>
      </c>
      <c r="AR61" s="93"/>
      <c r="AS61" s="94">
        <f>ROUND(SUM(AS62:AS66),2)</f>
        <v>0</v>
      </c>
      <c r="AT61" s="95">
        <f t="shared" si="1"/>
        <v>0</v>
      </c>
      <c r="AU61" s="96">
        <f>ROUND(SUM(AU62:AU66),5)</f>
        <v>0</v>
      </c>
      <c r="AV61" s="95">
        <f>ROUND(AZ61*L29,2)</f>
        <v>0</v>
      </c>
      <c r="AW61" s="95">
        <f>ROUND(BA61*L30,2)</f>
        <v>0</v>
      </c>
      <c r="AX61" s="95">
        <f>ROUND(BB61*L29,2)</f>
        <v>0</v>
      </c>
      <c r="AY61" s="95">
        <f>ROUND(BC61*L30,2)</f>
        <v>0</v>
      </c>
      <c r="AZ61" s="95">
        <f>ROUND(SUM(AZ62:AZ66),2)</f>
        <v>0</v>
      </c>
      <c r="BA61" s="95">
        <f>ROUND(SUM(BA62:BA66),2)</f>
        <v>0</v>
      </c>
      <c r="BB61" s="95">
        <f>ROUND(SUM(BB62:BB66),2)</f>
        <v>0</v>
      </c>
      <c r="BC61" s="95">
        <f>ROUND(SUM(BC62:BC66),2)</f>
        <v>0</v>
      </c>
      <c r="BD61" s="97">
        <f>ROUND(SUM(BD62:BD66),2)</f>
        <v>0</v>
      </c>
      <c r="BS61" s="98" t="s">
        <v>71</v>
      </c>
      <c r="BT61" s="98" t="s">
        <v>80</v>
      </c>
      <c r="BU61" s="98" t="s">
        <v>73</v>
      </c>
      <c r="BV61" s="98" t="s">
        <v>74</v>
      </c>
      <c r="BW61" s="98" t="s">
        <v>101</v>
      </c>
      <c r="BX61" s="98" t="s">
        <v>5</v>
      </c>
      <c r="CL61" s="98" t="s">
        <v>19</v>
      </c>
      <c r="CM61" s="98" t="s">
        <v>82</v>
      </c>
    </row>
    <row r="62" spans="1:90" s="4" customFormat="1" ht="16.5" customHeight="1">
      <c r="A62" s="88" t="s">
        <v>76</v>
      </c>
      <c r="B62" s="53"/>
      <c r="C62" s="99"/>
      <c r="D62" s="99"/>
      <c r="E62" s="362" t="s">
        <v>102</v>
      </c>
      <c r="F62" s="362"/>
      <c r="G62" s="362"/>
      <c r="H62" s="362"/>
      <c r="I62" s="362"/>
      <c r="J62" s="99"/>
      <c r="K62" s="362" t="s">
        <v>103</v>
      </c>
      <c r="L62" s="362"/>
      <c r="M62" s="362"/>
      <c r="N62" s="362"/>
      <c r="O62" s="362"/>
      <c r="P62" s="362"/>
      <c r="Q62" s="362"/>
      <c r="R62" s="362"/>
      <c r="S62" s="362"/>
      <c r="T62" s="362"/>
      <c r="U62" s="362"/>
      <c r="V62" s="362"/>
      <c r="W62" s="362"/>
      <c r="X62" s="362"/>
      <c r="Y62" s="362"/>
      <c r="Z62" s="362"/>
      <c r="AA62" s="362"/>
      <c r="AB62" s="362"/>
      <c r="AC62" s="362"/>
      <c r="AD62" s="362"/>
      <c r="AE62" s="362"/>
      <c r="AF62" s="362"/>
      <c r="AG62" s="389">
        <f>'SO 04.1 - Vtokový objekt'!J32</f>
        <v>0</v>
      </c>
      <c r="AH62" s="390"/>
      <c r="AI62" s="390"/>
      <c r="AJ62" s="390"/>
      <c r="AK62" s="390"/>
      <c r="AL62" s="390"/>
      <c r="AM62" s="390"/>
      <c r="AN62" s="389">
        <f t="shared" si="0"/>
        <v>0</v>
      </c>
      <c r="AO62" s="390"/>
      <c r="AP62" s="390"/>
      <c r="AQ62" s="100" t="s">
        <v>88</v>
      </c>
      <c r="AR62" s="55"/>
      <c r="AS62" s="101">
        <v>0</v>
      </c>
      <c r="AT62" s="102">
        <f t="shared" si="1"/>
        <v>0</v>
      </c>
      <c r="AU62" s="103">
        <f>'SO 04.1 - Vtokový objekt'!P93</f>
        <v>0</v>
      </c>
      <c r="AV62" s="102">
        <f>'SO 04.1 - Vtokový objekt'!J35</f>
        <v>0</v>
      </c>
      <c r="AW62" s="102">
        <f>'SO 04.1 - Vtokový objekt'!J36</f>
        <v>0</v>
      </c>
      <c r="AX62" s="102">
        <f>'SO 04.1 - Vtokový objekt'!J37</f>
        <v>0</v>
      </c>
      <c r="AY62" s="102">
        <f>'SO 04.1 - Vtokový objekt'!J38</f>
        <v>0</v>
      </c>
      <c r="AZ62" s="102">
        <f>'SO 04.1 - Vtokový objekt'!F35</f>
        <v>0</v>
      </c>
      <c r="BA62" s="102">
        <f>'SO 04.1 - Vtokový objekt'!F36</f>
        <v>0</v>
      </c>
      <c r="BB62" s="102">
        <f>'SO 04.1 - Vtokový objekt'!F37</f>
        <v>0</v>
      </c>
      <c r="BC62" s="102">
        <f>'SO 04.1 - Vtokový objekt'!F38</f>
        <v>0</v>
      </c>
      <c r="BD62" s="104">
        <f>'SO 04.1 - Vtokový objekt'!F39</f>
        <v>0</v>
      </c>
      <c r="BT62" s="105" t="s">
        <v>82</v>
      </c>
      <c r="BV62" s="105" t="s">
        <v>74</v>
      </c>
      <c r="BW62" s="105" t="s">
        <v>104</v>
      </c>
      <c r="BX62" s="105" t="s">
        <v>101</v>
      </c>
      <c r="CL62" s="105" t="s">
        <v>19</v>
      </c>
    </row>
    <row r="63" spans="1:90" s="4" customFormat="1" ht="16.5" customHeight="1">
      <c r="A63" s="88" t="s">
        <v>76</v>
      </c>
      <c r="B63" s="53"/>
      <c r="C63" s="99"/>
      <c r="D63" s="99"/>
      <c r="E63" s="362" t="s">
        <v>105</v>
      </c>
      <c r="F63" s="362"/>
      <c r="G63" s="362"/>
      <c r="H63" s="362"/>
      <c r="I63" s="362"/>
      <c r="J63" s="99"/>
      <c r="K63" s="362" t="s">
        <v>106</v>
      </c>
      <c r="L63" s="362"/>
      <c r="M63" s="362"/>
      <c r="N63" s="362"/>
      <c r="O63" s="362"/>
      <c r="P63" s="362"/>
      <c r="Q63" s="362"/>
      <c r="R63" s="362"/>
      <c r="S63" s="362"/>
      <c r="T63" s="362"/>
      <c r="U63" s="362"/>
      <c r="V63" s="362"/>
      <c r="W63" s="362"/>
      <c r="X63" s="362"/>
      <c r="Y63" s="362"/>
      <c r="Z63" s="362"/>
      <c r="AA63" s="362"/>
      <c r="AB63" s="362"/>
      <c r="AC63" s="362"/>
      <c r="AD63" s="362"/>
      <c r="AE63" s="362"/>
      <c r="AF63" s="362"/>
      <c r="AG63" s="389">
        <f>'SO 04.2 - MVE - spodní st...'!J32</f>
        <v>0</v>
      </c>
      <c r="AH63" s="390"/>
      <c r="AI63" s="390"/>
      <c r="AJ63" s="390"/>
      <c r="AK63" s="390"/>
      <c r="AL63" s="390"/>
      <c r="AM63" s="390"/>
      <c r="AN63" s="389">
        <f t="shared" si="0"/>
        <v>0</v>
      </c>
      <c r="AO63" s="390"/>
      <c r="AP63" s="390"/>
      <c r="AQ63" s="100" t="s">
        <v>88</v>
      </c>
      <c r="AR63" s="55"/>
      <c r="AS63" s="101">
        <v>0</v>
      </c>
      <c r="AT63" s="102">
        <f t="shared" si="1"/>
        <v>0</v>
      </c>
      <c r="AU63" s="103">
        <f>'SO 04.2 - MVE - spodní st...'!P94</f>
        <v>0</v>
      </c>
      <c r="AV63" s="102">
        <f>'SO 04.2 - MVE - spodní st...'!J35</f>
        <v>0</v>
      </c>
      <c r="AW63" s="102">
        <f>'SO 04.2 - MVE - spodní st...'!J36</f>
        <v>0</v>
      </c>
      <c r="AX63" s="102">
        <f>'SO 04.2 - MVE - spodní st...'!J37</f>
        <v>0</v>
      </c>
      <c r="AY63" s="102">
        <f>'SO 04.2 - MVE - spodní st...'!J38</f>
        <v>0</v>
      </c>
      <c r="AZ63" s="102">
        <f>'SO 04.2 - MVE - spodní st...'!F35</f>
        <v>0</v>
      </c>
      <c r="BA63" s="102">
        <f>'SO 04.2 - MVE - spodní st...'!F36</f>
        <v>0</v>
      </c>
      <c r="BB63" s="102">
        <f>'SO 04.2 - MVE - spodní st...'!F37</f>
        <v>0</v>
      </c>
      <c r="BC63" s="102">
        <f>'SO 04.2 - MVE - spodní st...'!F38</f>
        <v>0</v>
      </c>
      <c r="BD63" s="104">
        <f>'SO 04.2 - MVE - spodní st...'!F39</f>
        <v>0</v>
      </c>
      <c r="BT63" s="105" t="s">
        <v>82</v>
      </c>
      <c r="BV63" s="105" t="s">
        <v>74</v>
      </c>
      <c r="BW63" s="105" t="s">
        <v>107</v>
      </c>
      <c r="BX63" s="105" t="s">
        <v>101</v>
      </c>
      <c r="CL63" s="105" t="s">
        <v>19</v>
      </c>
    </row>
    <row r="64" spans="1:90" s="4" customFormat="1" ht="16.5" customHeight="1">
      <c r="A64" s="88" t="s">
        <v>76</v>
      </c>
      <c r="B64" s="53"/>
      <c r="C64" s="99"/>
      <c r="D64" s="99"/>
      <c r="E64" s="362" t="s">
        <v>108</v>
      </c>
      <c r="F64" s="362"/>
      <c r="G64" s="362"/>
      <c r="H64" s="362"/>
      <c r="I64" s="362"/>
      <c r="J64" s="99"/>
      <c r="K64" s="362" t="s">
        <v>109</v>
      </c>
      <c r="L64" s="362"/>
      <c r="M64" s="362"/>
      <c r="N64" s="362"/>
      <c r="O64" s="362"/>
      <c r="P64" s="362"/>
      <c r="Q64" s="362"/>
      <c r="R64" s="362"/>
      <c r="S64" s="362"/>
      <c r="T64" s="362"/>
      <c r="U64" s="362"/>
      <c r="V64" s="362"/>
      <c r="W64" s="362"/>
      <c r="X64" s="362"/>
      <c r="Y64" s="362"/>
      <c r="Z64" s="362"/>
      <c r="AA64" s="362"/>
      <c r="AB64" s="362"/>
      <c r="AC64" s="362"/>
      <c r="AD64" s="362"/>
      <c r="AE64" s="362"/>
      <c r="AF64" s="362"/>
      <c r="AG64" s="389">
        <f>'SO 04.3 - MVE - horní stavba'!J32</f>
        <v>0</v>
      </c>
      <c r="AH64" s="390"/>
      <c r="AI64" s="390"/>
      <c r="AJ64" s="390"/>
      <c r="AK64" s="390"/>
      <c r="AL64" s="390"/>
      <c r="AM64" s="390"/>
      <c r="AN64" s="389">
        <f t="shared" si="0"/>
        <v>0</v>
      </c>
      <c r="AO64" s="390"/>
      <c r="AP64" s="390"/>
      <c r="AQ64" s="100" t="s">
        <v>88</v>
      </c>
      <c r="AR64" s="55"/>
      <c r="AS64" s="101">
        <v>0</v>
      </c>
      <c r="AT64" s="102">
        <f t="shared" si="1"/>
        <v>0</v>
      </c>
      <c r="AU64" s="103">
        <f>'SO 04.3 - MVE - horní stavba'!P99</f>
        <v>0</v>
      </c>
      <c r="AV64" s="102">
        <f>'SO 04.3 - MVE - horní stavba'!J35</f>
        <v>0</v>
      </c>
      <c r="AW64" s="102">
        <f>'SO 04.3 - MVE - horní stavba'!J36</f>
        <v>0</v>
      </c>
      <c r="AX64" s="102">
        <f>'SO 04.3 - MVE - horní stavba'!J37</f>
        <v>0</v>
      </c>
      <c r="AY64" s="102">
        <f>'SO 04.3 - MVE - horní stavba'!J38</f>
        <v>0</v>
      </c>
      <c r="AZ64" s="102">
        <f>'SO 04.3 - MVE - horní stavba'!F35</f>
        <v>0</v>
      </c>
      <c r="BA64" s="102">
        <f>'SO 04.3 - MVE - horní stavba'!F36</f>
        <v>0</v>
      </c>
      <c r="BB64" s="102">
        <f>'SO 04.3 - MVE - horní stavba'!F37</f>
        <v>0</v>
      </c>
      <c r="BC64" s="102">
        <f>'SO 04.3 - MVE - horní stavba'!F38</f>
        <v>0</v>
      </c>
      <c r="BD64" s="104">
        <f>'SO 04.3 - MVE - horní stavba'!F39</f>
        <v>0</v>
      </c>
      <c r="BT64" s="105" t="s">
        <v>82</v>
      </c>
      <c r="BV64" s="105" t="s">
        <v>74</v>
      </c>
      <c r="BW64" s="105" t="s">
        <v>110</v>
      </c>
      <c r="BX64" s="105" t="s">
        <v>101</v>
      </c>
      <c r="CL64" s="105" t="s">
        <v>19</v>
      </c>
    </row>
    <row r="65" spans="1:90" s="4" customFormat="1" ht="16.5" customHeight="1">
      <c r="A65" s="88" t="s">
        <v>76</v>
      </c>
      <c r="B65" s="53"/>
      <c r="C65" s="99"/>
      <c r="D65" s="99"/>
      <c r="E65" s="362" t="s">
        <v>111</v>
      </c>
      <c r="F65" s="362"/>
      <c r="G65" s="362"/>
      <c r="H65" s="362"/>
      <c r="I65" s="362"/>
      <c r="J65" s="99"/>
      <c r="K65" s="362" t="s">
        <v>112</v>
      </c>
      <c r="L65" s="362"/>
      <c r="M65" s="362"/>
      <c r="N65" s="362"/>
      <c r="O65" s="362"/>
      <c r="P65" s="362"/>
      <c r="Q65" s="362"/>
      <c r="R65" s="362"/>
      <c r="S65" s="362"/>
      <c r="T65" s="362"/>
      <c r="U65" s="362"/>
      <c r="V65" s="362"/>
      <c r="W65" s="362"/>
      <c r="X65" s="362"/>
      <c r="Y65" s="362"/>
      <c r="Z65" s="362"/>
      <c r="AA65" s="362"/>
      <c r="AB65" s="362"/>
      <c r="AC65" s="362"/>
      <c r="AD65" s="362"/>
      <c r="AE65" s="362"/>
      <c r="AF65" s="362"/>
      <c r="AG65" s="389">
        <f>'SO 04.4 - Výtokový objekt'!J32</f>
        <v>0</v>
      </c>
      <c r="AH65" s="390"/>
      <c r="AI65" s="390"/>
      <c r="AJ65" s="390"/>
      <c r="AK65" s="390"/>
      <c r="AL65" s="390"/>
      <c r="AM65" s="390"/>
      <c r="AN65" s="389">
        <f t="shared" si="0"/>
        <v>0</v>
      </c>
      <c r="AO65" s="390"/>
      <c r="AP65" s="390"/>
      <c r="AQ65" s="100" t="s">
        <v>88</v>
      </c>
      <c r="AR65" s="55"/>
      <c r="AS65" s="101">
        <v>0</v>
      </c>
      <c r="AT65" s="102">
        <f t="shared" si="1"/>
        <v>0</v>
      </c>
      <c r="AU65" s="103">
        <f>'SO 04.4 - Výtokový objekt'!P93</f>
        <v>0</v>
      </c>
      <c r="AV65" s="102">
        <f>'SO 04.4 - Výtokový objekt'!J35</f>
        <v>0</v>
      </c>
      <c r="AW65" s="102">
        <f>'SO 04.4 - Výtokový objekt'!J36</f>
        <v>0</v>
      </c>
      <c r="AX65" s="102">
        <f>'SO 04.4 - Výtokový objekt'!J37</f>
        <v>0</v>
      </c>
      <c r="AY65" s="102">
        <f>'SO 04.4 - Výtokový objekt'!J38</f>
        <v>0</v>
      </c>
      <c r="AZ65" s="102">
        <f>'SO 04.4 - Výtokový objekt'!F35</f>
        <v>0</v>
      </c>
      <c r="BA65" s="102">
        <f>'SO 04.4 - Výtokový objekt'!F36</f>
        <v>0</v>
      </c>
      <c r="BB65" s="102">
        <f>'SO 04.4 - Výtokový objekt'!F37</f>
        <v>0</v>
      </c>
      <c r="BC65" s="102">
        <f>'SO 04.4 - Výtokový objekt'!F38</f>
        <v>0</v>
      </c>
      <c r="BD65" s="104">
        <f>'SO 04.4 - Výtokový objekt'!F39</f>
        <v>0</v>
      </c>
      <c r="BT65" s="105" t="s">
        <v>82</v>
      </c>
      <c r="BV65" s="105" t="s">
        <v>74</v>
      </c>
      <c r="BW65" s="105" t="s">
        <v>113</v>
      </c>
      <c r="BX65" s="105" t="s">
        <v>101</v>
      </c>
      <c r="CL65" s="105" t="s">
        <v>19</v>
      </c>
    </row>
    <row r="66" spans="1:90" s="4" customFormat="1" ht="16.5" customHeight="1">
      <c r="A66" s="88" t="s">
        <v>76</v>
      </c>
      <c r="B66" s="53"/>
      <c r="C66" s="99"/>
      <c r="D66" s="99"/>
      <c r="E66" s="362" t="s">
        <v>114</v>
      </c>
      <c r="F66" s="362"/>
      <c r="G66" s="362"/>
      <c r="H66" s="362"/>
      <c r="I66" s="362"/>
      <c r="J66" s="99"/>
      <c r="K66" s="362" t="s">
        <v>115</v>
      </c>
      <c r="L66" s="362"/>
      <c r="M66" s="362"/>
      <c r="N66" s="362"/>
      <c r="O66" s="362"/>
      <c r="P66" s="362"/>
      <c r="Q66" s="362"/>
      <c r="R66" s="362"/>
      <c r="S66" s="362"/>
      <c r="T66" s="362"/>
      <c r="U66" s="362"/>
      <c r="V66" s="362"/>
      <c r="W66" s="362"/>
      <c r="X66" s="362"/>
      <c r="Y66" s="362"/>
      <c r="Z66" s="362"/>
      <c r="AA66" s="362"/>
      <c r="AB66" s="362"/>
      <c r="AC66" s="362"/>
      <c r="AD66" s="362"/>
      <c r="AE66" s="362"/>
      <c r="AF66" s="362"/>
      <c r="AG66" s="389">
        <f>'SO 04.5 - Terénní úpravy'!J32</f>
        <v>0</v>
      </c>
      <c r="AH66" s="390"/>
      <c r="AI66" s="390"/>
      <c r="AJ66" s="390"/>
      <c r="AK66" s="390"/>
      <c r="AL66" s="390"/>
      <c r="AM66" s="390"/>
      <c r="AN66" s="389">
        <f t="shared" si="0"/>
        <v>0</v>
      </c>
      <c r="AO66" s="390"/>
      <c r="AP66" s="390"/>
      <c r="AQ66" s="100" t="s">
        <v>88</v>
      </c>
      <c r="AR66" s="55"/>
      <c r="AS66" s="101">
        <v>0</v>
      </c>
      <c r="AT66" s="102">
        <f t="shared" si="1"/>
        <v>0</v>
      </c>
      <c r="AU66" s="103">
        <f>'SO 04.5 - Terénní úpravy'!P88</f>
        <v>0</v>
      </c>
      <c r="AV66" s="102">
        <f>'SO 04.5 - Terénní úpravy'!J35</f>
        <v>0</v>
      </c>
      <c r="AW66" s="102">
        <f>'SO 04.5 - Terénní úpravy'!J36</f>
        <v>0</v>
      </c>
      <c r="AX66" s="102">
        <f>'SO 04.5 - Terénní úpravy'!J37</f>
        <v>0</v>
      </c>
      <c r="AY66" s="102">
        <f>'SO 04.5 - Terénní úpravy'!J38</f>
        <v>0</v>
      </c>
      <c r="AZ66" s="102">
        <f>'SO 04.5 - Terénní úpravy'!F35</f>
        <v>0</v>
      </c>
      <c r="BA66" s="102">
        <f>'SO 04.5 - Terénní úpravy'!F36</f>
        <v>0</v>
      </c>
      <c r="BB66" s="102">
        <f>'SO 04.5 - Terénní úpravy'!F37</f>
        <v>0</v>
      </c>
      <c r="BC66" s="102">
        <f>'SO 04.5 - Terénní úpravy'!F38</f>
        <v>0</v>
      </c>
      <c r="BD66" s="104">
        <f>'SO 04.5 - Terénní úpravy'!F39</f>
        <v>0</v>
      </c>
      <c r="BT66" s="105" t="s">
        <v>82</v>
      </c>
      <c r="BV66" s="105" t="s">
        <v>74</v>
      </c>
      <c r="BW66" s="105" t="s">
        <v>116</v>
      </c>
      <c r="BX66" s="105" t="s">
        <v>101</v>
      </c>
      <c r="CL66" s="105" t="s">
        <v>19</v>
      </c>
    </row>
    <row r="67" spans="1:91" s="7" customFormat="1" ht="16.5" customHeight="1">
      <c r="A67" s="88" t="s">
        <v>76</v>
      </c>
      <c r="B67" s="89"/>
      <c r="C67" s="90"/>
      <c r="D67" s="361" t="s">
        <v>117</v>
      </c>
      <c r="E67" s="361"/>
      <c r="F67" s="361"/>
      <c r="G67" s="361"/>
      <c r="H67" s="361"/>
      <c r="I67" s="91"/>
      <c r="J67" s="361" t="s">
        <v>118</v>
      </c>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92">
        <f>'SO 05 - Kabelová přípojka NN'!J30</f>
        <v>0</v>
      </c>
      <c r="AH67" s="388"/>
      <c r="AI67" s="388"/>
      <c r="AJ67" s="388"/>
      <c r="AK67" s="388"/>
      <c r="AL67" s="388"/>
      <c r="AM67" s="388"/>
      <c r="AN67" s="392">
        <f t="shared" si="0"/>
        <v>0</v>
      </c>
      <c r="AO67" s="388"/>
      <c r="AP67" s="388"/>
      <c r="AQ67" s="92" t="s">
        <v>79</v>
      </c>
      <c r="AR67" s="93"/>
      <c r="AS67" s="94">
        <v>0</v>
      </c>
      <c r="AT67" s="95">
        <f t="shared" si="1"/>
        <v>0</v>
      </c>
      <c r="AU67" s="96">
        <f>'SO 05 - Kabelová přípojka NN'!P80</f>
        <v>0</v>
      </c>
      <c r="AV67" s="95">
        <f>'SO 05 - Kabelová přípojka NN'!J33</f>
        <v>0</v>
      </c>
      <c r="AW67" s="95">
        <f>'SO 05 - Kabelová přípojka NN'!J34</f>
        <v>0</v>
      </c>
      <c r="AX67" s="95">
        <f>'SO 05 - Kabelová přípojka NN'!J35</f>
        <v>0</v>
      </c>
      <c r="AY67" s="95">
        <f>'SO 05 - Kabelová přípojka NN'!J36</f>
        <v>0</v>
      </c>
      <c r="AZ67" s="95">
        <f>'SO 05 - Kabelová přípojka NN'!F33</f>
        <v>0</v>
      </c>
      <c r="BA67" s="95">
        <f>'SO 05 - Kabelová přípojka NN'!F34</f>
        <v>0</v>
      </c>
      <c r="BB67" s="95">
        <f>'SO 05 - Kabelová přípojka NN'!F35</f>
        <v>0</v>
      </c>
      <c r="BC67" s="95">
        <f>'SO 05 - Kabelová přípojka NN'!F36</f>
        <v>0</v>
      </c>
      <c r="BD67" s="97">
        <f>'SO 05 - Kabelová přípojka NN'!F37</f>
        <v>0</v>
      </c>
      <c r="BT67" s="98" t="s">
        <v>80</v>
      </c>
      <c r="BV67" s="98" t="s">
        <v>74</v>
      </c>
      <c r="BW67" s="98" t="s">
        <v>119</v>
      </c>
      <c r="BX67" s="98" t="s">
        <v>5</v>
      </c>
      <c r="CL67" s="98" t="s">
        <v>19</v>
      </c>
      <c r="CM67" s="98" t="s">
        <v>82</v>
      </c>
    </row>
    <row r="68" spans="1:91" s="7" customFormat="1" ht="16.5" customHeight="1">
      <c r="A68" s="88" t="s">
        <v>76</v>
      </c>
      <c r="B68" s="89"/>
      <c r="C68" s="90"/>
      <c r="D68" s="361" t="s">
        <v>120</v>
      </c>
      <c r="E68" s="361"/>
      <c r="F68" s="361"/>
      <c r="G68" s="361"/>
      <c r="H68" s="361"/>
      <c r="I68" s="91"/>
      <c r="J68" s="361" t="s">
        <v>121</v>
      </c>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92">
        <f>'VON - Vedlejší a ostatní ...'!J30</f>
        <v>0</v>
      </c>
      <c r="AH68" s="388"/>
      <c r="AI68" s="388"/>
      <c r="AJ68" s="388"/>
      <c r="AK68" s="388"/>
      <c r="AL68" s="388"/>
      <c r="AM68" s="388"/>
      <c r="AN68" s="392">
        <f t="shared" si="0"/>
        <v>0</v>
      </c>
      <c r="AO68" s="388"/>
      <c r="AP68" s="388"/>
      <c r="AQ68" s="92" t="s">
        <v>120</v>
      </c>
      <c r="AR68" s="93"/>
      <c r="AS68" s="106">
        <v>0</v>
      </c>
      <c r="AT68" s="107">
        <f t="shared" si="1"/>
        <v>0</v>
      </c>
      <c r="AU68" s="108">
        <f>'VON - Vedlejší a ostatní ...'!P80</f>
        <v>0</v>
      </c>
      <c r="AV68" s="107">
        <f>'VON - Vedlejší a ostatní ...'!J33</f>
        <v>0</v>
      </c>
      <c r="AW68" s="107">
        <f>'VON - Vedlejší a ostatní ...'!J34</f>
        <v>0</v>
      </c>
      <c r="AX68" s="107">
        <f>'VON - Vedlejší a ostatní ...'!J35</f>
        <v>0</v>
      </c>
      <c r="AY68" s="107">
        <f>'VON - Vedlejší a ostatní ...'!J36</f>
        <v>0</v>
      </c>
      <c r="AZ68" s="107">
        <f>'VON - Vedlejší a ostatní ...'!F33</f>
        <v>0</v>
      </c>
      <c r="BA68" s="107">
        <f>'VON - Vedlejší a ostatní ...'!F34</f>
        <v>0</v>
      </c>
      <c r="BB68" s="107">
        <f>'VON - Vedlejší a ostatní ...'!F35</f>
        <v>0</v>
      </c>
      <c r="BC68" s="107">
        <f>'VON - Vedlejší a ostatní ...'!F36</f>
        <v>0</v>
      </c>
      <c r="BD68" s="109">
        <f>'VON - Vedlejší a ostatní ...'!F37</f>
        <v>0</v>
      </c>
      <c r="BT68" s="98" t="s">
        <v>80</v>
      </c>
      <c r="BV68" s="98" t="s">
        <v>74</v>
      </c>
      <c r="BW68" s="98" t="s">
        <v>122</v>
      </c>
      <c r="BX68" s="98" t="s">
        <v>5</v>
      </c>
      <c r="CL68" s="98" t="s">
        <v>19</v>
      </c>
      <c r="CM68" s="98" t="s">
        <v>82</v>
      </c>
    </row>
    <row r="69" spans="1:57" s="2" customFormat="1" ht="30" customHeight="1">
      <c r="A69" s="36"/>
      <c r="B69" s="37"/>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41"/>
      <c r="AS69" s="36"/>
      <c r="AT69" s="36"/>
      <c r="AU69" s="36"/>
      <c r="AV69" s="36"/>
      <c r="AW69" s="36"/>
      <c r="AX69" s="36"/>
      <c r="AY69" s="36"/>
      <c r="AZ69" s="36"/>
      <c r="BA69" s="36"/>
      <c r="BB69" s="36"/>
      <c r="BC69" s="36"/>
      <c r="BD69" s="36"/>
      <c r="BE69" s="36"/>
    </row>
    <row r="70" spans="1:57" s="2" customFormat="1" ht="6.95" customHeight="1">
      <c r="A70" s="36"/>
      <c r="B70" s="49"/>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41"/>
      <c r="AS70" s="36"/>
      <c r="AT70" s="36"/>
      <c r="AU70" s="36"/>
      <c r="AV70" s="36"/>
      <c r="AW70" s="36"/>
      <c r="AX70" s="36"/>
      <c r="AY70" s="36"/>
      <c r="AZ70" s="36"/>
      <c r="BA70" s="36"/>
      <c r="BB70" s="36"/>
      <c r="BC70" s="36"/>
      <c r="BD70" s="36"/>
      <c r="BE70" s="36"/>
    </row>
  </sheetData>
  <sheetProtection algorithmName="SHA-512" hashValue="skXU8RduzAg9572q3lPzX0cojghAYdbLxDQ/qu2JKxifZECZRBOO87Wj8Hujf7tYvdtTNqfme8RhnSrqvqXoRA==" saltValue="eWfx/yqFYm0/XnIU82RYygakhvDInPFSjhybu/dYH+A3FZbFVUirWqWnRtzPnGqxGqEuqZ5TEbhmSyu2lg1bDA==" spinCount="100000" sheet="1" objects="1" scenarios="1" formatColumns="0" formatRows="0"/>
  <mergeCells count="94">
    <mergeCell ref="AN67:AP67"/>
    <mergeCell ref="AG67:AM67"/>
    <mergeCell ref="AN68:AP68"/>
    <mergeCell ref="AG68:AM68"/>
    <mergeCell ref="AN54:AP54"/>
    <mergeCell ref="AS49:AT51"/>
    <mergeCell ref="AN65:AP65"/>
    <mergeCell ref="AG65:AM65"/>
    <mergeCell ref="AN66:AP66"/>
    <mergeCell ref="AG66:AM66"/>
    <mergeCell ref="AR2:BE2"/>
    <mergeCell ref="AG61:AM61"/>
    <mergeCell ref="AG64:AM64"/>
    <mergeCell ref="AG63:AM63"/>
    <mergeCell ref="AG62:AM62"/>
    <mergeCell ref="AG52:AM52"/>
    <mergeCell ref="AG57:AM57"/>
    <mergeCell ref="AG60:AM60"/>
    <mergeCell ref="AG58:AM58"/>
    <mergeCell ref="AG56:AM56"/>
    <mergeCell ref="AG55:AM55"/>
    <mergeCell ref="AG59:AM59"/>
    <mergeCell ref="AM47:AN47"/>
    <mergeCell ref="AM49:AP49"/>
    <mergeCell ref="AM50:AP50"/>
    <mergeCell ref="AN56:AP56"/>
    <mergeCell ref="L33:P33"/>
    <mergeCell ref="W33:AE33"/>
    <mergeCell ref="AK33:AO33"/>
    <mergeCell ref="AK35:AO35"/>
    <mergeCell ref="X35:AB35"/>
    <mergeCell ref="L31:P31"/>
    <mergeCell ref="AK31:AO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D67:H67"/>
    <mergeCell ref="J67:AF67"/>
    <mergeCell ref="D68:H68"/>
    <mergeCell ref="J68:AF68"/>
    <mergeCell ref="AG54:AM54"/>
    <mergeCell ref="L45:AO45"/>
    <mergeCell ref="E65:I65"/>
    <mergeCell ref="K65:AF65"/>
    <mergeCell ref="E66:I66"/>
    <mergeCell ref="K66:AF66"/>
    <mergeCell ref="AN64:AP64"/>
    <mergeCell ref="AN63:AP63"/>
    <mergeCell ref="AN58:AP58"/>
    <mergeCell ref="AN52:AP52"/>
    <mergeCell ref="AN55:AP55"/>
    <mergeCell ref="AN61:AP61"/>
    <mergeCell ref="AN60:AP60"/>
    <mergeCell ref="AN59:AP59"/>
    <mergeCell ref="AN62:AP62"/>
    <mergeCell ref="AN57:AP57"/>
    <mergeCell ref="K64:AF64"/>
    <mergeCell ref="K62:AF62"/>
    <mergeCell ref="K58:AF58"/>
    <mergeCell ref="K63:AF63"/>
    <mergeCell ref="K59:AF59"/>
    <mergeCell ref="I52:AF52"/>
    <mergeCell ref="J56:AF56"/>
    <mergeCell ref="J55:AF55"/>
    <mergeCell ref="J60:AF60"/>
    <mergeCell ref="J61:AF61"/>
    <mergeCell ref="K57:AF57"/>
    <mergeCell ref="E64:I64"/>
    <mergeCell ref="E63:I63"/>
    <mergeCell ref="E57:I57"/>
    <mergeCell ref="E62:I62"/>
    <mergeCell ref="E58:I58"/>
    <mergeCell ref="E59:I59"/>
    <mergeCell ref="C52:G52"/>
    <mergeCell ref="D56:H56"/>
    <mergeCell ref="D61:H61"/>
    <mergeCell ref="D60:H60"/>
    <mergeCell ref="D55:H55"/>
  </mergeCells>
  <hyperlinks>
    <hyperlink ref="A55" location="'SO 01 - Balvanitý skluz'!C2" display="/"/>
    <hyperlink ref="A57" location="'SO 02.1 - Stavidlový objekt'!C2" display="/"/>
    <hyperlink ref="A58" location="'SO 02.2 - Náhon'!C2" display="/"/>
    <hyperlink ref="A59" location="'SO 02.3 - Odpad'!C2" display="/"/>
    <hyperlink ref="A60" location="'SO 03 - Statické zajištěn...'!C2" display="/"/>
    <hyperlink ref="A62" location="'SO 04.1 - Vtokový objekt'!C2" display="/"/>
    <hyperlink ref="A63" location="'SO 04.2 - MVE - spodní st...'!C2" display="/"/>
    <hyperlink ref="A64" location="'SO 04.3 - MVE - horní stavba'!C2" display="/"/>
    <hyperlink ref="A65" location="'SO 04.4 - Výtokový objekt'!C2" display="/"/>
    <hyperlink ref="A66" location="'SO 04.5 - Terénní úpravy'!C2" display="/"/>
    <hyperlink ref="A67" location="'SO 05 - Kabelová přípojka NN'!C2" display="/"/>
    <hyperlink ref="A68" location="'VON - Vedlejší a ostatní ...'!C2" display="/"/>
  </hyperlinks>
  <printOptions/>
  <pageMargins left="0.39375" right="0.39375" top="0.39375" bottom="0.39375" header="0" footer="0"/>
  <pageSetup blackAndWhite="1" fitToHeight="100" fitToWidth="1" horizontalDpi="600" verticalDpi="600" orientation="landscape" paperSize="9" scale="98"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113</v>
      </c>
      <c r="AZ2" s="214" t="s">
        <v>610</v>
      </c>
      <c r="BA2" s="214" t="s">
        <v>610</v>
      </c>
      <c r="BB2" s="214" t="s">
        <v>174</v>
      </c>
      <c r="BC2" s="214" t="s">
        <v>1107</v>
      </c>
      <c r="BD2" s="214" t="s">
        <v>82</v>
      </c>
    </row>
    <row r="3" spans="2:56" s="1" customFormat="1" ht="6.95" customHeight="1">
      <c r="B3" s="110"/>
      <c r="C3" s="111"/>
      <c r="D3" s="111"/>
      <c r="E3" s="111"/>
      <c r="F3" s="111"/>
      <c r="G3" s="111"/>
      <c r="H3" s="111"/>
      <c r="I3" s="111"/>
      <c r="J3" s="111"/>
      <c r="K3" s="111"/>
      <c r="L3" s="22"/>
      <c r="AT3" s="19" t="s">
        <v>82</v>
      </c>
      <c r="AZ3" s="214" t="s">
        <v>612</v>
      </c>
      <c r="BA3" s="214" t="s">
        <v>612</v>
      </c>
      <c r="BB3" s="214" t="s">
        <v>184</v>
      </c>
      <c r="BC3" s="214" t="s">
        <v>1108</v>
      </c>
      <c r="BD3" s="214" t="s">
        <v>82</v>
      </c>
    </row>
    <row r="4" spans="2:56" s="1" customFormat="1" ht="24.95" customHeight="1">
      <c r="B4" s="22"/>
      <c r="D4" s="112" t="s">
        <v>123</v>
      </c>
      <c r="L4" s="22"/>
      <c r="M4" s="113" t="s">
        <v>10</v>
      </c>
      <c r="AT4" s="19" t="s">
        <v>4</v>
      </c>
      <c r="AZ4" s="214" t="s">
        <v>249</v>
      </c>
      <c r="BA4" s="214" t="s">
        <v>250</v>
      </c>
      <c r="BB4" s="214" t="s">
        <v>244</v>
      </c>
      <c r="BC4" s="214" t="s">
        <v>251</v>
      </c>
      <c r="BD4" s="214" t="s">
        <v>82</v>
      </c>
    </row>
    <row r="5" spans="2:56" s="1" customFormat="1" ht="6.95" customHeight="1">
      <c r="B5" s="22"/>
      <c r="L5" s="22"/>
      <c r="AZ5" s="214" t="s">
        <v>253</v>
      </c>
      <c r="BA5" s="214" t="s">
        <v>253</v>
      </c>
      <c r="BB5" s="214" t="s">
        <v>158</v>
      </c>
      <c r="BC5" s="214" t="s">
        <v>1109</v>
      </c>
      <c r="BD5" s="214" t="s">
        <v>82</v>
      </c>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2:12" s="1" customFormat="1" ht="12" customHeight="1">
      <c r="B8" s="22"/>
      <c r="D8" s="114" t="s">
        <v>124</v>
      </c>
      <c r="L8" s="22"/>
    </row>
    <row r="9" spans="1:31" s="2" customFormat="1" ht="16.5" customHeight="1">
      <c r="A9" s="36"/>
      <c r="B9" s="41"/>
      <c r="C9" s="36"/>
      <c r="D9" s="36"/>
      <c r="E9" s="403" t="s">
        <v>616</v>
      </c>
      <c r="F9" s="406"/>
      <c r="G9" s="406"/>
      <c r="H9" s="406"/>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254</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5" t="s">
        <v>1110</v>
      </c>
      <c r="F11" s="406"/>
      <c r="G11" s="406"/>
      <c r="H11" s="406"/>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22. 12. 2020</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 xml:space="preserve"> </v>
      </c>
      <c r="F17" s="36"/>
      <c r="G17" s="36"/>
      <c r="H17" s="36"/>
      <c r="I17" s="114" t="s">
        <v>27</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7" t="str">
        <f>'Rekapitulace stavby'!E14</f>
        <v>Vyplň údaj</v>
      </c>
      <c r="F20" s="408"/>
      <c r="G20" s="408"/>
      <c r="H20" s="408"/>
      <c r="I20" s="114" t="s">
        <v>27</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stavby'!AN16="","",'Rekapitulace stavby'!AN16)</f>
        <v>46347526</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AQUATIS a. s. Botanická 834/56, 602 00 Brno</v>
      </c>
      <c r="F23" s="36"/>
      <c r="G23" s="36"/>
      <c r="H23" s="36"/>
      <c r="I23" s="114" t="s">
        <v>27</v>
      </c>
      <c r="J23" s="105" t="str">
        <f>IF('Rekapitulace stavby'!AN17="","",'Rekapitulace stavby'!AN17)</f>
        <v>CZ46347526</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27</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09" t="s">
        <v>19</v>
      </c>
      <c r="F29" s="409"/>
      <c r="G29" s="409"/>
      <c r="H29" s="40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ROUND(J93,2)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ROUND((SUM(BE93:BE167)),2)</f>
        <v>0</v>
      </c>
      <c r="G35" s="36"/>
      <c r="H35" s="36"/>
      <c r="I35" s="126">
        <v>0.21</v>
      </c>
      <c r="J35" s="125">
        <f>ROUND(((SUM(BE93:BE167))*I35),2)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ROUND((SUM(BF93:BF167)),2)</f>
        <v>0</v>
      </c>
      <c r="G36" s="36"/>
      <c r="H36" s="36"/>
      <c r="I36" s="126">
        <v>0.15</v>
      </c>
      <c r="J36" s="125">
        <f>ROUND(((SUM(BF93:BF167))*I36),2)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ROUND((SUM(BG93:BG167)),2)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ROUND((SUM(BH93:BH167)),2)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ROUND((SUM(BI93:BI167)),2)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126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0" t="str">
        <f>E7</f>
        <v>MVE Slezská Harta</v>
      </c>
      <c r="F50" s="411"/>
      <c r="G50" s="411"/>
      <c r="H50" s="411"/>
      <c r="I50" s="38"/>
      <c r="J50" s="38"/>
      <c r="K50" s="38"/>
      <c r="L50" s="115"/>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0" t="s">
        <v>616</v>
      </c>
      <c r="F52" s="412"/>
      <c r="G52" s="412"/>
      <c r="H52" s="41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254</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4" t="str">
        <f>E11</f>
        <v>SO 04.4 - Výtokový objekt</v>
      </c>
      <c r="F54" s="412"/>
      <c r="G54" s="412"/>
      <c r="H54" s="41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22. 12. 2020</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40.15" customHeight="1">
      <c r="A58" s="36"/>
      <c r="B58" s="37"/>
      <c r="C58" s="31" t="s">
        <v>25</v>
      </c>
      <c r="D58" s="38"/>
      <c r="E58" s="38"/>
      <c r="F58" s="29" t="str">
        <f>E17</f>
        <v xml:space="preserve"> </v>
      </c>
      <c r="G58" s="38"/>
      <c r="H58" s="38"/>
      <c r="I58" s="31" t="s">
        <v>30</v>
      </c>
      <c r="J58" s="34" t="str">
        <f>E23</f>
        <v>AQUATIS a. s. Botanická 834/56, 602 00 Brno</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35</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127</v>
      </c>
      <c r="D61" s="139"/>
      <c r="E61" s="139"/>
      <c r="F61" s="139"/>
      <c r="G61" s="139"/>
      <c r="H61" s="139"/>
      <c r="I61" s="139"/>
      <c r="J61" s="140" t="s">
        <v>128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J93</f>
        <v>0</v>
      </c>
      <c r="K63" s="38"/>
      <c r="L63" s="115"/>
      <c r="S63" s="36"/>
      <c r="T63" s="36"/>
      <c r="U63" s="36"/>
      <c r="V63" s="36"/>
      <c r="W63" s="36"/>
      <c r="X63" s="36"/>
      <c r="Y63" s="36"/>
      <c r="Z63" s="36"/>
      <c r="AA63" s="36"/>
      <c r="AB63" s="36"/>
      <c r="AC63" s="36"/>
      <c r="AD63" s="36"/>
      <c r="AE63" s="36"/>
      <c r="AU63" s="19" t="s">
        <v>129</v>
      </c>
    </row>
    <row r="64" spans="2:12" s="9" customFormat="1" ht="24.95" customHeight="1">
      <c r="B64" s="142"/>
      <c r="C64" s="143"/>
      <c r="D64" s="144" t="s">
        <v>259</v>
      </c>
      <c r="E64" s="145"/>
      <c r="F64" s="145"/>
      <c r="G64" s="145"/>
      <c r="H64" s="145"/>
      <c r="I64" s="145"/>
      <c r="J64" s="146">
        <f>J94</f>
        <v>0</v>
      </c>
      <c r="K64" s="143"/>
      <c r="L64" s="147"/>
    </row>
    <row r="65" spans="2:12" s="10" customFormat="1" ht="19.9" customHeight="1">
      <c r="B65" s="148"/>
      <c r="C65" s="99"/>
      <c r="D65" s="149" t="s">
        <v>260</v>
      </c>
      <c r="E65" s="150"/>
      <c r="F65" s="150"/>
      <c r="G65" s="150"/>
      <c r="H65" s="150"/>
      <c r="I65" s="150"/>
      <c r="J65" s="151">
        <f>J95</f>
        <v>0</v>
      </c>
      <c r="K65" s="99"/>
      <c r="L65" s="152"/>
    </row>
    <row r="66" spans="2:12" s="10" customFormat="1" ht="19.9" customHeight="1">
      <c r="B66" s="148"/>
      <c r="C66" s="99"/>
      <c r="D66" s="149" t="s">
        <v>262</v>
      </c>
      <c r="E66" s="150"/>
      <c r="F66" s="150"/>
      <c r="G66" s="150"/>
      <c r="H66" s="150"/>
      <c r="I66" s="150"/>
      <c r="J66" s="151">
        <f>J104</f>
        <v>0</v>
      </c>
      <c r="K66" s="99"/>
      <c r="L66" s="152"/>
    </row>
    <row r="67" spans="2:12" s="10" customFormat="1" ht="19.9" customHeight="1">
      <c r="B67" s="148"/>
      <c r="C67" s="99"/>
      <c r="D67" s="149" t="s">
        <v>263</v>
      </c>
      <c r="E67" s="150"/>
      <c r="F67" s="150"/>
      <c r="G67" s="150"/>
      <c r="H67" s="150"/>
      <c r="I67" s="150"/>
      <c r="J67" s="151">
        <f>J130</f>
        <v>0</v>
      </c>
      <c r="K67" s="99"/>
      <c r="L67" s="152"/>
    </row>
    <row r="68" spans="2:12" s="10" customFormat="1" ht="19.9" customHeight="1">
      <c r="B68" s="148"/>
      <c r="C68" s="99"/>
      <c r="D68" s="149" t="s">
        <v>264</v>
      </c>
      <c r="E68" s="150"/>
      <c r="F68" s="150"/>
      <c r="G68" s="150"/>
      <c r="H68" s="150"/>
      <c r="I68" s="150"/>
      <c r="J68" s="151">
        <f>J136</f>
        <v>0</v>
      </c>
      <c r="K68" s="99"/>
      <c r="L68" s="152"/>
    </row>
    <row r="69" spans="2:12" s="10" customFormat="1" ht="19.9" customHeight="1">
      <c r="B69" s="148"/>
      <c r="C69" s="99"/>
      <c r="D69" s="149" t="s">
        <v>266</v>
      </c>
      <c r="E69" s="150"/>
      <c r="F69" s="150"/>
      <c r="G69" s="150"/>
      <c r="H69" s="150"/>
      <c r="I69" s="150"/>
      <c r="J69" s="151">
        <f>J144</f>
        <v>0</v>
      </c>
      <c r="K69" s="99"/>
      <c r="L69" s="152"/>
    </row>
    <row r="70" spans="2:12" s="9" customFormat="1" ht="24.95" customHeight="1">
      <c r="B70" s="142"/>
      <c r="C70" s="143"/>
      <c r="D70" s="144" t="s">
        <v>267</v>
      </c>
      <c r="E70" s="145"/>
      <c r="F70" s="145"/>
      <c r="G70" s="145"/>
      <c r="H70" s="145"/>
      <c r="I70" s="145"/>
      <c r="J70" s="146">
        <f>J148</f>
        <v>0</v>
      </c>
      <c r="K70" s="143"/>
      <c r="L70" s="147"/>
    </row>
    <row r="71" spans="2:12" s="10" customFormat="1" ht="19.9" customHeight="1">
      <c r="B71" s="148"/>
      <c r="C71" s="99"/>
      <c r="D71" s="149" t="s">
        <v>268</v>
      </c>
      <c r="E71" s="150"/>
      <c r="F71" s="150"/>
      <c r="G71" s="150"/>
      <c r="H71" s="150"/>
      <c r="I71" s="150"/>
      <c r="J71" s="151">
        <f>J149</f>
        <v>0</v>
      </c>
      <c r="K71" s="99"/>
      <c r="L71" s="152"/>
    </row>
    <row r="72" spans="1:31" s="2" customFormat="1" ht="21.7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15"/>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15"/>
      <c r="S77" s="36"/>
      <c r="T77" s="36"/>
      <c r="U77" s="36"/>
      <c r="V77" s="36"/>
      <c r="W77" s="36"/>
      <c r="X77" s="36"/>
      <c r="Y77" s="36"/>
      <c r="Z77" s="36"/>
      <c r="AA77" s="36"/>
      <c r="AB77" s="36"/>
      <c r="AC77" s="36"/>
      <c r="AD77" s="36"/>
      <c r="AE77" s="36"/>
    </row>
    <row r="78" spans="1:31" s="2" customFormat="1" ht="24.95" customHeight="1">
      <c r="A78" s="36"/>
      <c r="B78" s="37"/>
      <c r="C78" s="25" t="s">
        <v>138</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410" t="str">
        <f>E7</f>
        <v>MVE Slezská Harta</v>
      </c>
      <c r="F81" s="411"/>
      <c r="G81" s="411"/>
      <c r="H81" s="411"/>
      <c r="I81" s="38"/>
      <c r="J81" s="38"/>
      <c r="K81" s="38"/>
      <c r="L81" s="115"/>
      <c r="S81" s="36"/>
      <c r="T81" s="36"/>
      <c r="U81" s="36"/>
      <c r="V81" s="36"/>
      <c r="W81" s="36"/>
      <c r="X81" s="36"/>
      <c r="Y81" s="36"/>
      <c r="Z81" s="36"/>
      <c r="AA81" s="36"/>
      <c r="AB81" s="36"/>
      <c r="AC81" s="36"/>
      <c r="AD81" s="36"/>
      <c r="AE81" s="36"/>
    </row>
    <row r="82" spans="2:12" s="1" customFormat="1" ht="12" customHeight="1">
      <c r="B82" s="23"/>
      <c r="C82" s="31" t="s">
        <v>124</v>
      </c>
      <c r="D82" s="24"/>
      <c r="E82" s="24"/>
      <c r="F82" s="24"/>
      <c r="G82" s="24"/>
      <c r="H82" s="24"/>
      <c r="I82" s="24"/>
      <c r="J82" s="24"/>
      <c r="K82" s="24"/>
      <c r="L82" s="22"/>
    </row>
    <row r="83" spans="1:31" s="2" customFormat="1" ht="16.5" customHeight="1">
      <c r="A83" s="36"/>
      <c r="B83" s="37"/>
      <c r="C83" s="38"/>
      <c r="D83" s="38"/>
      <c r="E83" s="410" t="s">
        <v>616</v>
      </c>
      <c r="F83" s="412"/>
      <c r="G83" s="412"/>
      <c r="H83" s="412"/>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254</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364" t="str">
        <f>E11</f>
        <v>SO 04.4 - Výtokový objekt</v>
      </c>
      <c r="F85" s="412"/>
      <c r="G85" s="412"/>
      <c r="H85" s="412"/>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F14</f>
        <v xml:space="preserve"> </v>
      </c>
      <c r="G87" s="38"/>
      <c r="H87" s="38"/>
      <c r="I87" s="31" t="s">
        <v>23</v>
      </c>
      <c r="J87" s="61" t="str">
        <f>IF(J14="","",J14)</f>
        <v>22. 12. 2020</v>
      </c>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40.15" customHeight="1">
      <c r="A89" s="36"/>
      <c r="B89" s="37"/>
      <c r="C89" s="31" t="s">
        <v>25</v>
      </c>
      <c r="D89" s="38"/>
      <c r="E89" s="38"/>
      <c r="F89" s="29" t="str">
        <f>E17</f>
        <v xml:space="preserve"> </v>
      </c>
      <c r="G89" s="38"/>
      <c r="H89" s="38"/>
      <c r="I89" s="31" t="s">
        <v>30</v>
      </c>
      <c r="J89" s="34" t="str">
        <f>E23</f>
        <v>AQUATIS a. s. Botanická 834/56, 602 00 Brno</v>
      </c>
      <c r="K89" s="38"/>
      <c r="L89" s="115"/>
      <c r="S89" s="36"/>
      <c r="T89" s="36"/>
      <c r="U89" s="36"/>
      <c r="V89" s="36"/>
      <c r="W89" s="36"/>
      <c r="X89" s="36"/>
      <c r="Y89" s="36"/>
      <c r="Z89" s="36"/>
      <c r="AA89" s="36"/>
      <c r="AB89" s="36"/>
      <c r="AC89" s="36"/>
      <c r="AD89" s="36"/>
      <c r="AE89" s="36"/>
    </row>
    <row r="90" spans="1:31" s="2" customFormat="1" ht="15.2" customHeight="1">
      <c r="A90" s="36"/>
      <c r="B90" s="37"/>
      <c r="C90" s="31" t="s">
        <v>28</v>
      </c>
      <c r="D90" s="38"/>
      <c r="E90" s="38"/>
      <c r="F90" s="29" t="str">
        <f>IF(E20="","",E20)</f>
        <v>Vyplň údaj</v>
      </c>
      <c r="G90" s="38"/>
      <c r="H90" s="38"/>
      <c r="I90" s="31" t="s">
        <v>35</v>
      </c>
      <c r="J90" s="34" t="str">
        <f>E26</f>
        <v xml:space="preserve"> </v>
      </c>
      <c r="K90" s="38"/>
      <c r="L90" s="115"/>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11" customFormat="1" ht="29.25" customHeight="1">
      <c r="A92" s="153"/>
      <c r="B92" s="154"/>
      <c r="C92" s="155" t="s">
        <v>139</v>
      </c>
      <c r="D92" s="156" t="s">
        <v>57</v>
      </c>
      <c r="E92" s="156" t="s">
        <v>53</v>
      </c>
      <c r="F92" s="156" t="s">
        <v>54</v>
      </c>
      <c r="G92" s="156" t="s">
        <v>140</v>
      </c>
      <c r="H92" s="156" t="s">
        <v>141</v>
      </c>
      <c r="I92" s="156" t="s">
        <v>142</v>
      </c>
      <c r="J92" s="156" t="s">
        <v>128</v>
      </c>
      <c r="K92" s="157" t="s">
        <v>143</v>
      </c>
      <c r="L92" s="158"/>
      <c r="M92" s="70" t="s">
        <v>19</v>
      </c>
      <c r="N92" s="71" t="s">
        <v>42</v>
      </c>
      <c r="O92" s="71" t="s">
        <v>144</v>
      </c>
      <c r="P92" s="71" t="s">
        <v>145</v>
      </c>
      <c r="Q92" s="71" t="s">
        <v>146</v>
      </c>
      <c r="R92" s="71" t="s">
        <v>147</v>
      </c>
      <c r="S92" s="71" t="s">
        <v>148</v>
      </c>
      <c r="T92" s="72" t="s">
        <v>149</v>
      </c>
      <c r="U92" s="153"/>
      <c r="V92" s="153"/>
      <c r="W92" s="153"/>
      <c r="X92" s="153"/>
      <c r="Y92" s="153"/>
      <c r="Z92" s="153"/>
      <c r="AA92" s="153"/>
      <c r="AB92" s="153"/>
      <c r="AC92" s="153"/>
      <c r="AD92" s="153"/>
      <c r="AE92" s="153"/>
    </row>
    <row r="93" spans="1:63" s="2" customFormat="1" ht="22.9" customHeight="1">
      <c r="A93" s="36"/>
      <c r="B93" s="37"/>
      <c r="C93" s="77" t="s">
        <v>150</v>
      </c>
      <c r="D93" s="38"/>
      <c r="E93" s="38"/>
      <c r="F93" s="38"/>
      <c r="G93" s="38"/>
      <c r="H93" s="38"/>
      <c r="I93" s="38"/>
      <c r="J93" s="159">
        <f>BK93</f>
        <v>0</v>
      </c>
      <c r="K93" s="38"/>
      <c r="L93" s="41"/>
      <c r="M93" s="73"/>
      <c r="N93" s="160"/>
      <c r="O93" s="74"/>
      <c r="P93" s="161">
        <f>P94+P148</f>
        <v>0</v>
      </c>
      <c r="Q93" s="74"/>
      <c r="R93" s="161">
        <f>R94+R148</f>
        <v>5.5424012000000005</v>
      </c>
      <c r="S93" s="74"/>
      <c r="T93" s="162">
        <f>T94+T148</f>
        <v>0</v>
      </c>
      <c r="U93" s="36"/>
      <c r="V93" s="36"/>
      <c r="W93" s="36"/>
      <c r="X93" s="36"/>
      <c r="Y93" s="36"/>
      <c r="Z93" s="36"/>
      <c r="AA93" s="36"/>
      <c r="AB93" s="36"/>
      <c r="AC93" s="36"/>
      <c r="AD93" s="36"/>
      <c r="AE93" s="36"/>
      <c r="AT93" s="19" t="s">
        <v>71</v>
      </c>
      <c r="AU93" s="19" t="s">
        <v>129</v>
      </c>
      <c r="BK93" s="163">
        <f>BK94+BK148</f>
        <v>0</v>
      </c>
    </row>
    <row r="94" spans="2:63" s="12" customFormat="1" ht="25.9" customHeight="1">
      <c r="B94" s="164"/>
      <c r="C94" s="165"/>
      <c r="D94" s="166" t="s">
        <v>71</v>
      </c>
      <c r="E94" s="167" t="s">
        <v>151</v>
      </c>
      <c r="F94" s="167" t="s">
        <v>271</v>
      </c>
      <c r="G94" s="165"/>
      <c r="H94" s="165"/>
      <c r="I94" s="168"/>
      <c r="J94" s="169">
        <f>BK94</f>
        <v>0</v>
      </c>
      <c r="K94" s="165"/>
      <c r="L94" s="170"/>
      <c r="M94" s="171"/>
      <c r="N94" s="172"/>
      <c r="O94" s="172"/>
      <c r="P94" s="173">
        <f>P95+P104+P130+P136+P144</f>
        <v>0</v>
      </c>
      <c r="Q94" s="172"/>
      <c r="R94" s="173">
        <f>R95+R104+R130+R136+R144</f>
        <v>5.326969200000001</v>
      </c>
      <c r="S94" s="172"/>
      <c r="T94" s="174">
        <f>T95+T104+T130+T136+T144</f>
        <v>0</v>
      </c>
      <c r="AR94" s="175" t="s">
        <v>80</v>
      </c>
      <c r="AT94" s="176" t="s">
        <v>71</v>
      </c>
      <c r="AU94" s="176" t="s">
        <v>72</v>
      </c>
      <c r="AY94" s="175" t="s">
        <v>153</v>
      </c>
      <c r="BK94" s="177">
        <f>BK95+BK104+BK130+BK136+BK144</f>
        <v>0</v>
      </c>
    </row>
    <row r="95" spans="2:63" s="12" customFormat="1" ht="22.9" customHeight="1">
      <c r="B95" s="164"/>
      <c r="C95" s="165"/>
      <c r="D95" s="166" t="s">
        <v>71</v>
      </c>
      <c r="E95" s="178" t="s">
        <v>80</v>
      </c>
      <c r="F95" s="178" t="s">
        <v>272</v>
      </c>
      <c r="G95" s="165"/>
      <c r="H95" s="165"/>
      <c r="I95" s="168"/>
      <c r="J95" s="179">
        <f>BK95</f>
        <v>0</v>
      </c>
      <c r="K95" s="165"/>
      <c r="L95" s="170"/>
      <c r="M95" s="171"/>
      <c r="N95" s="172"/>
      <c r="O95" s="172"/>
      <c r="P95" s="173">
        <f>SUM(P96:P103)</f>
        <v>0</v>
      </c>
      <c r="Q95" s="172"/>
      <c r="R95" s="173">
        <f>SUM(R96:R103)</f>
        <v>0</v>
      </c>
      <c r="S95" s="172"/>
      <c r="T95" s="174">
        <f>SUM(T96:T103)</f>
        <v>0</v>
      </c>
      <c r="AR95" s="175" t="s">
        <v>80</v>
      </c>
      <c r="AT95" s="176" t="s">
        <v>71</v>
      </c>
      <c r="AU95" s="176" t="s">
        <v>80</v>
      </c>
      <c r="AY95" s="175" t="s">
        <v>153</v>
      </c>
      <c r="BK95" s="177">
        <f>SUM(BK96:BK103)</f>
        <v>0</v>
      </c>
    </row>
    <row r="96" spans="1:65" s="2" customFormat="1" ht="14.45" customHeight="1">
      <c r="A96" s="36"/>
      <c r="B96" s="37"/>
      <c r="C96" s="180" t="s">
        <v>80</v>
      </c>
      <c r="D96" s="180" t="s">
        <v>155</v>
      </c>
      <c r="E96" s="181" t="s">
        <v>209</v>
      </c>
      <c r="F96" s="182" t="s">
        <v>210</v>
      </c>
      <c r="G96" s="183" t="s">
        <v>184</v>
      </c>
      <c r="H96" s="184">
        <v>700.4</v>
      </c>
      <c r="I96" s="185"/>
      <c r="J96" s="186">
        <f>ROUND(I96*H96,2)</f>
        <v>0</v>
      </c>
      <c r="K96" s="182" t="s">
        <v>159</v>
      </c>
      <c r="L96" s="41"/>
      <c r="M96" s="187" t="s">
        <v>19</v>
      </c>
      <c r="N96" s="188" t="s">
        <v>43</v>
      </c>
      <c r="O96" s="66"/>
      <c r="P96" s="189">
        <f>O96*H96</f>
        <v>0</v>
      </c>
      <c r="Q96" s="189">
        <v>0</v>
      </c>
      <c r="R96" s="189">
        <f>Q96*H96</f>
        <v>0</v>
      </c>
      <c r="S96" s="189">
        <v>0</v>
      </c>
      <c r="T96" s="190">
        <f>S96*H96</f>
        <v>0</v>
      </c>
      <c r="U96" s="36"/>
      <c r="V96" s="36"/>
      <c r="W96" s="36"/>
      <c r="X96" s="36"/>
      <c r="Y96" s="36"/>
      <c r="Z96" s="36"/>
      <c r="AA96" s="36"/>
      <c r="AB96" s="36"/>
      <c r="AC96" s="36"/>
      <c r="AD96" s="36"/>
      <c r="AE96" s="36"/>
      <c r="AR96" s="191" t="s">
        <v>160</v>
      </c>
      <c r="AT96" s="191" t="s">
        <v>155</v>
      </c>
      <c r="AU96" s="191" t="s">
        <v>82</v>
      </c>
      <c r="AY96" s="19" t="s">
        <v>153</v>
      </c>
      <c r="BE96" s="192">
        <f>IF(N96="základní",J96,0)</f>
        <v>0</v>
      </c>
      <c r="BF96" s="192">
        <f>IF(N96="snížená",J96,0)</f>
        <v>0</v>
      </c>
      <c r="BG96" s="192">
        <f>IF(N96="zákl. přenesená",J96,0)</f>
        <v>0</v>
      </c>
      <c r="BH96" s="192">
        <f>IF(N96="sníž. přenesená",J96,0)</f>
        <v>0</v>
      </c>
      <c r="BI96" s="192">
        <f>IF(N96="nulová",J96,0)</f>
        <v>0</v>
      </c>
      <c r="BJ96" s="19" t="s">
        <v>80</v>
      </c>
      <c r="BK96" s="192">
        <f>ROUND(I96*H96,2)</f>
        <v>0</v>
      </c>
      <c r="BL96" s="19" t="s">
        <v>160</v>
      </c>
      <c r="BM96" s="191" t="s">
        <v>1111</v>
      </c>
    </row>
    <row r="97" spans="1:47" s="2" customFormat="1" ht="11.25">
      <c r="A97" s="36"/>
      <c r="B97" s="37"/>
      <c r="C97" s="38"/>
      <c r="D97" s="193" t="s">
        <v>186</v>
      </c>
      <c r="E97" s="38"/>
      <c r="F97" s="194" t="s">
        <v>212</v>
      </c>
      <c r="G97" s="38"/>
      <c r="H97" s="38"/>
      <c r="I97" s="195"/>
      <c r="J97" s="38"/>
      <c r="K97" s="38"/>
      <c r="L97" s="41"/>
      <c r="M97" s="196"/>
      <c r="N97" s="197"/>
      <c r="O97" s="66"/>
      <c r="P97" s="66"/>
      <c r="Q97" s="66"/>
      <c r="R97" s="66"/>
      <c r="S97" s="66"/>
      <c r="T97" s="67"/>
      <c r="U97" s="36"/>
      <c r="V97" s="36"/>
      <c r="W97" s="36"/>
      <c r="X97" s="36"/>
      <c r="Y97" s="36"/>
      <c r="Z97" s="36"/>
      <c r="AA97" s="36"/>
      <c r="AB97" s="36"/>
      <c r="AC97" s="36"/>
      <c r="AD97" s="36"/>
      <c r="AE97" s="36"/>
      <c r="AT97" s="19" t="s">
        <v>186</v>
      </c>
      <c r="AU97" s="19" t="s">
        <v>82</v>
      </c>
    </row>
    <row r="98" spans="1:47" s="2" customFormat="1" ht="146.25">
      <c r="A98" s="36"/>
      <c r="B98" s="37"/>
      <c r="C98" s="38"/>
      <c r="D98" s="193" t="s">
        <v>188</v>
      </c>
      <c r="E98" s="38"/>
      <c r="F98" s="198" t="s">
        <v>213</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188</v>
      </c>
      <c r="AU98" s="19" t="s">
        <v>82</v>
      </c>
    </row>
    <row r="99" spans="2:51" s="13" customFormat="1" ht="11.25">
      <c r="B99" s="199"/>
      <c r="C99" s="200"/>
      <c r="D99" s="193" t="s">
        <v>220</v>
      </c>
      <c r="E99" s="201" t="s">
        <v>277</v>
      </c>
      <c r="F99" s="202" t="s">
        <v>1112</v>
      </c>
      <c r="G99" s="200"/>
      <c r="H99" s="203">
        <v>700.4</v>
      </c>
      <c r="I99" s="204"/>
      <c r="J99" s="200"/>
      <c r="K99" s="200"/>
      <c r="L99" s="205"/>
      <c r="M99" s="206"/>
      <c r="N99" s="207"/>
      <c r="O99" s="207"/>
      <c r="P99" s="207"/>
      <c r="Q99" s="207"/>
      <c r="R99" s="207"/>
      <c r="S99" s="207"/>
      <c r="T99" s="208"/>
      <c r="AT99" s="209" t="s">
        <v>220</v>
      </c>
      <c r="AU99" s="209" t="s">
        <v>82</v>
      </c>
      <c r="AV99" s="13" t="s">
        <v>82</v>
      </c>
      <c r="AW99" s="13" t="s">
        <v>34</v>
      </c>
      <c r="AX99" s="13" t="s">
        <v>80</v>
      </c>
      <c r="AY99" s="209" t="s">
        <v>153</v>
      </c>
    </row>
    <row r="100" spans="1:65" s="2" customFormat="1" ht="14.45" customHeight="1">
      <c r="A100" s="36"/>
      <c r="B100" s="37"/>
      <c r="C100" s="180" t="s">
        <v>82</v>
      </c>
      <c r="D100" s="180" t="s">
        <v>155</v>
      </c>
      <c r="E100" s="181" t="s">
        <v>279</v>
      </c>
      <c r="F100" s="182" t="s">
        <v>280</v>
      </c>
      <c r="G100" s="183" t="s">
        <v>184</v>
      </c>
      <c r="H100" s="184">
        <v>252.28</v>
      </c>
      <c r="I100" s="185"/>
      <c r="J100" s="186">
        <f>ROUND(I100*H100,2)</f>
        <v>0</v>
      </c>
      <c r="K100" s="182" t="s">
        <v>159</v>
      </c>
      <c r="L100" s="41"/>
      <c r="M100" s="187" t="s">
        <v>19</v>
      </c>
      <c r="N100" s="188" t="s">
        <v>43</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160</v>
      </c>
      <c r="AT100" s="191" t="s">
        <v>155</v>
      </c>
      <c r="AU100" s="191" t="s">
        <v>82</v>
      </c>
      <c r="AY100" s="19" t="s">
        <v>153</v>
      </c>
      <c r="BE100" s="192">
        <f>IF(N100="základní",J100,0)</f>
        <v>0</v>
      </c>
      <c r="BF100" s="192">
        <f>IF(N100="snížená",J100,0)</f>
        <v>0</v>
      </c>
      <c r="BG100" s="192">
        <f>IF(N100="zákl. přenesená",J100,0)</f>
        <v>0</v>
      </c>
      <c r="BH100" s="192">
        <f>IF(N100="sníž. přenesená",J100,0)</f>
        <v>0</v>
      </c>
      <c r="BI100" s="192">
        <f>IF(N100="nulová",J100,0)</f>
        <v>0</v>
      </c>
      <c r="BJ100" s="19" t="s">
        <v>80</v>
      </c>
      <c r="BK100" s="192">
        <f>ROUND(I100*H100,2)</f>
        <v>0</v>
      </c>
      <c r="BL100" s="19" t="s">
        <v>160</v>
      </c>
      <c r="BM100" s="191" t="s">
        <v>1113</v>
      </c>
    </row>
    <row r="101" spans="1:47" s="2" customFormat="1" ht="19.5">
      <c r="A101" s="36"/>
      <c r="B101" s="37"/>
      <c r="C101" s="38"/>
      <c r="D101" s="193" t="s">
        <v>186</v>
      </c>
      <c r="E101" s="38"/>
      <c r="F101" s="194" t="s">
        <v>282</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186</v>
      </c>
      <c r="AU101" s="19" t="s">
        <v>82</v>
      </c>
    </row>
    <row r="102" spans="1:47" s="2" customFormat="1" ht="321.75">
      <c r="A102" s="36"/>
      <c r="B102" s="37"/>
      <c r="C102" s="38"/>
      <c r="D102" s="193" t="s">
        <v>188</v>
      </c>
      <c r="E102" s="38"/>
      <c r="F102" s="198" t="s">
        <v>283</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188</v>
      </c>
      <c r="AU102" s="19" t="s">
        <v>82</v>
      </c>
    </row>
    <row r="103" spans="2:51" s="13" customFormat="1" ht="11.25">
      <c r="B103" s="199"/>
      <c r="C103" s="200"/>
      <c r="D103" s="193" t="s">
        <v>220</v>
      </c>
      <c r="E103" s="201" t="s">
        <v>289</v>
      </c>
      <c r="F103" s="202" t="s">
        <v>1114</v>
      </c>
      <c r="G103" s="200"/>
      <c r="H103" s="203">
        <v>252.28</v>
      </c>
      <c r="I103" s="204"/>
      <c r="J103" s="200"/>
      <c r="K103" s="200"/>
      <c r="L103" s="205"/>
      <c r="M103" s="206"/>
      <c r="N103" s="207"/>
      <c r="O103" s="207"/>
      <c r="P103" s="207"/>
      <c r="Q103" s="207"/>
      <c r="R103" s="207"/>
      <c r="S103" s="207"/>
      <c r="T103" s="208"/>
      <c r="AT103" s="209" t="s">
        <v>220</v>
      </c>
      <c r="AU103" s="209" t="s">
        <v>82</v>
      </c>
      <c r="AV103" s="13" t="s">
        <v>82</v>
      </c>
      <c r="AW103" s="13" t="s">
        <v>34</v>
      </c>
      <c r="AX103" s="13" t="s">
        <v>80</v>
      </c>
      <c r="AY103" s="209" t="s">
        <v>153</v>
      </c>
    </row>
    <row r="104" spans="2:63" s="12" customFormat="1" ht="22.9" customHeight="1">
      <c r="B104" s="164"/>
      <c r="C104" s="165"/>
      <c r="D104" s="166" t="s">
        <v>71</v>
      </c>
      <c r="E104" s="178" t="s">
        <v>166</v>
      </c>
      <c r="F104" s="178" t="s">
        <v>296</v>
      </c>
      <c r="G104" s="165"/>
      <c r="H104" s="165"/>
      <c r="I104" s="168"/>
      <c r="J104" s="179">
        <f>BK104</f>
        <v>0</v>
      </c>
      <c r="K104" s="165"/>
      <c r="L104" s="170"/>
      <c r="M104" s="171"/>
      <c r="N104" s="172"/>
      <c r="O104" s="172"/>
      <c r="P104" s="173">
        <f>SUM(P105:P129)</f>
        <v>0</v>
      </c>
      <c r="Q104" s="172"/>
      <c r="R104" s="173">
        <f>SUM(R105:R129)</f>
        <v>5.3188272</v>
      </c>
      <c r="S104" s="172"/>
      <c r="T104" s="174">
        <f>SUM(T105:T129)</f>
        <v>0</v>
      </c>
      <c r="AR104" s="175" t="s">
        <v>80</v>
      </c>
      <c r="AT104" s="176" t="s">
        <v>71</v>
      </c>
      <c r="AU104" s="176" t="s">
        <v>80</v>
      </c>
      <c r="AY104" s="175" t="s">
        <v>153</v>
      </c>
      <c r="BK104" s="177">
        <f>SUM(BK105:BK129)</f>
        <v>0</v>
      </c>
    </row>
    <row r="105" spans="1:65" s="2" customFormat="1" ht="14.45" customHeight="1">
      <c r="A105" s="36"/>
      <c r="B105" s="37"/>
      <c r="C105" s="180" t="s">
        <v>166</v>
      </c>
      <c r="D105" s="180" t="s">
        <v>155</v>
      </c>
      <c r="E105" s="181" t="s">
        <v>297</v>
      </c>
      <c r="F105" s="182" t="s">
        <v>623</v>
      </c>
      <c r="G105" s="183" t="s">
        <v>184</v>
      </c>
      <c r="H105" s="184">
        <v>49.882</v>
      </c>
      <c r="I105" s="185"/>
      <c r="J105" s="186">
        <f>ROUND(I105*H105,2)</f>
        <v>0</v>
      </c>
      <c r="K105" s="182" t="s">
        <v>159</v>
      </c>
      <c r="L105" s="41"/>
      <c r="M105" s="187" t="s">
        <v>19</v>
      </c>
      <c r="N105" s="188" t="s">
        <v>43</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160</v>
      </c>
      <c r="AT105" s="191" t="s">
        <v>155</v>
      </c>
      <c r="AU105" s="191" t="s">
        <v>82</v>
      </c>
      <c r="AY105" s="19" t="s">
        <v>153</v>
      </c>
      <c r="BE105" s="192">
        <f>IF(N105="základní",J105,0)</f>
        <v>0</v>
      </c>
      <c r="BF105" s="192">
        <f>IF(N105="snížená",J105,0)</f>
        <v>0</v>
      </c>
      <c r="BG105" s="192">
        <f>IF(N105="zákl. přenesená",J105,0)</f>
        <v>0</v>
      </c>
      <c r="BH105" s="192">
        <f>IF(N105="sníž. přenesená",J105,0)</f>
        <v>0</v>
      </c>
      <c r="BI105" s="192">
        <f>IF(N105="nulová",J105,0)</f>
        <v>0</v>
      </c>
      <c r="BJ105" s="19" t="s">
        <v>80</v>
      </c>
      <c r="BK105" s="192">
        <f>ROUND(I105*H105,2)</f>
        <v>0</v>
      </c>
      <c r="BL105" s="19" t="s">
        <v>160</v>
      </c>
      <c r="BM105" s="191" t="s">
        <v>1115</v>
      </c>
    </row>
    <row r="106" spans="1:47" s="2" customFormat="1" ht="19.5">
      <c r="A106" s="36"/>
      <c r="B106" s="37"/>
      <c r="C106" s="38"/>
      <c r="D106" s="193" t="s">
        <v>186</v>
      </c>
      <c r="E106" s="38"/>
      <c r="F106" s="194" t="s">
        <v>300</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186</v>
      </c>
      <c r="AU106" s="19" t="s">
        <v>82</v>
      </c>
    </row>
    <row r="107" spans="1:47" s="2" customFormat="1" ht="234">
      <c r="A107" s="36"/>
      <c r="B107" s="37"/>
      <c r="C107" s="38"/>
      <c r="D107" s="193" t="s">
        <v>188</v>
      </c>
      <c r="E107" s="38"/>
      <c r="F107" s="198" t="s">
        <v>301</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188</v>
      </c>
      <c r="AU107" s="19" t="s">
        <v>82</v>
      </c>
    </row>
    <row r="108" spans="2:51" s="13" customFormat="1" ht="11.25">
      <c r="B108" s="199"/>
      <c r="C108" s="200"/>
      <c r="D108" s="193" t="s">
        <v>220</v>
      </c>
      <c r="E108" s="201" t="s">
        <v>19</v>
      </c>
      <c r="F108" s="202" t="s">
        <v>1116</v>
      </c>
      <c r="G108" s="200"/>
      <c r="H108" s="203">
        <v>22.204</v>
      </c>
      <c r="I108" s="204"/>
      <c r="J108" s="200"/>
      <c r="K108" s="200"/>
      <c r="L108" s="205"/>
      <c r="M108" s="206"/>
      <c r="N108" s="207"/>
      <c r="O108" s="207"/>
      <c r="P108" s="207"/>
      <c r="Q108" s="207"/>
      <c r="R108" s="207"/>
      <c r="S108" s="207"/>
      <c r="T108" s="208"/>
      <c r="AT108" s="209" t="s">
        <v>220</v>
      </c>
      <c r="AU108" s="209" t="s">
        <v>82</v>
      </c>
      <c r="AV108" s="13" t="s">
        <v>82</v>
      </c>
      <c r="AW108" s="13" t="s">
        <v>34</v>
      </c>
      <c r="AX108" s="13" t="s">
        <v>72</v>
      </c>
      <c r="AY108" s="209" t="s">
        <v>153</v>
      </c>
    </row>
    <row r="109" spans="2:51" s="13" customFormat="1" ht="11.25">
      <c r="B109" s="199"/>
      <c r="C109" s="200"/>
      <c r="D109" s="193" t="s">
        <v>220</v>
      </c>
      <c r="E109" s="201" t="s">
        <v>19</v>
      </c>
      <c r="F109" s="202" t="s">
        <v>1117</v>
      </c>
      <c r="G109" s="200"/>
      <c r="H109" s="203">
        <v>1.8</v>
      </c>
      <c r="I109" s="204"/>
      <c r="J109" s="200"/>
      <c r="K109" s="200"/>
      <c r="L109" s="205"/>
      <c r="M109" s="206"/>
      <c r="N109" s="207"/>
      <c r="O109" s="207"/>
      <c r="P109" s="207"/>
      <c r="Q109" s="207"/>
      <c r="R109" s="207"/>
      <c r="S109" s="207"/>
      <c r="T109" s="208"/>
      <c r="AT109" s="209" t="s">
        <v>220</v>
      </c>
      <c r="AU109" s="209" t="s">
        <v>82</v>
      </c>
      <c r="AV109" s="13" t="s">
        <v>82</v>
      </c>
      <c r="AW109" s="13" t="s">
        <v>34</v>
      </c>
      <c r="AX109" s="13" t="s">
        <v>72</v>
      </c>
      <c r="AY109" s="209" t="s">
        <v>153</v>
      </c>
    </row>
    <row r="110" spans="2:51" s="13" customFormat="1" ht="11.25">
      <c r="B110" s="199"/>
      <c r="C110" s="200"/>
      <c r="D110" s="193" t="s">
        <v>220</v>
      </c>
      <c r="E110" s="201" t="s">
        <v>19</v>
      </c>
      <c r="F110" s="202" t="s">
        <v>1118</v>
      </c>
      <c r="G110" s="200"/>
      <c r="H110" s="203">
        <v>6.18</v>
      </c>
      <c r="I110" s="204"/>
      <c r="J110" s="200"/>
      <c r="K110" s="200"/>
      <c r="L110" s="205"/>
      <c r="M110" s="206"/>
      <c r="N110" s="207"/>
      <c r="O110" s="207"/>
      <c r="P110" s="207"/>
      <c r="Q110" s="207"/>
      <c r="R110" s="207"/>
      <c r="S110" s="207"/>
      <c r="T110" s="208"/>
      <c r="AT110" s="209" t="s">
        <v>220</v>
      </c>
      <c r="AU110" s="209" t="s">
        <v>82</v>
      </c>
      <c r="AV110" s="13" t="s">
        <v>82</v>
      </c>
      <c r="AW110" s="13" t="s">
        <v>34</v>
      </c>
      <c r="AX110" s="13" t="s">
        <v>72</v>
      </c>
      <c r="AY110" s="209" t="s">
        <v>153</v>
      </c>
    </row>
    <row r="111" spans="2:51" s="13" customFormat="1" ht="11.25">
      <c r="B111" s="199"/>
      <c r="C111" s="200"/>
      <c r="D111" s="193" t="s">
        <v>220</v>
      </c>
      <c r="E111" s="201" t="s">
        <v>19</v>
      </c>
      <c r="F111" s="202" t="s">
        <v>1119</v>
      </c>
      <c r="G111" s="200"/>
      <c r="H111" s="203">
        <v>13.65</v>
      </c>
      <c r="I111" s="204"/>
      <c r="J111" s="200"/>
      <c r="K111" s="200"/>
      <c r="L111" s="205"/>
      <c r="M111" s="206"/>
      <c r="N111" s="207"/>
      <c r="O111" s="207"/>
      <c r="P111" s="207"/>
      <c r="Q111" s="207"/>
      <c r="R111" s="207"/>
      <c r="S111" s="207"/>
      <c r="T111" s="208"/>
      <c r="AT111" s="209" t="s">
        <v>220</v>
      </c>
      <c r="AU111" s="209" t="s">
        <v>82</v>
      </c>
      <c r="AV111" s="13" t="s">
        <v>82</v>
      </c>
      <c r="AW111" s="13" t="s">
        <v>34</v>
      </c>
      <c r="AX111" s="13" t="s">
        <v>72</v>
      </c>
      <c r="AY111" s="209" t="s">
        <v>153</v>
      </c>
    </row>
    <row r="112" spans="2:51" s="13" customFormat="1" ht="11.25">
      <c r="B112" s="199"/>
      <c r="C112" s="200"/>
      <c r="D112" s="193" t="s">
        <v>220</v>
      </c>
      <c r="E112" s="201" t="s">
        <v>19</v>
      </c>
      <c r="F112" s="202" t="s">
        <v>1120</v>
      </c>
      <c r="G112" s="200"/>
      <c r="H112" s="203">
        <v>6.048</v>
      </c>
      <c r="I112" s="204"/>
      <c r="J112" s="200"/>
      <c r="K112" s="200"/>
      <c r="L112" s="205"/>
      <c r="M112" s="206"/>
      <c r="N112" s="207"/>
      <c r="O112" s="207"/>
      <c r="P112" s="207"/>
      <c r="Q112" s="207"/>
      <c r="R112" s="207"/>
      <c r="S112" s="207"/>
      <c r="T112" s="208"/>
      <c r="AT112" s="209" t="s">
        <v>220</v>
      </c>
      <c r="AU112" s="209" t="s">
        <v>82</v>
      </c>
      <c r="AV112" s="13" t="s">
        <v>82</v>
      </c>
      <c r="AW112" s="13" t="s">
        <v>34</v>
      </c>
      <c r="AX112" s="13" t="s">
        <v>72</v>
      </c>
      <c r="AY112" s="209" t="s">
        <v>153</v>
      </c>
    </row>
    <row r="113" spans="2:51" s="14" customFormat="1" ht="11.25">
      <c r="B113" s="215"/>
      <c r="C113" s="216"/>
      <c r="D113" s="193" t="s">
        <v>220</v>
      </c>
      <c r="E113" s="217" t="s">
        <v>612</v>
      </c>
      <c r="F113" s="218" t="s">
        <v>278</v>
      </c>
      <c r="G113" s="216"/>
      <c r="H113" s="219">
        <v>49.882</v>
      </c>
      <c r="I113" s="220"/>
      <c r="J113" s="216"/>
      <c r="K113" s="216"/>
      <c r="L113" s="221"/>
      <c r="M113" s="222"/>
      <c r="N113" s="223"/>
      <c r="O113" s="223"/>
      <c r="P113" s="223"/>
      <c r="Q113" s="223"/>
      <c r="R113" s="223"/>
      <c r="S113" s="223"/>
      <c r="T113" s="224"/>
      <c r="AT113" s="225" t="s">
        <v>220</v>
      </c>
      <c r="AU113" s="225" t="s">
        <v>82</v>
      </c>
      <c r="AV113" s="14" t="s">
        <v>160</v>
      </c>
      <c r="AW113" s="14" t="s">
        <v>34</v>
      </c>
      <c r="AX113" s="14" t="s">
        <v>80</v>
      </c>
      <c r="AY113" s="225" t="s">
        <v>153</v>
      </c>
    </row>
    <row r="114" spans="1:65" s="2" customFormat="1" ht="14.45" customHeight="1">
      <c r="A114" s="36"/>
      <c r="B114" s="37"/>
      <c r="C114" s="180" t="s">
        <v>160</v>
      </c>
      <c r="D114" s="180" t="s">
        <v>155</v>
      </c>
      <c r="E114" s="181" t="s">
        <v>310</v>
      </c>
      <c r="F114" s="182" t="s">
        <v>311</v>
      </c>
      <c r="G114" s="183" t="s">
        <v>174</v>
      </c>
      <c r="H114" s="184">
        <v>183.78</v>
      </c>
      <c r="I114" s="185"/>
      <c r="J114" s="186">
        <f>ROUND(I114*H114,2)</f>
        <v>0</v>
      </c>
      <c r="K114" s="182" t="s">
        <v>159</v>
      </c>
      <c r="L114" s="41"/>
      <c r="M114" s="187" t="s">
        <v>19</v>
      </c>
      <c r="N114" s="188" t="s">
        <v>43</v>
      </c>
      <c r="O114" s="66"/>
      <c r="P114" s="189">
        <f>O114*H114</f>
        <v>0</v>
      </c>
      <c r="Q114" s="189">
        <v>0.00726</v>
      </c>
      <c r="R114" s="189">
        <f>Q114*H114</f>
        <v>1.3342428</v>
      </c>
      <c r="S114" s="189">
        <v>0</v>
      </c>
      <c r="T114" s="190">
        <f>S114*H114</f>
        <v>0</v>
      </c>
      <c r="U114" s="36"/>
      <c r="V114" s="36"/>
      <c r="W114" s="36"/>
      <c r="X114" s="36"/>
      <c r="Y114" s="36"/>
      <c r="Z114" s="36"/>
      <c r="AA114" s="36"/>
      <c r="AB114" s="36"/>
      <c r="AC114" s="36"/>
      <c r="AD114" s="36"/>
      <c r="AE114" s="36"/>
      <c r="AR114" s="191" t="s">
        <v>160</v>
      </c>
      <c r="AT114" s="191" t="s">
        <v>155</v>
      </c>
      <c r="AU114" s="191" t="s">
        <v>82</v>
      </c>
      <c r="AY114" s="19" t="s">
        <v>153</v>
      </c>
      <c r="BE114" s="192">
        <f>IF(N114="základní",J114,0)</f>
        <v>0</v>
      </c>
      <c r="BF114" s="192">
        <f>IF(N114="snížená",J114,0)</f>
        <v>0</v>
      </c>
      <c r="BG114" s="192">
        <f>IF(N114="zákl. přenesená",J114,0)</f>
        <v>0</v>
      </c>
      <c r="BH114" s="192">
        <f>IF(N114="sníž. přenesená",J114,0)</f>
        <v>0</v>
      </c>
      <c r="BI114" s="192">
        <f>IF(N114="nulová",J114,0)</f>
        <v>0</v>
      </c>
      <c r="BJ114" s="19" t="s">
        <v>80</v>
      </c>
      <c r="BK114" s="192">
        <f>ROUND(I114*H114,2)</f>
        <v>0</v>
      </c>
      <c r="BL114" s="19" t="s">
        <v>160</v>
      </c>
      <c r="BM114" s="191" t="s">
        <v>1121</v>
      </c>
    </row>
    <row r="115" spans="1:47" s="2" customFormat="1" ht="29.25">
      <c r="A115" s="36"/>
      <c r="B115" s="37"/>
      <c r="C115" s="38"/>
      <c r="D115" s="193" t="s">
        <v>186</v>
      </c>
      <c r="E115" s="38"/>
      <c r="F115" s="194" t="s">
        <v>313</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186</v>
      </c>
      <c r="AU115" s="19" t="s">
        <v>82</v>
      </c>
    </row>
    <row r="116" spans="1:47" s="2" customFormat="1" ht="185.25">
      <c r="A116" s="36"/>
      <c r="B116" s="37"/>
      <c r="C116" s="38"/>
      <c r="D116" s="193" t="s">
        <v>188</v>
      </c>
      <c r="E116" s="38"/>
      <c r="F116" s="198" t="s">
        <v>314</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188</v>
      </c>
      <c r="AU116" s="19" t="s">
        <v>82</v>
      </c>
    </row>
    <row r="117" spans="2:51" s="13" customFormat="1" ht="11.25">
      <c r="B117" s="199"/>
      <c r="C117" s="200"/>
      <c r="D117" s="193" t="s">
        <v>220</v>
      </c>
      <c r="E117" s="201" t="s">
        <v>19</v>
      </c>
      <c r="F117" s="202" t="s">
        <v>1122</v>
      </c>
      <c r="G117" s="200"/>
      <c r="H117" s="203">
        <v>47.84</v>
      </c>
      <c r="I117" s="204"/>
      <c r="J117" s="200"/>
      <c r="K117" s="200"/>
      <c r="L117" s="205"/>
      <c r="M117" s="206"/>
      <c r="N117" s="207"/>
      <c r="O117" s="207"/>
      <c r="P117" s="207"/>
      <c r="Q117" s="207"/>
      <c r="R117" s="207"/>
      <c r="S117" s="207"/>
      <c r="T117" s="208"/>
      <c r="AT117" s="209" t="s">
        <v>220</v>
      </c>
      <c r="AU117" s="209" t="s">
        <v>82</v>
      </c>
      <c r="AV117" s="13" t="s">
        <v>82</v>
      </c>
      <c r="AW117" s="13" t="s">
        <v>34</v>
      </c>
      <c r="AX117" s="13" t="s">
        <v>72</v>
      </c>
      <c r="AY117" s="209" t="s">
        <v>153</v>
      </c>
    </row>
    <row r="118" spans="2:51" s="13" customFormat="1" ht="11.25">
      <c r="B118" s="199"/>
      <c r="C118" s="200"/>
      <c r="D118" s="193" t="s">
        <v>220</v>
      </c>
      <c r="E118" s="201" t="s">
        <v>19</v>
      </c>
      <c r="F118" s="202" t="s">
        <v>1123</v>
      </c>
      <c r="G118" s="200"/>
      <c r="H118" s="203">
        <v>13.74</v>
      </c>
      <c r="I118" s="204"/>
      <c r="J118" s="200"/>
      <c r="K118" s="200"/>
      <c r="L118" s="205"/>
      <c r="M118" s="206"/>
      <c r="N118" s="207"/>
      <c r="O118" s="207"/>
      <c r="P118" s="207"/>
      <c r="Q118" s="207"/>
      <c r="R118" s="207"/>
      <c r="S118" s="207"/>
      <c r="T118" s="208"/>
      <c r="AT118" s="209" t="s">
        <v>220</v>
      </c>
      <c r="AU118" s="209" t="s">
        <v>82</v>
      </c>
      <c r="AV118" s="13" t="s">
        <v>82</v>
      </c>
      <c r="AW118" s="13" t="s">
        <v>34</v>
      </c>
      <c r="AX118" s="13" t="s">
        <v>72</v>
      </c>
      <c r="AY118" s="209" t="s">
        <v>153</v>
      </c>
    </row>
    <row r="119" spans="2:51" s="13" customFormat="1" ht="11.25">
      <c r="B119" s="199"/>
      <c r="C119" s="200"/>
      <c r="D119" s="193" t="s">
        <v>220</v>
      </c>
      <c r="E119" s="201" t="s">
        <v>19</v>
      </c>
      <c r="F119" s="202" t="s">
        <v>1124</v>
      </c>
      <c r="G119" s="200"/>
      <c r="H119" s="203">
        <v>9.9</v>
      </c>
      <c r="I119" s="204"/>
      <c r="J119" s="200"/>
      <c r="K119" s="200"/>
      <c r="L119" s="205"/>
      <c r="M119" s="206"/>
      <c r="N119" s="207"/>
      <c r="O119" s="207"/>
      <c r="P119" s="207"/>
      <c r="Q119" s="207"/>
      <c r="R119" s="207"/>
      <c r="S119" s="207"/>
      <c r="T119" s="208"/>
      <c r="AT119" s="209" t="s">
        <v>220</v>
      </c>
      <c r="AU119" s="209" t="s">
        <v>82</v>
      </c>
      <c r="AV119" s="13" t="s">
        <v>82</v>
      </c>
      <c r="AW119" s="13" t="s">
        <v>34</v>
      </c>
      <c r="AX119" s="13" t="s">
        <v>72</v>
      </c>
      <c r="AY119" s="209" t="s">
        <v>153</v>
      </c>
    </row>
    <row r="120" spans="2:51" s="13" customFormat="1" ht="11.25">
      <c r="B120" s="199"/>
      <c r="C120" s="200"/>
      <c r="D120" s="193" t="s">
        <v>220</v>
      </c>
      <c r="E120" s="201" t="s">
        <v>19</v>
      </c>
      <c r="F120" s="202" t="s">
        <v>1125</v>
      </c>
      <c r="G120" s="200"/>
      <c r="H120" s="203">
        <v>112.3</v>
      </c>
      <c r="I120" s="204"/>
      <c r="J120" s="200"/>
      <c r="K120" s="200"/>
      <c r="L120" s="205"/>
      <c r="M120" s="206"/>
      <c r="N120" s="207"/>
      <c r="O120" s="207"/>
      <c r="P120" s="207"/>
      <c r="Q120" s="207"/>
      <c r="R120" s="207"/>
      <c r="S120" s="207"/>
      <c r="T120" s="208"/>
      <c r="AT120" s="209" t="s">
        <v>220</v>
      </c>
      <c r="AU120" s="209" t="s">
        <v>82</v>
      </c>
      <c r="AV120" s="13" t="s">
        <v>82</v>
      </c>
      <c r="AW120" s="13" t="s">
        <v>34</v>
      </c>
      <c r="AX120" s="13" t="s">
        <v>72</v>
      </c>
      <c r="AY120" s="209" t="s">
        <v>153</v>
      </c>
    </row>
    <row r="121" spans="2:51" s="14" customFormat="1" ht="11.25">
      <c r="B121" s="215"/>
      <c r="C121" s="216"/>
      <c r="D121" s="193" t="s">
        <v>220</v>
      </c>
      <c r="E121" s="217" t="s">
        <v>610</v>
      </c>
      <c r="F121" s="218" t="s">
        <v>278</v>
      </c>
      <c r="G121" s="216"/>
      <c r="H121" s="219">
        <v>183.78</v>
      </c>
      <c r="I121" s="220"/>
      <c r="J121" s="216"/>
      <c r="K121" s="216"/>
      <c r="L121" s="221"/>
      <c r="M121" s="222"/>
      <c r="N121" s="223"/>
      <c r="O121" s="223"/>
      <c r="P121" s="223"/>
      <c r="Q121" s="223"/>
      <c r="R121" s="223"/>
      <c r="S121" s="223"/>
      <c r="T121" s="224"/>
      <c r="AT121" s="225" t="s">
        <v>220</v>
      </c>
      <c r="AU121" s="225" t="s">
        <v>82</v>
      </c>
      <c r="AV121" s="14" t="s">
        <v>160</v>
      </c>
      <c r="AW121" s="14" t="s">
        <v>34</v>
      </c>
      <c r="AX121" s="14" t="s">
        <v>80</v>
      </c>
      <c r="AY121" s="225" t="s">
        <v>153</v>
      </c>
    </row>
    <row r="122" spans="1:65" s="2" customFormat="1" ht="14.45" customHeight="1">
      <c r="A122" s="36"/>
      <c r="B122" s="37"/>
      <c r="C122" s="180" t="s">
        <v>176</v>
      </c>
      <c r="D122" s="180" t="s">
        <v>155</v>
      </c>
      <c r="E122" s="181" t="s">
        <v>335</v>
      </c>
      <c r="F122" s="182" t="s">
        <v>336</v>
      </c>
      <c r="G122" s="183" t="s">
        <v>174</v>
      </c>
      <c r="H122" s="184">
        <v>183.78</v>
      </c>
      <c r="I122" s="185"/>
      <c r="J122" s="186">
        <f>ROUND(I122*H122,2)</f>
        <v>0</v>
      </c>
      <c r="K122" s="182" t="s">
        <v>159</v>
      </c>
      <c r="L122" s="41"/>
      <c r="M122" s="187" t="s">
        <v>19</v>
      </c>
      <c r="N122" s="188" t="s">
        <v>43</v>
      </c>
      <c r="O122" s="66"/>
      <c r="P122" s="189">
        <f>O122*H122</f>
        <v>0</v>
      </c>
      <c r="Q122" s="189">
        <v>0.00086</v>
      </c>
      <c r="R122" s="189">
        <f>Q122*H122</f>
        <v>0.1580508</v>
      </c>
      <c r="S122" s="189">
        <v>0</v>
      </c>
      <c r="T122" s="190">
        <f>S122*H122</f>
        <v>0</v>
      </c>
      <c r="U122" s="36"/>
      <c r="V122" s="36"/>
      <c r="W122" s="36"/>
      <c r="X122" s="36"/>
      <c r="Y122" s="36"/>
      <c r="Z122" s="36"/>
      <c r="AA122" s="36"/>
      <c r="AB122" s="36"/>
      <c r="AC122" s="36"/>
      <c r="AD122" s="36"/>
      <c r="AE122" s="36"/>
      <c r="AR122" s="191" t="s">
        <v>160</v>
      </c>
      <c r="AT122" s="191" t="s">
        <v>155</v>
      </c>
      <c r="AU122" s="191" t="s">
        <v>82</v>
      </c>
      <c r="AY122" s="19" t="s">
        <v>153</v>
      </c>
      <c r="BE122" s="192">
        <f>IF(N122="základní",J122,0)</f>
        <v>0</v>
      </c>
      <c r="BF122" s="192">
        <f>IF(N122="snížená",J122,0)</f>
        <v>0</v>
      </c>
      <c r="BG122" s="192">
        <f>IF(N122="zákl. přenesená",J122,0)</f>
        <v>0</v>
      </c>
      <c r="BH122" s="192">
        <f>IF(N122="sníž. přenesená",J122,0)</f>
        <v>0</v>
      </c>
      <c r="BI122" s="192">
        <f>IF(N122="nulová",J122,0)</f>
        <v>0</v>
      </c>
      <c r="BJ122" s="19" t="s">
        <v>80</v>
      </c>
      <c r="BK122" s="192">
        <f>ROUND(I122*H122,2)</f>
        <v>0</v>
      </c>
      <c r="BL122" s="19" t="s">
        <v>160</v>
      </c>
      <c r="BM122" s="191" t="s">
        <v>1126</v>
      </c>
    </row>
    <row r="123" spans="1:47" s="2" customFormat="1" ht="29.25">
      <c r="A123" s="36"/>
      <c r="B123" s="37"/>
      <c r="C123" s="38"/>
      <c r="D123" s="193" t="s">
        <v>186</v>
      </c>
      <c r="E123" s="38"/>
      <c r="F123" s="194" t="s">
        <v>338</v>
      </c>
      <c r="G123" s="38"/>
      <c r="H123" s="38"/>
      <c r="I123" s="195"/>
      <c r="J123" s="38"/>
      <c r="K123" s="38"/>
      <c r="L123" s="41"/>
      <c r="M123" s="196"/>
      <c r="N123" s="197"/>
      <c r="O123" s="66"/>
      <c r="P123" s="66"/>
      <c r="Q123" s="66"/>
      <c r="R123" s="66"/>
      <c r="S123" s="66"/>
      <c r="T123" s="67"/>
      <c r="U123" s="36"/>
      <c r="V123" s="36"/>
      <c r="W123" s="36"/>
      <c r="X123" s="36"/>
      <c r="Y123" s="36"/>
      <c r="Z123" s="36"/>
      <c r="AA123" s="36"/>
      <c r="AB123" s="36"/>
      <c r="AC123" s="36"/>
      <c r="AD123" s="36"/>
      <c r="AE123" s="36"/>
      <c r="AT123" s="19" t="s">
        <v>186</v>
      </c>
      <c r="AU123" s="19" t="s">
        <v>82</v>
      </c>
    </row>
    <row r="124" spans="1:47" s="2" customFormat="1" ht="185.25">
      <c r="A124" s="36"/>
      <c r="B124" s="37"/>
      <c r="C124" s="38"/>
      <c r="D124" s="193" t="s">
        <v>188</v>
      </c>
      <c r="E124" s="38"/>
      <c r="F124" s="198" t="s">
        <v>314</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188</v>
      </c>
      <c r="AU124" s="19" t="s">
        <v>82</v>
      </c>
    </row>
    <row r="125" spans="2:51" s="13" customFormat="1" ht="11.25">
      <c r="B125" s="199"/>
      <c r="C125" s="200"/>
      <c r="D125" s="193" t="s">
        <v>220</v>
      </c>
      <c r="E125" s="201" t="s">
        <v>19</v>
      </c>
      <c r="F125" s="202" t="s">
        <v>610</v>
      </c>
      <c r="G125" s="200"/>
      <c r="H125" s="203">
        <v>183.78</v>
      </c>
      <c r="I125" s="204"/>
      <c r="J125" s="200"/>
      <c r="K125" s="200"/>
      <c r="L125" s="205"/>
      <c r="M125" s="206"/>
      <c r="N125" s="207"/>
      <c r="O125" s="207"/>
      <c r="P125" s="207"/>
      <c r="Q125" s="207"/>
      <c r="R125" s="207"/>
      <c r="S125" s="207"/>
      <c r="T125" s="208"/>
      <c r="AT125" s="209" t="s">
        <v>220</v>
      </c>
      <c r="AU125" s="209" t="s">
        <v>82</v>
      </c>
      <c r="AV125" s="13" t="s">
        <v>82</v>
      </c>
      <c r="AW125" s="13" t="s">
        <v>34</v>
      </c>
      <c r="AX125" s="13" t="s">
        <v>80</v>
      </c>
      <c r="AY125" s="209" t="s">
        <v>153</v>
      </c>
    </row>
    <row r="126" spans="1:65" s="2" customFormat="1" ht="14.45" customHeight="1">
      <c r="A126" s="36"/>
      <c r="B126" s="37"/>
      <c r="C126" s="180" t="s">
        <v>181</v>
      </c>
      <c r="D126" s="180" t="s">
        <v>155</v>
      </c>
      <c r="E126" s="181" t="s">
        <v>347</v>
      </c>
      <c r="F126" s="182" t="s">
        <v>348</v>
      </c>
      <c r="G126" s="183" t="s">
        <v>226</v>
      </c>
      <c r="H126" s="184">
        <v>3.492</v>
      </c>
      <c r="I126" s="185"/>
      <c r="J126" s="186">
        <f>ROUND(I126*H126,2)</f>
        <v>0</v>
      </c>
      <c r="K126" s="182" t="s">
        <v>159</v>
      </c>
      <c r="L126" s="41"/>
      <c r="M126" s="187" t="s">
        <v>19</v>
      </c>
      <c r="N126" s="188" t="s">
        <v>43</v>
      </c>
      <c r="O126" s="66"/>
      <c r="P126" s="189">
        <f>O126*H126</f>
        <v>0</v>
      </c>
      <c r="Q126" s="189">
        <v>1.0958</v>
      </c>
      <c r="R126" s="189">
        <f>Q126*H126</f>
        <v>3.8265336000000003</v>
      </c>
      <c r="S126" s="189">
        <v>0</v>
      </c>
      <c r="T126" s="190">
        <f>S126*H126</f>
        <v>0</v>
      </c>
      <c r="U126" s="36"/>
      <c r="V126" s="36"/>
      <c r="W126" s="36"/>
      <c r="X126" s="36"/>
      <c r="Y126" s="36"/>
      <c r="Z126" s="36"/>
      <c r="AA126" s="36"/>
      <c r="AB126" s="36"/>
      <c r="AC126" s="36"/>
      <c r="AD126" s="36"/>
      <c r="AE126" s="36"/>
      <c r="AR126" s="191" t="s">
        <v>160</v>
      </c>
      <c r="AT126" s="191" t="s">
        <v>155</v>
      </c>
      <c r="AU126" s="191" t="s">
        <v>82</v>
      </c>
      <c r="AY126" s="19" t="s">
        <v>153</v>
      </c>
      <c r="BE126" s="192">
        <f>IF(N126="základní",J126,0)</f>
        <v>0</v>
      </c>
      <c r="BF126" s="192">
        <f>IF(N126="snížená",J126,0)</f>
        <v>0</v>
      </c>
      <c r="BG126" s="192">
        <f>IF(N126="zákl. přenesená",J126,0)</f>
        <v>0</v>
      </c>
      <c r="BH126" s="192">
        <f>IF(N126="sníž. přenesená",J126,0)</f>
        <v>0</v>
      </c>
      <c r="BI126" s="192">
        <f>IF(N126="nulová",J126,0)</f>
        <v>0</v>
      </c>
      <c r="BJ126" s="19" t="s">
        <v>80</v>
      </c>
      <c r="BK126" s="192">
        <f>ROUND(I126*H126,2)</f>
        <v>0</v>
      </c>
      <c r="BL126" s="19" t="s">
        <v>160</v>
      </c>
      <c r="BM126" s="191" t="s">
        <v>1127</v>
      </c>
    </row>
    <row r="127" spans="1:47" s="2" customFormat="1" ht="29.25">
      <c r="A127" s="36"/>
      <c r="B127" s="37"/>
      <c r="C127" s="38"/>
      <c r="D127" s="193" t="s">
        <v>186</v>
      </c>
      <c r="E127" s="38"/>
      <c r="F127" s="194" t="s">
        <v>350</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186</v>
      </c>
      <c r="AU127" s="19" t="s">
        <v>82</v>
      </c>
    </row>
    <row r="128" spans="1:47" s="2" customFormat="1" ht="97.5">
      <c r="A128" s="36"/>
      <c r="B128" s="37"/>
      <c r="C128" s="38"/>
      <c r="D128" s="193" t="s">
        <v>188</v>
      </c>
      <c r="E128" s="38"/>
      <c r="F128" s="198" t="s">
        <v>351</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188</v>
      </c>
      <c r="AU128" s="19" t="s">
        <v>82</v>
      </c>
    </row>
    <row r="129" spans="2:51" s="13" customFormat="1" ht="11.25">
      <c r="B129" s="199"/>
      <c r="C129" s="200"/>
      <c r="D129" s="193" t="s">
        <v>220</v>
      </c>
      <c r="E129" s="201" t="s">
        <v>19</v>
      </c>
      <c r="F129" s="202" t="s">
        <v>1128</v>
      </c>
      <c r="G129" s="200"/>
      <c r="H129" s="203">
        <v>3.492</v>
      </c>
      <c r="I129" s="204"/>
      <c r="J129" s="200"/>
      <c r="K129" s="200"/>
      <c r="L129" s="205"/>
      <c r="M129" s="206"/>
      <c r="N129" s="207"/>
      <c r="O129" s="207"/>
      <c r="P129" s="207"/>
      <c r="Q129" s="207"/>
      <c r="R129" s="207"/>
      <c r="S129" s="207"/>
      <c r="T129" s="208"/>
      <c r="AT129" s="209" t="s">
        <v>220</v>
      </c>
      <c r="AU129" s="209" t="s">
        <v>82</v>
      </c>
      <c r="AV129" s="13" t="s">
        <v>82</v>
      </c>
      <c r="AW129" s="13" t="s">
        <v>34</v>
      </c>
      <c r="AX129" s="13" t="s">
        <v>80</v>
      </c>
      <c r="AY129" s="209" t="s">
        <v>153</v>
      </c>
    </row>
    <row r="130" spans="2:63" s="12" customFormat="1" ht="22.9" customHeight="1">
      <c r="B130" s="164"/>
      <c r="C130" s="165"/>
      <c r="D130" s="166" t="s">
        <v>71</v>
      </c>
      <c r="E130" s="178" t="s">
        <v>160</v>
      </c>
      <c r="F130" s="178" t="s">
        <v>358</v>
      </c>
      <c r="G130" s="165"/>
      <c r="H130" s="165"/>
      <c r="I130" s="168"/>
      <c r="J130" s="179">
        <f>BK130</f>
        <v>0</v>
      </c>
      <c r="K130" s="165"/>
      <c r="L130" s="170"/>
      <c r="M130" s="171"/>
      <c r="N130" s="172"/>
      <c r="O130" s="172"/>
      <c r="P130" s="173">
        <f>SUM(P131:P135)</f>
        <v>0</v>
      </c>
      <c r="Q130" s="172"/>
      <c r="R130" s="173">
        <f>SUM(R131:R135)</f>
        <v>0</v>
      </c>
      <c r="S130" s="172"/>
      <c r="T130" s="174">
        <f>SUM(T131:T135)</f>
        <v>0</v>
      </c>
      <c r="AR130" s="175" t="s">
        <v>80</v>
      </c>
      <c r="AT130" s="176" t="s">
        <v>71</v>
      </c>
      <c r="AU130" s="176" t="s">
        <v>80</v>
      </c>
      <c r="AY130" s="175" t="s">
        <v>153</v>
      </c>
      <c r="BK130" s="177">
        <f>SUM(BK131:BK135)</f>
        <v>0</v>
      </c>
    </row>
    <row r="131" spans="1:65" s="2" customFormat="1" ht="14.45" customHeight="1">
      <c r="A131" s="36"/>
      <c r="B131" s="37"/>
      <c r="C131" s="180" t="s">
        <v>190</v>
      </c>
      <c r="D131" s="180" t="s">
        <v>155</v>
      </c>
      <c r="E131" s="181" t="s">
        <v>359</v>
      </c>
      <c r="F131" s="182" t="s">
        <v>360</v>
      </c>
      <c r="G131" s="183" t="s">
        <v>174</v>
      </c>
      <c r="H131" s="184">
        <v>61.464</v>
      </c>
      <c r="I131" s="185"/>
      <c r="J131" s="186">
        <f>ROUND(I131*H131,2)</f>
        <v>0</v>
      </c>
      <c r="K131" s="182" t="s">
        <v>159</v>
      </c>
      <c r="L131" s="41"/>
      <c r="M131" s="187" t="s">
        <v>19</v>
      </c>
      <c r="N131" s="188" t="s">
        <v>43</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160</v>
      </c>
      <c r="AT131" s="191" t="s">
        <v>155</v>
      </c>
      <c r="AU131" s="191" t="s">
        <v>82</v>
      </c>
      <c r="AY131" s="19" t="s">
        <v>153</v>
      </c>
      <c r="BE131" s="192">
        <f>IF(N131="základní",J131,0)</f>
        <v>0</v>
      </c>
      <c r="BF131" s="192">
        <f>IF(N131="snížená",J131,0)</f>
        <v>0</v>
      </c>
      <c r="BG131" s="192">
        <f>IF(N131="zákl. přenesená",J131,0)</f>
        <v>0</v>
      </c>
      <c r="BH131" s="192">
        <f>IF(N131="sníž. přenesená",J131,0)</f>
        <v>0</v>
      </c>
      <c r="BI131" s="192">
        <f>IF(N131="nulová",J131,0)</f>
        <v>0</v>
      </c>
      <c r="BJ131" s="19" t="s">
        <v>80</v>
      </c>
      <c r="BK131" s="192">
        <f>ROUND(I131*H131,2)</f>
        <v>0</v>
      </c>
      <c r="BL131" s="19" t="s">
        <v>160</v>
      </c>
      <c r="BM131" s="191" t="s">
        <v>1129</v>
      </c>
    </row>
    <row r="132" spans="1:47" s="2" customFormat="1" ht="11.25">
      <c r="A132" s="36"/>
      <c r="B132" s="37"/>
      <c r="C132" s="38"/>
      <c r="D132" s="193" t="s">
        <v>186</v>
      </c>
      <c r="E132" s="38"/>
      <c r="F132" s="194" t="s">
        <v>362</v>
      </c>
      <c r="G132" s="38"/>
      <c r="H132" s="38"/>
      <c r="I132" s="195"/>
      <c r="J132" s="38"/>
      <c r="K132" s="38"/>
      <c r="L132" s="41"/>
      <c r="M132" s="196"/>
      <c r="N132" s="197"/>
      <c r="O132" s="66"/>
      <c r="P132" s="66"/>
      <c r="Q132" s="66"/>
      <c r="R132" s="66"/>
      <c r="S132" s="66"/>
      <c r="T132" s="67"/>
      <c r="U132" s="36"/>
      <c r="V132" s="36"/>
      <c r="W132" s="36"/>
      <c r="X132" s="36"/>
      <c r="Y132" s="36"/>
      <c r="Z132" s="36"/>
      <c r="AA132" s="36"/>
      <c r="AB132" s="36"/>
      <c r="AC132" s="36"/>
      <c r="AD132" s="36"/>
      <c r="AE132" s="36"/>
      <c r="AT132" s="19" t="s">
        <v>186</v>
      </c>
      <c r="AU132" s="19" t="s">
        <v>82</v>
      </c>
    </row>
    <row r="133" spans="1:47" s="2" customFormat="1" ht="107.25">
      <c r="A133" s="36"/>
      <c r="B133" s="37"/>
      <c r="C133" s="38"/>
      <c r="D133" s="193" t="s">
        <v>188</v>
      </c>
      <c r="E133" s="38"/>
      <c r="F133" s="198" t="s">
        <v>363</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188</v>
      </c>
      <c r="AU133" s="19" t="s">
        <v>82</v>
      </c>
    </row>
    <row r="134" spans="2:51" s="13" customFormat="1" ht="11.25">
      <c r="B134" s="199"/>
      <c r="C134" s="200"/>
      <c r="D134" s="193" t="s">
        <v>220</v>
      </c>
      <c r="E134" s="201" t="s">
        <v>19</v>
      </c>
      <c r="F134" s="202" t="s">
        <v>1130</v>
      </c>
      <c r="G134" s="200"/>
      <c r="H134" s="203">
        <v>61.464</v>
      </c>
      <c r="I134" s="204"/>
      <c r="J134" s="200"/>
      <c r="K134" s="200"/>
      <c r="L134" s="205"/>
      <c r="M134" s="206"/>
      <c r="N134" s="207"/>
      <c r="O134" s="207"/>
      <c r="P134" s="207"/>
      <c r="Q134" s="207"/>
      <c r="R134" s="207"/>
      <c r="S134" s="207"/>
      <c r="T134" s="208"/>
      <c r="AT134" s="209" t="s">
        <v>220</v>
      </c>
      <c r="AU134" s="209" t="s">
        <v>82</v>
      </c>
      <c r="AV134" s="13" t="s">
        <v>82</v>
      </c>
      <c r="AW134" s="13" t="s">
        <v>34</v>
      </c>
      <c r="AX134" s="13" t="s">
        <v>72</v>
      </c>
      <c r="AY134" s="209" t="s">
        <v>153</v>
      </c>
    </row>
    <row r="135" spans="2:51" s="14" customFormat="1" ht="11.25">
      <c r="B135" s="215"/>
      <c r="C135" s="216"/>
      <c r="D135" s="193" t="s">
        <v>220</v>
      </c>
      <c r="E135" s="217" t="s">
        <v>19</v>
      </c>
      <c r="F135" s="218" t="s">
        <v>278</v>
      </c>
      <c r="G135" s="216"/>
      <c r="H135" s="219">
        <v>61.464</v>
      </c>
      <c r="I135" s="220"/>
      <c r="J135" s="216"/>
      <c r="K135" s="216"/>
      <c r="L135" s="221"/>
      <c r="M135" s="222"/>
      <c r="N135" s="223"/>
      <c r="O135" s="223"/>
      <c r="P135" s="223"/>
      <c r="Q135" s="223"/>
      <c r="R135" s="223"/>
      <c r="S135" s="223"/>
      <c r="T135" s="224"/>
      <c r="AT135" s="225" t="s">
        <v>220</v>
      </c>
      <c r="AU135" s="225" t="s">
        <v>82</v>
      </c>
      <c r="AV135" s="14" t="s">
        <v>160</v>
      </c>
      <c r="AW135" s="14" t="s">
        <v>34</v>
      </c>
      <c r="AX135" s="14" t="s">
        <v>80</v>
      </c>
      <c r="AY135" s="225" t="s">
        <v>153</v>
      </c>
    </row>
    <row r="136" spans="2:63" s="12" customFormat="1" ht="22.9" customHeight="1">
      <c r="B136" s="164"/>
      <c r="C136" s="165"/>
      <c r="D136" s="166" t="s">
        <v>71</v>
      </c>
      <c r="E136" s="178" t="s">
        <v>194</v>
      </c>
      <c r="F136" s="178" t="s">
        <v>367</v>
      </c>
      <c r="G136" s="165"/>
      <c r="H136" s="165"/>
      <c r="I136" s="168"/>
      <c r="J136" s="179">
        <f>BK136</f>
        <v>0</v>
      </c>
      <c r="K136" s="165"/>
      <c r="L136" s="170"/>
      <c r="M136" s="171"/>
      <c r="N136" s="172"/>
      <c r="O136" s="172"/>
      <c r="P136" s="173">
        <f>SUM(P137:P143)</f>
        <v>0</v>
      </c>
      <c r="Q136" s="172"/>
      <c r="R136" s="173">
        <f>SUM(R137:R143)</f>
        <v>0.008142</v>
      </c>
      <c r="S136" s="172"/>
      <c r="T136" s="174">
        <f>SUM(T137:T143)</f>
        <v>0</v>
      </c>
      <c r="AR136" s="175" t="s">
        <v>80</v>
      </c>
      <c r="AT136" s="176" t="s">
        <v>71</v>
      </c>
      <c r="AU136" s="176" t="s">
        <v>80</v>
      </c>
      <c r="AY136" s="175" t="s">
        <v>153</v>
      </c>
      <c r="BK136" s="177">
        <f>SUM(BK137:BK143)</f>
        <v>0</v>
      </c>
    </row>
    <row r="137" spans="1:65" s="2" customFormat="1" ht="14.45" customHeight="1">
      <c r="A137" s="36"/>
      <c r="B137" s="37"/>
      <c r="C137" s="180" t="s">
        <v>194</v>
      </c>
      <c r="D137" s="180" t="s">
        <v>155</v>
      </c>
      <c r="E137" s="181" t="s">
        <v>369</v>
      </c>
      <c r="F137" s="182" t="s">
        <v>370</v>
      </c>
      <c r="G137" s="183" t="s">
        <v>158</v>
      </c>
      <c r="H137" s="184">
        <v>11.8</v>
      </c>
      <c r="I137" s="185"/>
      <c r="J137" s="186">
        <f>ROUND(I137*H137,2)</f>
        <v>0</v>
      </c>
      <c r="K137" s="182" t="s">
        <v>159</v>
      </c>
      <c r="L137" s="41"/>
      <c r="M137" s="187" t="s">
        <v>19</v>
      </c>
      <c r="N137" s="188" t="s">
        <v>43</v>
      </c>
      <c r="O137" s="66"/>
      <c r="P137" s="189">
        <f>O137*H137</f>
        <v>0</v>
      </c>
      <c r="Q137" s="189">
        <v>0</v>
      </c>
      <c r="R137" s="189">
        <f>Q137*H137</f>
        <v>0</v>
      </c>
      <c r="S137" s="189">
        <v>0</v>
      </c>
      <c r="T137" s="190">
        <f>S137*H137</f>
        <v>0</v>
      </c>
      <c r="U137" s="36"/>
      <c r="V137" s="36"/>
      <c r="W137" s="36"/>
      <c r="X137" s="36"/>
      <c r="Y137" s="36"/>
      <c r="Z137" s="36"/>
      <c r="AA137" s="36"/>
      <c r="AB137" s="36"/>
      <c r="AC137" s="36"/>
      <c r="AD137" s="36"/>
      <c r="AE137" s="36"/>
      <c r="AR137" s="191" t="s">
        <v>160</v>
      </c>
      <c r="AT137" s="191" t="s">
        <v>155</v>
      </c>
      <c r="AU137" s="191" t="s">
        <v>82</v>
      </c>
      <c r="AY137" s="19" t="s">
        <v>153</v>
      </c>
      <c r="BE137" s="192">
        <f>IF(N137="základní",J137,0)</f>
        <v>0</v>
      </c>
      <c r="BF137" s="192">
        <f>IF(N137="snížená",J137,0)</f>
        <v>0</v>
      </c>
      <c r="BG137" s="192">
        <f>IF(N137="zákl. přenesená",J137,0)</f>
        <v>0</v>
      </c>
      <c r="BH137" s="192">
        <f>IF(N137="sníž. přenesená",J137,0)</f>
        <v>0</v>
      </c>
      <c r="BI137" s="192">
        <f>IF(N137="nulová",J137,0)</f>
        <v>0</v>
      </c>
      <c r="BJ137" s="19" t="s">
        <v>80</v>
      </c>
      <c r="BK137" s="192">
        <f>ROUND(I137*H137,2)</f>
        <v>0</v>
      </c>
      <c r="BL137" s="19" t="s">
        <v>160</v>
      </c>
      <c r="BM137" s="191" t="s">
        <v>1131</v>
      </c>
    </row>
    <row r="138" spans="1:47" s="2" customFormat="1" ht="11.25">
      <c r="A138" s="36"/>
      <c r="B138" s="37"/>
      <c r="C138" s="38"/>
      <c r="D138" s="193" t="s">
        <v>186</v>
      </c>
      <c r="E138" s="38"/>
      <c r="F138" s="194" t="s">
        <v>372</v>
      </c>
      <c r="G138" s="38"/>
      <c r="H138" s="38"/>
      <c r="I138" s="195"/>
      <c r="J138" s="38"/>
      <c r="K138" s="38"/>
      <c r="L138" s="41"/>
      <c r="M138" s="196"/>
      <c r="N138" s="197"/>
      <c r="O138" s="66"/>
      <c r="P138" s="66"/>
      <c r="Q138" s="66"/>
      <c r="R138" s="66"/>
      <c r="S138" s="66"/>
      <c r="T138" s="67"/>
      <c r="U138" s="36"/>
      <c r="V138" s="36"/>
      <c r="W138" s="36"/>
      <c r="X138" s="36"/>
      <c r="Y138" s="36"/>
      <c r="Z138" s="36"/>
      <c r="AA138" s="36"/>
      <c r="AB138" s="36"/>
      <c r="AC138" s="36"/>
      <c r="AD138" s="36"/>
      <c r="AE138" s="36"/>
      <c r="AT138" s="19" t="s">
        <v>186</v>
      </c>
      <c r="AU138" s="19" t="s">
        <v>82</v>
      </c>
    </row>
    <row r="139" spans="1:47" s="2" customFormat="1" ht="68.25">
      <c r="A139" s="36"/>
      <c r="B139" s="37"/>
      <c r="C139" s="38"/>
      <c r="D139" s="193" t="s">
        <v>188</v>
      </c>
      <c r="E139" s="38"/>
      <c r="F139" s="198" t="s">
        <v>373</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188</v>
      </c>
      <c r="AU139" s="19" t="s">
        <v>82</v>
      </c>
    </row>
    <row r="140" spans="2:51" s="13" customFormat="1" ht="11.25">
      <c r="B140" s="199"/>
      <c r="C140" s="200"/>
      <c r="D140" s="193" t="s">
        <v>220</v>
      </c>
      <c r="E140" s="201" t="s">
        <v>19</v>
      </c>
      <c r="F140" s="202" t="s">
        <v>253</v>
      </c>
      <c r="G140" s="200"/>
      <c r="H140" s="203">
        <v>11.8</v>
      </c>
      <c r="I140" s="204"/>
      <c r="J140" s="200"/>
      <c r="K140" s="200"/>
      <c r="L140" s="205"/>
      <c r="M140" s="206"/>
      <c r="N140" s="207"/>
      <c r="O140" s="207"/>
      <c r="P140" s="207"/>
      <c r="Q140" s="207"/>
      <c r="R140" s="207"/>
      <c r="S140" s="207"/>
      <c r="T140" s="208"/>
      <c r="AT140" s="209" t="s">
        <v>220</v>
      </c>
      <c r="AU140" s="209" t="s">
        <v>82</v>
      </c>
      <c r="AV140" s="13" t="s">
        <v>82</v>
      </c>
      <c r="AW140" s="13" t="s">
        <v>34</v>
      </c>
      <c r="AX140" s="13" t="s">
        <v>80</v>
      </c>
      <c r="AY140" s="209" t="s">
        <v>153</v>
      </c>
    </row>
    <row r="141" spans="1:65" s="2" customFormat="1" ht="14.45" customHeight="1">
      <c r="A141" s="36"/>
      <c r="B141" s="37"/>
      <c r="C141" s="247" t="s">
        <v>202</v>
      </c>
      <c r="D141" s="247" t="s">
        <v>374</v>
      </c>
      <c r="E141" s="248" t="s">
        <v>375</v>
      </c>
      <c r="F141" s="249" t="s">
        <v>376</v>
      </c>
      <c r="G141" s="250" t="s">
        <v>158</v>
      </c>
      <c r="H141" s="251">
        <v>11.8</v>
      </c>
      <c r="I141" s="252"/>
      <c r="J141" s="253">
        <f>ROUND(I141*H141,2)</f>
        <v>0</v>
      </c>
      <c r="K141" s="249" t="s">
        <v>159</v>
      </c>
      <c r="L141" s="254"/>
      <c r="M141" s="255" t="s">
        <v>19</v>
      </c>
      <c r="N141" s="256" t="s">
        <v>43</v>
      </c>
      <c r="O141" s="66"/>
      <c r="P141" s="189">
        <f>O141*H141</f>
        <v>0</v>
      </c>
      <c r="Q141" s="189">
        <v>0.00069</v>
      </c>
      <c r="R141" s="189">
        <f>Q141*H141</f>
        <v>0.008142</v>
      </c>
      <c r="S141" s="189">
        <v>0</v>
      </c>
      <c r="T141" s="190">
        <f>S141*H141</f>
        <v>0</v>
      </c>
      <c r="U141" s="36"/>
      <c r="V141" s="36"/>
      <c r="W141" s="36"/>
      <c r="X141" s="36"/>
      <c r="Y141" s="36"/>
      <c r="Z141" s="36"/>
      <c r="AA141" s="36"/>
      <c r="AB141" s="36"/>
      <c r="AC141" s="36"/>
      <c r="AD141" s="36"/>
      <c r="AE141" s="36"/>
      <c r="AR141" s="191" t="s">
        <v>194</v>
      </c>
      <c r="AT141" s="191" t="s">
        <v>374</v>
      </c>
      <c r="AU141" s="191" t="s">
        <v>82</v>
      </c>
      <c r="AY141" s="19" t="s">
        <v>153</v>
      </c>
      <c r="BE141" s="192">
        <f>IF(N141="základní",J141,0)</f>
        <v>0</v>
      </c>
      <c r="BF141" s="192">
        <f>IF(N141="snížená",J141,0)</f>
        <v>0</v>
      </c>
      <c r="BG141" s="192">
        <f>IF(N141="zákl. přenesená",J141,0)</f>
        <v>0</v>
      </c>
      <c r="BH141" s="192">
        <f>IF(N141="sníž. přenesená",J141,0)</f>
        <v>0</v>
      </c>
      <c r="BI141" s="192">
        <f>IF(N141="nulová",J141,0)</f>
        <v>0</v>
      </c>
      <c r="BJ141" s="19" t="s">
        <v>80</v>
      </c>
      <c r="BK141" s="192">
        <f>ROUND(I141*H141,2)</f>
        <v>0</v>
      </c>
      <c r="BL141" s="19" t="s">
        <v>160</v>
      </c>
      <c r="BM141" s="191" t="s">
        <v>1132</v>
      </c>
    </row>
    <row r="142" spans="1:47" s="2" customFormat="1" ht="11.25">
      <c r="A142" s="36"/>
      <c r="B142" s="37"/>
      <c r="C142" s="38"/>
      <c r="D142" s="193" t="s">
        <v>186</v>
      </c>
      <c r="E142" s="38"/>
      <c r="F142" s="194" t="s">
        <v>376</v>
      </c>
      <c r="G142" s="38"/>
      <c r="H142" s="38"/>
      <c r="I142" s="195"/>
      <c r="J142" s="38"/>
      <c r="K142" s="38"/>
      <c r="L142" s="41"/>
      <c r="M142" s="196"/>
      <c r="N142" s="197"/>
      <c r="O142" s="66"/>
      <c r="P142" s="66"/>
      <c r="Q142" s="66"/>
      <c r="R142" s="66"/>
      <c r="S142" s="66"/>
      <c r="T142" s="67"/>
      <c r="U142" s="36"/>
      <c r="V142" s="36"/>
      <c r="W142" s="36"/>
      <c r="X142" s="36"/>
      <c r="Y142" s="36"/>
      <c r="Z142" s="36"/>
      <c r="AA142" s="36"/>
      <c r="AB142" s="36"/>
      <c r="AC142" s="36"/>
      <c r="AD142" s="36"/>
      <c r="AE142" s="36"/>
      <c r="AT142" s="19" t="s">
        <v>186</v>
      </c>
      <c r="AU142" s="19" t="s">
        <v>82</v>
      </c>
    </row>
    <row r="143" spans="2:51" s="13" customFormat="1" ht="11.25">
      <c r="B143" s="199"/>
      <c r="C143" s="200"/>
      <c r="D143" s="193" t="s">
        <v>220</v>
      </c>
      <c r="E143" s="201" t="s">
        <v>253</v>
      </c>
      <c r="F143" s="202" t="s">
        <v>1133</v>
      </c>
      <c r="G143" s="200"/>
      <c r="H143" s="203">
        <v>11.8</v>
      </c>
      <c r="I143" s="204"/>
      <c r="J143" s="200"/>
      <c r="K143" s="200"/>
      <c r="L143" s="205"/>
      <c r="M143" s="206"/>
      <c r="N143" s="207"/>
      <c r="O143" s="207"/>
      <c r="P143" s="207"/>
      <c r="Q143" s="207"/>
      <c r="R143" s="207"/>
      <c r="S143" s="207"/>
      <c r="T143" s="208"/>
      <c r="AT143" s="209" t="s">
        <v>220</v>
      </c>
      <c r="AU143" s="209" t="s">
        <v>82</v>
      </c>
      <c r="AV143" s="13" t="s">
        <v>82</v>
      </c>
      <c r="AW143" s="13" t="s">
        <v>34</v>
      </c>
      <c r="AX143" s="13" t="s">
        <v>80</v>
      </c>
      <c r="AY143" s="209" t="s">
        <v>153</v>
      </c>
    </row>
    <row r="144" spans="2:63" s="12" customFormat="1" ht="22.9" customHeight="1">
      <c r="B144" s="164"/>
      <c r="C144" s="165"/>
      <c r="D144" s="166" t="s">
        <v>71</v>
      </c>
      <c r="E144" s="178" t="s">
        <v>222</v>
      </c>
      <c r="F144" s="178" t="s">
        <v>389</v>
      </c>
      <c r="G144" s="165"/>
      <c r="H144" s="165"/>
      <c r="I144" s="168"/>
      <c r="J144" s="179">
        <f>BK144</f>
        <v>0</v>
      </c>
      <c r="K144" s="165"/>
      <c r="L144" s="170"/>
      <c r="M144" s="171"/>
      <c r="N144" s="172"/>
      <c r="O144" s="172"/>
      <c r="P144" s="173">
        <f>SUM(P145:P147)</f>
        <v>0</v>
      </c>
      <c r="Q144" s="172"/>
      <c r="R144" s="173">
        <f>SUM(R145:R147)</f>
        <v>0</v>
      </c>
      <c r="S144" s="172"/>
      <c r="T144" s="174">
        <f>SUM(T145:T147)</f>
        <v>0</v>
      </c>
      <c r="AR144" s="175" t="s">
        <v>80</v>
      </c>
      <c r="AT144" s="176" t="s">
        <v>71</v>
      </c>
      <c r="AU144" s="176" t="s">
        <v>80</v>
      </c>
      <c r="AY144" s="175" t="s">
        <v>153</v>
      </c>
      <c r="BK144" s="177">
        <f>SUM(BK145:BK147)</f>
        <v>0</v>
      </c>
    </row>
    <row r="145" spans="1:65" s="2" customFormat="1" ht="14.45" customHeight="1">
      <c r="A145" s="36"/>
      <c r="B145" s="37"/>
      <c r="C145" s="180" t="s">
        <v>208</v>
      </c>
      <c r="D145" s="180" t="s">
        <v>155</v>
      </c>
      <c r="E145" s="181" t="s">
        <v>649</v>
      </c>
      <c r="F145" s="182" t="s">
        <v>650</v>
      </c>
      <c r="G145" s="183" t="s">
        <v>226</v>
      </c>
      <c r="H145" s="184">
        <v>5.327</v>
      </c>
      <c r="I145" s="185"/>
      <c r="J145" s="186">
        <f>ROUND(I145*H145,2)</f>
        <v>0</v>
      </c>
      <c r="K145" s="182" t="s">
        <v>159</v>
      </c>
      <c r="L145" s="41"/>
      <c r="M145" s="187" t="s">
        <v>19</v>
      </c>
      <c r="N145" s="188" t="s">
        <v>43</v>
      </c>
      <c r="O145" s="66"/>
      <c r="P145" s="189">
        <f>O145*H145</f>
        <v>0</v>
      </c>
      <c r="Q145" s="189">
        <v>0</v>
      </c>
      <c r="R145" s="189">
        <f>Q145*H145</f>
        <v>0</v>
      </c>
      <c r="S145" s="189">
        <v>0</v>
      </c>
      <c r="T145" s="190">
        <f>S145*H145</f>
        <v>0</v>
      </c>
      <c r="U145" s="36"/>
      <c r="V145" s="36"/>
      <c r="W145" s="36"/>
      <c r="X145" s="36"/>
      <c r="Y145" s="36"/>
      <c r="Z145" s="36"/>
      <c r="AA145" s="36"/>
      <c r="AB145" s="36"/>
      <c r="AC145" s="36"/>
      <c r="AD145" s="36"/>
      <c r="AE145" s="36"/>
      <c r="AR145" s="191" t="s">
        <v>160</v>
      </c>
      <c r="AT145" s="191" t="s">
        <v>155</v>
      </c>
      <c r="AU145" s="191" t="s">
        <v>82</v>
      </c>
      <c r="AY145" s="19" t="s">
        <v>153</v>
      </c>
      <c r="BE145" s="192">
        <f>IF(N145="základní",J145,0)</f>
        <v>0</v>
      </c>
      <c r="BF145" s="192">
        <f>IF(N145="snížená",J145,0)</f>
        <v>0</v>
      </c>
      <c r="BG145" s="192">
        <f>IF(N145="zákl. přenesená",J145,0)</f>
        <v>0</v>
      </c>
      <c r="BH145" s="192">
        <f>IF(N145="sníž. přenesená",J145,0)</f>
        <v>0</v>
      </c>
      <c r="BI145" s="192">
        <f>IF(N145="nulová",J145,0)</f>
        <v>0</v>
      </c>
      <c r="BJ145" s="19" t="s">
        <v>80</v>
      </c>
      <c r="BK145" s="192">
        <f>ROUND(I145*H145,2)</f>
        <v>0</v>
      </c>
      <c r="BL145" s="19" t="s">
        <v>160</v>
      </c>
      <c r="BM145" s="191" t="s">
        <v>1134</v>
      </c>
    </row>
    <row r="146" spans="1:47" s="2" customFormat="1" ht="11.25">
      <c r="A146" s="36"/>
      <c r="B146" s="37"/>
      <c r="C146" s="38"/>
      <c r="D146" s="193" t="s">
        <v>186</v>
      </c>
      <c r="E146" s="38"/>
      <c r="F146" s="194" t="s">
        <v>652</v>
      </c>
      <c r="G146" s="38"/>
      <c r="H146" s="38"/>
      <c r="I146" s="195"/>
      <c r="J146" s="38"/>
      <c r="K146" s="38"/>
      <c r="L146" s="41"/>
      <c r="M146" s="196"/>
      <c r="N146" s="197"/>
      <c r="O146" s="66"/>
      <c r="P146" s="66"/>
      <c r="Q146" s="66"/>
      <c r="R146" s="66"/>
      <c r="S146" s="66"/>
      <c r="T146" s="67"/>
      <c r="U146" s="36"/>
      <c r="V146" s="36"/>
      <c r="W146" s="36"/>
      <c r="X146" s="36"/>
      <c r="Y146" s="36"/>
      <c r="Z146" s="36"/>
      <c r="AA146" s="36"/>
      <c r="AB146" s="36"/>
      <c r="AC146" s="36"/>
      <c r="AD146" s="36"/>
      <c r="AE146" s="36"/>
      <c r="AT146" s="19" t="s">
        <v>186</v>
      </c>
      <c r="AU146" s="19" t="s">
        <v>82</v>
      </c>
    </row>
    <row r="147" spans="1:47" s="2" customFormat="1" ht="29.25">
      <c r="A147" s="36"/>
      <c r="B147" s="37"/>
      <c r="C147" s="38"/>
      <c r="D147" s="193" t="s">
        <v>188</v>
      </c>
      <c r="E147" s="38"/>
      <c r="F147" s="198" t="s">
        <v>229</v>
      </c>
      <c r="G147" s="38"/>
      <c r="H147" s="38"/>
      <c r="I147" s="195"/>
      <c r="J147" s="38"/>
      <c r="K147" s="38"/>
      <c r="L147" s="41"/>
      <c r="M147" s="196"/>
      <c r="N147" s="197"/>
      <c r="O147" s="66"/>
      <c r="P147" s="66"/>
      <c r="Q147" s="66"/>
      <c r="R147" s="66"/>
      <c r="S147" s="66"/>
      <c r="T147" s="67"/>
      <c r="U147" s="36"/>
      <c r="V147" s="36"/>
      <c r="W147" s="36"/>
      <c r="X147" s="36"/>
      <c r="Y147" s="36"/>
      <c r="Z147" s="36"/>
      <c r="AA147" s="36"/>
      <c r="AB147" s="36"/>
      <c r="AC147" s="36"/>
      <c r="AD147" s="36"/>
      <c r="AE147" s="36"/>
      <c r="AT147" s="19" t="s">
        <v>188</v>
      </c>
      <c r="AU147" s="19" t="s">
        <v>82</v>
      </c>
    </row>
    <row r="148" spans="2:63" s="12" customFormat="1" ht="25.9" customHeight="1">
      <c r="B148" s="164"/>
      <c r="C148" s="165"/>
      <c r="D148" s="166" t="s">
        <v>71</v>
      </c>
      <c r="E148" s="167" t="s">
        <v>395</v>
      </c>
      <c r="F148" s="167" t="s">
        <v>396</v>
      </c>
      <c r="G148" s="165"/>
      <c r="H148" s="165"/>
      <c r="I148" s="168"/>
      <c r="J148" s="169">
        <f>BK148</f>
        <v>0</v>
      </c>
      <c r="K148" s="165"/>
      <c r="L148" s="170"/>
      <c r="M148" s="171"/>
      <c r="N148" s="172"/>
      <c r="O148" s="172"/>
      <c r="P148" s="173">
        <f>P149</f>
        <v>0</v>
      </c>
      <c r="Q148" s="172"/>
      <c r="R148" s="173">
        <f>R149</f>
        <v>0.215432</v>
      </c>
      <c r="S148" s="172"/>
      <c r="T148" s="174">
        <f>T149</f>
        <v>0</v>
      </c>
      <c r="AR148" s="175" t="s">
        <v>82</v>
      </c>
      <c r="AT148" s="176" t="s">
        <v>71</v>
      </c>
      <c r="AU148" s="176" t="s">
        <v>72</v>
      </c>
      <c r="AY148" s="175" t="s">
        <v>153</v>
      </c>
      <c r="BK148" s="177">
        <f>BK149</f>
        <v>0</v>
      </c>
    </row>
    <row r="149" spans="2:63" s="12" customFormat="1" ht="22.9" customHeight="1">
      <c r="B149" s="164"/>
      <c r="C149" s="165"/>
      <c r="D149" s="166" t="s">
        <v>71</v>
      </c>
      <c r="E149" s="178" t="s">
        <v>397</v>
      </c>
      <c r="F149" s="178" t="s">
        <v>398</v>
      </c>
      <c r="G149" s="165"/>
      <c r="H149" s="165"/>
      <c r="I149" s="168"/>
      <c r="J149" s="179">
        <f>BK149</f>
        <v>0</v>
      </c>
      <c r="K149" s="165"/>
      <c r="L149" s="170"/>
      <c r="M149" s="171"/>
      <c r="N149" s="172"/>
      <c r="O149" s="172"/>
      <c r="P149" s="173">
        <f>SUM(P150:P167)</f>
        <v>0</v>
      </c>
      <c r="Q149" s="172"/>
      <c r="R149" s="173">
        <f>SUM(R150:R167)</f>
        <v>0.215432</v>
      </c>
      <c r="S149" s="172"/>
      <c r="T149" s="174">
        <f>SUM(T150:T167)</f>
        <v>0</v>
      </c>
      <c r="AR149" s="175" t="s">
        <v>82</v>
      </c>
      <c r="AT149" s="176" t="s">
        <v>71</v>
      </c>
      <c r="AU149" s="176" t="s">
        <v>80</v>
      </c>
      <c r="AY149" s="175" t="s">
        <v>153</v>
      </c>
      <c r="BK149" s="177">
        <f>SUM(BK150:BK167)</f>
        <v>0</v>
      </c>
    </row>
    <row r="150" spans="1:65" s="2" customFormat="1" ht="14.45" customHeight="1">
      <c r="A150" s="36"/>
      <c r="B150" s="37"/>
      <c r="C150" s="180" t="s">
        <v>216</v>
      </c>
      <c r="D150" s="180" t="s">
        <v>155</v>
      </c>
      <c r="E150" s="181" t="s">
        <v>653</v>
      </c>
      <c r="F150" s="182" t="s">
        <v>654</v>
      </c>
      <c r="G150" s="183" t="s">
        <v>158</v>
      </c>
      <c r="H150" s="184">
        <v>10.1</v>
      </c>
      <c r="I150" s="185"/>
      <c r="J150" s="186">
        <f>ROUND(I150*H150,2)</f>
        <v>0</v>
      </c>
      <c r="K150" s="182" t="s">
        <v>19</v>
      </c>
      <c r="L150" s="41"/>
      <c r="M150" s="187" t="s">
        <v>19</v>
      </c>
      <c r="N150" s="188" t="s">
        <v>43</v>
      </c>
      <c r="O150" s="66"/>
      <c r="P150" s="189">
        <f>O150*H150</f>
        <v>0</v>
      </c>
      <c r="Q150" s="189">
        <v>6E-05</v>
      </c>
      <c r="R150" s="189">
        <f>Q150*H150</f>
        <v>0.000606</v>
      </c>
      <c r="S150" s="189">
        <v>0</v>
      </c>
      <c r="T150" s="190">
        <f>S150*H150</f>
        <v>0</v>
      </c>
      <c r="U150" s="36"/>
      <c r="V150" s="36"/>
      <c r="W150" s="36"/>
      <c r="X150" s="36"/>
      <c r="Y150" s="36"/>
      <c r="Z150" s="36"/>
      <c r="AA150" s="36"/>
      <c r="AB150" s="36"/>
      <c r="AC150" s="36"/>
      <c r="AD150" s="36"/>
      <c r="AE150" s="36"/>
      <c r="AR150" s="191" t="s">
        <v>214</v>
      </c>
      <c r="AT150" s="191" t="s">
        <v>155</v>
      </c>
      <c r="AU150" s="191" t="s">
        <v>82</v>
      </c>
      <c r="AY150" s="19" t="s">
        <v>153</v>
      </c>
      <c r="BE150" s="192">
        <f>IF(N150="základní",J150,0)</f>
        <v>0</v>
      </c>
      <c r="BF150" s="192">
        <f>IF(N150="snížená",J150,0)</f>
        <v>0</v>
      </c>
      <c r="BG150" s="192">
        <f>IF(N150="zákl. přenesená",J150,0)</f>
        <v>0</v>
      </c>
      <c r="BH150" s="192">
        <f>IF(N150="sníž. přenesená",J150,0)</f>
        <v>0</v>
      </c>
      <c r="BI150" s="192">
        <f>IF(N150="nulová",J150,0)</f>
        <v>0</v>
      </c>
      <c r="BJ150" s="19" t="s">
        <v>80</v>
      </c>
      <c r="BK150" s="192">
        <f>ROUND(I150*H150,2)</f>
        <v>0</v>
      </c>
      <c r="BL150" s="19" t="s">
        <v>214</v>
      </c>
      <c r="BM150" s="191" t="s">
        <v>1135</v>
      </c>
    </row>
    <row r="151" spans="1:47" s="2" customFormat="1" ht="11.25">
      <c r="A151" s="36"/>
      <c r="B151" s="37"/>
      <c r="C151" s="38"/>
      <c r="D151" s="193" t="s">
        <v>186</v>
      </c>
      <c r="E151" s="38"/>
      <c r="F151" s="194" t="s">
        <v>656</v>
      </c>
      <c r="G151" s="38"/>
      <c r="H151" s="38"/>
      <c r="I151" s="195"/>
      <c r="J151" s="38"/>
      <c r="K151" s="38"/>
      <c r="L151" s="41"/>
      <c r="M151" s="196"/>
      <c r="N151" s="197"/>
      <c r="O151" s="66"/>
      <c r="P151" s="66"/>
      <c r="Q151" s="66"/>
      <c r="R151" s="66"/>
      <c r="S151" s="66"/>
      <c r="T151" s="67"/>
      <c r="U151" s="36"/>
      <c r="V151" s="36"/>
      <c r="W151" s="36"/>
      <c r="X151" s="36"/>
      <c r="Y151" s="36"/>
      <c r="Z151" s="36"/>
      <c r="AA151" s="36"/>
      <c r="AB151" s="36"/>
      <c r="AC151" s="36"/>
      <c r="AD151" s="36"/>
      <c r="AE151" s="36"/>
      <c r="AT151" s="19" t="s">
        <v>186</v>
      </c>
      <c r="AU151" s="19" t="s">
        <v>82</v>
      </c>
    </row>
    <row r="152" spans="1:47" s="2" customFormat="1" ht="97.5">
      <c r="A152" s="36"/>
      <c r="B152" s="37"/>
      <c r="C152" s="38"/>
      <c r="D152" s="193" t="s">
        <v>188</v>
      </c>
      <c r="E152" s="38"/>
      <c r="F152" s="198" t="s">
        <v>657</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188</v>
      </c>
      <c r="AU152" s="19" t="s">
        <v>82</v>
      </c>
    </row>
    <row r="153" spans="2:51" s="13" customFormat="1" ht="11.25">
      <c r="B153" s="199"/>
      <c r="C153" s="200"/>
      <c r="D153" s="193" t="s">
        <v>220</v>
      </c>
      <c r="E153" s="201" t="s">
        <v>19</v>
      </c>
      <c r="F153" s="202" t="s">
        <v>1136</v>
      </c>
      <c r="G153" s="200"/>
      <c r="H153" s="203">
        <v>10.1</v>
      </c>
      <c r="I153" s="204"/>
      <c r="J153" s="200"/>
      <c r="K153" s="200"/>
      <c r="L153" s="205"/>
      <c r="M153" s="206"/>
      <c r="N153" s="207"/>
      <c r="O153" s="207"/>
      <c r="P153" s="207"/>
      <c r="Q153" s="207"/>
      <c r="R153" s="207"/>
      <c r="S153" s="207"/>
      <c r="T153" s="208"/>
      <c r="AT153" s="209" t="s">
        <v>220</v>
      </c>
      <c r="AU153" s="209" t="s">
        <v>82</v>
      </c>
      <c r="AV153" s="13" t="s">
        <v>82</v>
      </c>
      <c r="AW153" s="13" t="s">
        <v>34</v>
      </c>
      <c r="AX153" s="13" t="s">
        <v>80</v>
      </c>
      <c r="AY153" s="209" t="s">
        <v>153</v>
      </c>
    </row>
    <row r="154" spans="1:65" s="2" customFormat="1" ht="14.45" customHeight="1">
      <c r="A154" s="36"/>
      <c r="B154" s="37"/>
      <c r="C154" s="247" t="s">
        <v>200</v>
      </c>
      <c r="D154" s="247" t="s">
        <v>374</v>
      </c>
      <c r="E154" s="248" t="s">
        <v>385</v>
      </c>
      <c r="F154" s="249" t="s">
        <v>659</v>
      </c>
      <c r="G154" s="250" t="s">
        <v>244</v>
      </c>
      <c r="H154" s="251">
        <v>202</v>
      </c>
      <c r="I154" s="252"/>
      <c r="J154" s="253">
        <f>ROUND(I154*H154,2)</f>
        <v>0</v>
      </c>
      <c r="K154" s="249" t="s">
        <v>19</v>
      </c>
      <c r="L154" s="254"/>
      <c r="M154" s="255" t="s">
        <v>19</v>
      </c>
      <c r="N154" s="256" t="s">
        <v>43</v>
      </c>
      <c r="O154" s="66"/>
      <c r="P154" s="189">
        <f>O154*H154</f>
        <v>0</v>
      </c>
      <c r="Q154" s="189">
        <v>0.001</v>
      </c>
      <c r="R154" s="189">
        <f>Q154*H154</f>
        <v>0.202</v>
      </c>
      <c r="S154" s="189">
        <v>0</v>
      </c>
      <c r="T154" s="190">
        <f>S154*H154</f>
        <v>0</v>
      </c>
      <c r="U154" s="36"/>
      <c r="V154" s="36"/>
      <c r="W154" s="36"/>
      <c r="X154" s="36"/>
      <c r="Y154" s="36"/>
      <c r="Z154" s="36"/>
      <c r="AA154" s="36"/>
      <c r="AB154" s="36"/>
      <c r="AC154" s="36"/>
      <c r="AD154" s="36"/>
      <c r="AE154" s="36"/>
      <c r="AR154" s="191" t="s">
        <v>408</v>
      </c>
      <c r="AT154" s="191" t="s">
        <v>374</v>
      </c>
      <c r="AU154" s="191" t="s">
        <v>82</v>
      </c>
      <c r="AY154" s="19" t="s">
        <v>153</v>
      </c>
      <c r="BE154" s="192">
        <f>IF(N154="základní",J154,0)</f>
        <v>0</v>
      </c>
      <c r="BF154" s="192">
        <f>IF(N154="snížená",J154,0)</f>
        <v>0</v>
      </c>
      <c r="BG154" s="192">
        <f>IF(N154="zákl. přenesená",J154,0)</f>
        <v>0</v>
      </c>
      <c r="BH154" s="192">
        <f>IF(N154="sníž. přenesená",J154,0)</f>
        <v>0</v>
      </c>
      <c r="BI154" s="192">
        <f>IF(N154="nulová",J154,0)</f>
        <v>0</v>
      </c>
      <c r="BJ154" s="19" t="s">
        <v>80</v>
      </c>
      <c r="BK154" s="192">
        <f>ROUND(I154*H154,2)</f>
        <v>0</v>
      </c>
      <c r="BL154" s="19" t="s">
        <v>214</v>
      </c>
      <c r="BM154" s="191" t="s">
        <v>1137</v>
      </c>
    </row>
    <row r="155" spans="1:47" s="2" customFormat="1" ht="11.25">
      <c r="A155" s="36"/>
      <c r="B155" s="37"/>
      <c r="C155" s="38"/>
      <c r="D155" s="193" t="s">
        <v>186</v>
      </c>
      <c r="E155" s="38"/>
      <c r="F155" s="194" t="s">
        <v>661</v>
      </c>
      <c r="G155" s="38"/>
      <c r="H155" s="38"/>
      <c r="I155" s="195"/>
      <c r="J155" s="38"/>
      <c r="K155" s="38"/>
      <c r="L155" s="41"/>
      <c r="M155" s="196"/>
      <c r="N155" s="197"/>
      <c r="O155" s="66"/>
      <c r="P155" s="66"/>
      <c r="Q155" s="66"/>
      <c r="R155" s="66"/>
      <c r="S155" s="66"/>
      <c r="T155" s="67"/>
      <c r="U155" s="36"/>
      <c r="V155" s="36"/>
      <c r="W155" s="36"/>
      <c r="X155" s="36"/>
      <c r="Y155" s="36"/>
      <c r="Z155" s="36"/>
      <c r="AA155" s="36"/>
      <c r="AB155" s="36"/>
      <c r="AC155" s="36"/>
      <c r="AD155" s="36"/>
      <c r="AE155" s="36"/>
      <c r="AT155" s="19" t="s">
        <v>186</v>
      </c>
      <c r="AU155" s="19" t="s">
        <v>82</v>
      </c>
    </row>
    <row r="156" spans="1:47" s="2" customFormat="1" ht="39">
      <c r="A156" s="36"/>
      <c r="B156" s="37"/>
      <c r="C156" s="38"/>
      <c r="D156" s="193" t="s">
        <v>274</v>
      </c>
      <c r="E156" s="38"/>
      <c r="F156" s="198" t="s">
        <v>662</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274</v>
      </c>
      <c r="AU156" s="19" t="s">
        <v>82</v>
      </c>
    </row>
    <row r="157" spans="2:51" s="13" customFormat="1" ht="11.25">
      <c r="B157" s="199"/>
      <c r="C157" s="200"/>
      <c r="D157" s="193" t="s">
        <v>220</v>
      </c>
      <c r="E157" s="201" t="s">
        <v>19</v>
      </c>
      <c r="F157" s="202" t="s">
        <v>1138</v>
      </c>
      <c r="G157" s="200"/>
      <c r="H157" s="203">
        <v>202</v>
      </c>
      <c r="I157" s="204"/>
      <c r="J157" s="200"/>
      <c r="K157" s="200"/>
      <c r="L157" s="205"/>
      <c r="M157" s="206"/>
      <c r="N157" s="207"/>
      <c r="O157" s="207"/>
      <c r="P157" s="207"/>
      <c r="Q157" s="207"/>
      <c r="R157" s="207"/>
      <c r="S157" s="207"/>
      <c r="T157" s="208"/>
      <c r="AT157" s="209" t="s">
        <v>220</v>
      </c>
      <c r="AU157" s="209" t="s">
        <v>82</v>
      </c>
      <c r="AV157" s="13" t="s">
        <v>82</v>
      </c>
      <c r="AW157" s="13" t="s">
        <v>34</v>
      </c>
      <c r="AX157" s="13" t="s">
        <v>80</v>
      </c>
      <c r="AY157" s="209" t="s">
        <v>153</v>
      </c>
    </row>
    <row r="158" spans="1:65" s="2" customFormat="1" ht="14.45" customHeight="1">
      <c r="A158" s="36"/>
      <c r="B158" s="37"/>
      <c r="C158" s="180" t="s">
        <v>206</v>
      </c>
      <c r="D158" s="180" t="s">
        <v>155</v>
      </c>
      <c r="E158" s="181" t="s">
        <v>413</v>
      </c>
      <c r="F158" s="182" t="s">
        <v>414</v>
      </c>
      <c r="G158" s="183" t="s">
        <v>244</v>
      </c>
      <c r="H158" s="184">
        <v>12.1</v>
      </c>
      <c r="I158" s="185"/>
      <c r="J158" s="186">
        <f>ROUND(I158*H158,2)</f>
        <v>0</v>
      </c>
      <c r="K158" s="182" t="s">
        <v>159</v>
      </c>
      <c r="L158" s="41"/>
      <c r="M158" s="187" t="s">
        <v>19</v>
      </c>
      <c r="N158" s="188" t="s">
        <v>43</v>
      </c>
      <c r="O158" s="66"/>
      <c r="P158" s="189">
        <f>O158*H158</f>
        <v>0</v>
      </c>
      <c r="Q158" s="189">
        <v>6E-05</v>
      </c>
      <c r="R158" s="189">
        <f>Q158*H158</f>
        <v>0.000726</v>
      </c>
      <c r="S158" s="189">
        <v>0</v>
      </c>
      <c r="T158" s="190">
        <f>S158*H158</f>
        <v>0</v>
      </c>
      <c r="U158" s="36"/>
      <c r="V158" s="36"/>
      <c r="W158" s="36"/>
      <c r="X158" s="36"/>
      <c r="Y158" s="36"/>
      <c r="Z158" s="36"/>
      <c r="AA158" s="36"/>
      <c r="AB158" s="36"/>
      <c r="AC158" s="36"/>
      <c r="AD158" s="36"/>
      <c r="AE158" s="36"/>
      <c r="AR158" s="191" t="s">
        <v>214</v>
      </c>
      <c r="AT158" s="191" t="s">
        <v>155</v>
      </c>
      <c r="AU158" s="191" t="s">
        <v>82</v>
      </c>
      <c r="AY158" s="19" t="s">
        <v>153</v>
      </c>
      <c r="BE158" s="192">
        <f>IF(N158="základní",J158,0)</f>
        <v>0</v>
      </c>
      <c r="BF158" s="192">
        <f>IF(N158="snížená",J158,0)</f>
        <v>0</v>
      </c>
      <c r="BG158" s="192">
        <f>IF(N158="zákl. přenesená",J158,0)</f>
        <v>0</v>
      </c>
      <c r="BH158" s="192">
        <f>IF(N158="sníž. přenesená",J158,0)</f>
        <v>0</v>
      </c>
      <c r="BI158" s="192">
        <f>IF(N158="nulová",J158,0)</f>
        <v>0</v>
      </c>
      <c r="BJ158" s="19" t="s">
        <v>80</v>
      </c>
      <c r="BK158" s="192">
        <f>ROUND(I158*H158,2)</f>
        <v>0</v>
      </c>
      <c r="BL158" s="19" t="s">
        <v>214</v>
      </c>
      <c r="BM158" s="191" t="s">
        <v>1139</v>
      </c>
    </row>
    <row r="159" spans="1:47" s="2" customFormat="1" ht="11.25">
      <c r="A159" s="36"/>
      <c r="B159" s="37"/>
      <c r="C159" s="38"/>
      <c r="D159" s="193" t="s">
        <v>186</v>
      </c>
      <c r="E159" s="38"/>
      <c r="F159" s="194" t="s">
        <v>416</v>
      </c>
      <c r="G159" s="38"/>
      <c r="H159" s="38"/>
      <c r="I159" s="195"/>
      <c r="J159" s="38"/>
      <c r="K159" s="38"/>
      <c r="L159" s="41"/>
      <c r="M159" s="196"/>
      <c r="N159" s="197"/>
      <c r="O159" s="66"/>
      <c r="P159" s="66"/>
      <c r="Q159" s="66"/>
      <c r="R159" s="66"/>
      <c r="S159" s="66"/>
      <c r="T159" s="67"/>
      <c r="U159" s="36"/>
      <c r="V159" s="36"/>
      <c r="W159" s="36"/>
      <c r="X159" s="36"/>
      <c r="Y159" s="36"/>
      <c r="Z159" s="36"/>
      <c r="AA159" s="36"/>
      <c r="AB159" s="36"/>
      <c r="AC159" s="36"/>
      <c r="AD159" s="36"/>
      <c r="AE159" s="36"/>
      <c r="AT159" s="19" t="s">
        <v>186</v>
      </c>
      <c r="AU159" s="19" t="s">
        <v>82</v>
      </c>
    </row>
    <row r="160" spans="1:47" s="2" customFormat="1" ht="29.25">
      <c r="A160" s="36"/>
      <c r="B160" s="37"/>
      <c r="C160" s="38"/>
      <c r="D160" s="193" t="s">
        <v>188</v>
      </c>
      <c r="E160" s="38"/>
      <c r="F160" s="198" t="s">
        <v>404</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188</v>
      </c>
      <c r="AU160" s="19" t="s">
        <v>82</v>
      </c>
    </row>
    <row r="161" spans="2:51" s="13" customFormat="1" ht="11.25">
      <c r="B161" s="199"/>
      <c r="C161" s="200"/>
      <c r="D161" s="193" t="s">
        <v>220</v>
      </c>
      <c r="E161" s="201" t="s">
        <v>19</v>
      </c>
      <c r="F161" s="202" t="s">
        <v>249</v>
      </c>
      <c r="G161" s="200"/>
      <c r="H161" s="203">
        <v>12.1</v>
      </c>
      <c r="I161" s="204"/>
      <c r="J161" s="200"/>
      <c r="K161" s="200"/>
      <c r="L161" s="205"/>
      <c r="M161" s="206"/>
      <c r="N161" s="207"/>
      <c r="O161" s="207"/>
      <c r="P161" s="207"/>
      <c r="Q161" s="207"/>
      <c r="R161" s="207"/>
      <c r="S161" s="207"/>
      <c r="T161" s="208"/>
      <c r="AT161" s="209" t="s">
        <v>220</v>
      </c>
      <c r="AU161" s="209" t="s">
        <v>82</v>
      </c>
      <c r="AV161" s="13" t="s">
        <v>82</v>
      </c>
      <c r="AW161" s="13" t="s">
        <v>34</v>
      </c>
      <c r="AX161" s="13" t="s">
        <v>80</v>
      </c>
      <c r="AY161" s="209" t="s">
        <v>153</v>
      </c>
    </row>
    <row r="162" spans="1:65" s="2" customFormat="1" ht="14.45" customHeight="1">
      <c r="A162" s="36"/>
      <c r="B162" s="37"/>
      <c r="C162" s="247" t="s">
        <v>368</v>
      </c>
      <c r="D162" s="247" t="s">
        <v>374</v>
      </c>
      <c r="E162" s="248" t="s">
        <v>419</v>
      </c>
      <c r="F162" s="249" t="s">
        <v>420</v>
      </c>
      <c r="G162" s="250" t="s">
        <v>244</v>
      </c>
      <c r="H162" s="251">
        <v>12.1</v>
      </c>
      <c r="I162" s="252"/>
      <c r="J162" s="253">
        <f>ROUND(I162*H162,2)</f>
        <v>0</v>
      </c>
      <c r="K162" s="249" t="s">
        <v>19</v>
      </c>
      <c r="L162" s="254"/>
      <c r="M162" s="255" t="s">
        <v>19</v>
      </c>
      <c r="N162" s="256" t="s">
        <v>43</v>
      </c>
      <c r="O162" s="66"/>
      <c r="P162" s="189">
        <f>O162*H162</f>
        <v>0</v>
      </c>
      <c r="Q162" s="189">
        <v>0.001</v>
      </c>
      <c r="R162" s="189">
        <f>Q162*H162</f>
        <v>0.0121</v>
      </c>
      <c r="S162" s="189">
        <v>0</v>
      </c>
      <c r="T162" s="190">
        <f>S162*H162</f>
        <v>0</v>
      </c>
      <c r="U162" s="36"/>
      <c r="V162" s="36"/>
      <c r="W162" s="36"/>
      <c r="X162" s="36"/>
      <c r="Y162" s="36"/>
      <c r="Z162" s="36"/>
      <c r="AA162" s="36"/>
      <c r="AB162" s="36"/>
      <c r="AC162" s="36"/>
      <c r="AD162" s="36"/>
      <c r="AE162" s="36"/>
      <c r="AR162" s="191" t="s">
        <v>408</v>
      </c>
      <c r="AT162" s="191" t="s">
        <v>374</v>
      </c>
      <c r="AU162" s="191" t="s">
        <v>82</v>
      </c>
      <c r="AY162" s="19" t="s">
        <v>153</v>
      </c>
      <c r="BE162" s="192">
        <f>IF(N162="základní",J162,0)</f>
        <v>0</v>
      </c>
      <c r="BF162" s="192">
        <f>IF(N162="snížená",J162,0)</f>
        <v>0</v>
      </c>
      <c r="BG162" s="192">
        <f>IF(N162="zákl. přenesená",J162,0)</f>
        <v>0</v>
      </c>
      <c r="BH162" s="192">
        <f>IF(N162="sníž. přenesená",J162,0)</f>
        <v>0</v>
      </c>
      <c r="BI162" s="192">
        <f>IF(N162="nulová",J162,0)</f>
        <v>0</v>
      </c>
      <c r="BJ162" s="19" t="s">
        <v>80</v>
      </c>
      <c r="BK162" s="192">
        <f>ROUND(I162*H162,2)</f>
        <v>0</v>
      </c>
      <c r="BL162" s="19" t="s">
        <v>214</v>
      </c>
      <c r="BM162" s="191" t="s">
        <v>1140</v>
      </c>
    </row>
    <row r="163" spans="1:47" s="2" customFormat="1" ht="19.5">
      <c r="A163" s="36"/>
      <c r="B163" s="37"/>
      <c r="C163" s="38"/>
      <c r="D163" s="193" t="s">
        <v>186</v>
      </c>
      <c r="E163" s="38"/>
      <c r="F163" s="194" t="s">
        <v>422</v>
      </c>
      <c r="G163" s="38"/>
      <c r="H163" s="38"/>
      <c r="I163" s="195"/>
      <c r="J163" s="38"/>
      <c r="K163" s="38"/>
      <c r="L163" s="41"/>
      <c r="M163" s="196"/>
      <c r="N163" s="197"/>
      <c r="O163" s="66"/>
      <c r="P163" s="66"/>
      <c r="Q163" s="66"/>
      <c r="R163" s="66"/>
      <c r="S163" s="66"/>
      <c r="T163" s="67"/>
      <c r="U163" s="36"/>
      <c r="V163" s="36"/>
      <c r="W163" s="36"/>
      <c r="X163" s="36"/>
      <c r="Y163" s="36"/>
      <c r="Z163" s="36"/>
      <c r="AA163" s="36"/>
      <c r="AB163" s="36"/>
      <c r="AC163" s="36"/>
      <c r="AD163" s="36"/>
      <c r="AE163" s="36"/>
      <c r="AT163" s="19" t="s">
        <v>186</v>
      </c>
      <c r="AU163" s="19" t="s">
        <v>82</v>
      </c>
    </row>
    <row r="164" spans="2:51" s="13" customFormat="1" ht="11.25">
      <c r="B164" s="199"/>
      <c r="C164" s="200"/>
      <c r="D164" s="193" t="s">
        <v>220</v>
      </c>
      <c r="E164" s="201" t="s">
        <v>249</v>
      </c>
      <c r="F164" s="202" t="s">
        <v>423</v>
      </c>
      <c r="G164" s="200"/>
      <c r="H164" s="203">
        <v>12.1</v>
      </c>
      <c r="I164" s="204"/>
      <c r="J164" s="200"/>
      <c r="K164" s="200"/>
      <c r="L164" s="205"/>
      <c r="M164" s="206"/>
      <c r="N164" s="207"/>
      <c r="O164" s="207"/>
      <c r="P164" s="207"/>
      <c r="Q164" s="207"/>
      <c r="R164" s="207"/>
      <c r="S164" s="207"/>
      <c r="T164" s="208"/>
      <c r="AT164" s="209" t="s">
        <v>220</v>
      </c>
      <c r="AU164" s="209" t="s">
        <v>82</v>
      </c>
      <c r="AV164" s="13" t="s">
        <v>82</v>
      </c>
      <c r="AW164" s="13" t="s">
        <v>34</v>
      </c>
      <c r="AX164" s="13" t="s">
        <v>80</v>
      </c>
      <c r="AY164" s="209" t="s">
        <v>153</v>
      </c>
    </row>
    <row r="165" spans="1:65" s="2" customFormat="1" ht="14.45" customHeight="1">
      <c r="A165" s="36"/>
      <c r="B165" s="37"/>
      <c r="C165" s="180" t="s">
        <v>8</v>
      </c>
      <c r="D165" s="180" t="s">
        <v>155</v>
      </c>
      <c r="E165" s="181" t="s">
        <v>425</v>
      </c>
      <c r="F165" s="182" t="s">
        <v>426</v>
      </c>
      <c r="G165" s="183" t="s">
        <v>226</v>
      </c>
      <c r="H165" s="184">
        <v>0.215</v>
      </c>
      <c r="I165" s="185"/>
      <c r="J165" s="186">
        <f>ROUND(I165*H165,2)</f>
        <v>0</v>
      </c>
      <c r="K165" s="182" t="s">
        <v>159</v>
      </c>
      <c r="L165" s="41"/>
      <c r="M165" s="187" t="s">
        <v>19</v>
      </c>
      <c r="N165" s="188" t="s">
        <v>43</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214</v>
      </c>
      <c r="AT165" s="191" t="s">
        <v>155</v>
      </c>
      <c r="AU165" s="191" t="s">
        <v>82</v>
      </c>
      <c r="AY165" s="19" t="s">
        <v>153</v>
      </c>
      <c r="BE165" s="192">
        <f>IF(N165="základní",J165,0)</f>
        <v>0</v>
      </c>
      <c r="BF165" s="192">
        <f>IF(N165="snížená",J165,0)</f>
        <v>0</v>
      </c>
      <c r="BG165" s="192">
        <f>IF(N165="zákl. přenesená",J165,0)</f>
        <v>0</v>
      </c>
      <c r="BH165" s="192">
        <f>IF(N165="sníž. přenesená",J165,0)</f>
        <v>0</v>
      </c>
      <c r="BI165" s="192">
        <f>IF(N165="nulová",J165,0)</f>
        <v>0</v>
      </c>
      <c r="BJ165" s="19" t="s">
        <v>80</v>
      </c>
      <c r="BK165" s="192">
        <f>ROUND(I165*H165,2)</f>
        <v>0</v>
      </c>
      <c r="BL165" s="19" t="s">
        <v>214</v>
      </c>
      <c r="BM165" s="191" t="s">
        <v>1141</v>
      </c>
    </row>
    <row r="166" spans="1:47" s="2" customFormat="1" ht="19.5">
      <c r="A166" s="36"/>
      <c r="B166" s="37"/>
      <c r="C166" s="38"/>
      <c r="D166" s="193" t="s">
        <v>186</v>
      </c>
      <c r="E166" s="38"/>
      <c r="F166" s="194" t="s">
        <v>428</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186</v>
      </c>
      <c r="AU166" s="19" t="s">
        <v>82</v>
      </c>
    </row>
    <row r="167" spans="1:47" s="2" customFormat="1" ht="78">
      <c r="A167" s="36"/>
      <c r="B167" s="37"/>
      <c r="C167" s="38"/>
      <c r="D167" s="193" t="s">
        <v>188</v>
      </c>
      <c r="E167" s="38"/>
      <c r="F167" s="198" t="s">
        <v>429</v>
      </c>
      <c r="G167" s="38"/>
      <c r="H167" s="38"/>
      <c r="I167" s="195"/>
      <c r="J167" s="38"/>
      <c r="K167" s="38"/>
      <c r="L167" s="41"/>
      <c r="M167" s="210"/>
      <c r="N167" s="211"/>
      <c r="O167" s="212"/>
      <c r="P167" s="212"/>
      <c r="Q167" s="212"/>
      <c r="R167" s="212"/>
      <c r="S167" s="212"/>
      <c r="T167" s="213"/>
      <c r="U167" s="36"/>
      <c r="V167" s="36"/>
      <c r="W167" s="36"/>
      <c r="X167" s="36"/>
      <c r="Y167" s="36"/>
      <c r="Z167" s="36"/>
      <c r="AA167" s="36"/>
      <c r="AB167" s="36"/>
      <c r="AC167" s="36"/>
      <c r="AD167" s="36"/>
      <c r="AE167" s="36"/>
      <c r="AT167" s="19" t="s">
        <v>188</v>
      </c>
      <c r="AU167" s="19" t="s">
        <v>82</v>
      </c>
    </row>
    <row r="168" spans="1:31" s="2" customFormat="1" ht="6.95" customHeight="1">
      <c r="A168" s="36"/>
      <c r="B168" s="49"/>
      <c r="C168" s="50"/>
      <c r="D168" s="50"/>
      <c r="E168" s="50"/>
      <c r="F168" s="50"/>
      <c r="G168" s="50"/>
      <c r="H168" s="50"/>
      <c r="I168" s="50"/>
      <c r="J168" s="50"/>
      <c r="K168" s="50"/>
      <c r="L168" s="41"/>
      <c r="M168" s="36"/>
      <c r="O168" s="36"/>
      <c r="P168" s="36"/>
      <c r="Q168" s="36"/>
      <c r="R168" s="36"/>
      <c r="S168" s="36"/>
      <c r="T168" s="36"/>
      <c r="U168" s="36"/>
      <c r="V168" s="36"/>
      <c r="W168" s="36"/>
      <c r="X168" s="36"/>
      <c r="Y168" s="36"/>
      <c r="Z168" s="36"/>
      <c r="AA168" s="36"/>
      <c r="AB168" s="36"/>
      <c r="AC168" s="36"/>
      <c r="AD168" s="36"/>
      <c r="AE168" s="36"/>
    </row>
  </sheetData>
  <sheetProtection algorithmName="SHA-512" hashValue="LWzB4AZlzgP0g88zS9J10sf+Pkw4JjbXYxe4/FeAwBhX89O6ZbX9ne1IQPCcdixGBygIBVEY8Nur+mwykHLsZw==" saltValue="c8xdYeHyghA4flSv8PVFvJkKQ3CcEdpmxJdQ89nhgeLAleCUch9afWYkowoPwWfwdQ4zXfnenr4TXb0gvfeHiA==" spinCount="100000" sheet="1" objects="1" scenarios="1" formatColumns="0" formatRows="0" autoFilter="0"/>
  <autoFilter ref="C92:K167"/>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116</v>
      </c>
      <c r="AZ2" s="214" t="s">
        <v>524</v>
      </c>
      <c r="BA2" s="214" t="s">
        <v>1142</v>
      </c>
      <c r="BB2" s="214" t="s">
        <v>174</v>
      </c>
      <c r="BC2" s="214" t="s">
        <v>1143</v>
      </c>
      <c r="BD2" s="214" t="s">
        <v>82</v>
      </c>
    </row>
    <row r="3" spans="2:46" s="1" customFormat="1" ht="6.95" customHeight="1">
      <c r="B3" s="110"/>
      <c r="C3" s="111"/>
      <c r="D3" s="111"/>
      <c r="E3" s="111"/>
      <c r="F3" s="111"/>
      <c r="G3" s="111"/>
      <c r="H3" s="111"/>
      <c r="I3" s="111"/>
      <c r="J3" s="111"/>
      <c r="K3" s="111"/>
      <c r="L3" s="22"/>
      <c r="AT3" s="19" t="s">
        <v>82</v>
      </c>
    </row>
    <row r="4" spans="2:46" s="1" customFormat="1" ht="24.95" customHeight="1">
      <c r="B4" s="22"/>
      <c r="D4" s="112" t="s">
        <v>123</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2:12" s="1" customFormat="1" ht="12" customHeight="1">
      <c r="B8" s="22"/>
      <c r="D8" s="114" t="s">
        <v>124</v>
      </c>
      <c r="L8" s="22"/>
    </row>
    <row r="9" spans="1:31" s="2" customFormat="1" ht="16.5" customHeight="1">
      <c r="A9" s="36"/>
      <c r="B9" s="41"/>
      <c r="C9" s="36"/>
      <c r="D9" s="36"/>
      <c r="E9" s="403" t="s">
        <v>616</v>
      </c>
      <c r="F9" s="406"/>
      <c r="G9" s="406"/>
      <c r="H9" s="406"/>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254</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5" t="s">
        <v>1144</v>
      </c>
      <c r="F11" s="406"/>
      <c r="G11" s="406"/>
      <c r="H11" s="406"/>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22. 12. 2020</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 xml:space="preserve"> </v>
      </c>
      <c r="F17" s="36"/>
      <c r="G17" s="36"/>
      <c r="H17" s="36"/>
      <c r="I17" s="114" t="s">
        <v>27</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7" t="str">
        <f>'Rekapitulace stavby'!E14</f>
        <v>Vyplň údaj</v>
      </c>
      <c r="F20" s="408"/>
      <c r="G20" s="408"/>
      <c r="H20" s="408"/>
      <c r="I20" s="114" t="s">
        <v>27</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stavby'!AN16="","",'Rekapitulace stavby'!AN16)</f>
        <v>46347526</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AQUATIS a. s. Botanická 834/56, 602 00 Brno</v>
      </c>
      <c r="F23" s="36"/>
      <c r="G23" s="36"/>
      <c r="H23" s="36"/>
      <c r="I23" s="114" t="s">
        <v>27</v>
      </c>
      <c r="J23" s="105" t="str">
        <f>IF('Rekapitulace stavby'!AN17="","",'Rekapitulace stavby'!AN17)</f>
        <v>CZ46347526</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27</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09" t="s">
        <v>19</v>
      </c>
      <c r="F29" s="409"/>
      <c r="G29" s="409"/>
      <c r="H29" s="40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ROUND(J88,2)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ROUND((SUM(BE88:BE110)),2)</f>
        <v>0</v>
      </c>
      <c r="G35" s="36"/>
      <c r="H35" s="36"/>
      <c r="I35" s="126">
        <v>0.21</v>
      </c>
      <c r="J35" s="125">
        <f>ROUND(((SUM(BE88:BE110))*I35),2)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ROUND((SUM(BF88:BF110)),2)</f>
        <v>0</v>
      </c>
      <c r="G36" s="36"/>
      <c r="H36" s="36"/>
      <c r="I36" s="126">
        <v>0.15</v>
      </c>
      <c r="J36" s="125">
        <f>ROUND(((SUM(BF88:BF110))*I36),2)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ROUND((SUM(BG88:BG110)),2)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ROUND((SUM(BH88:BH110)),2)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ROUND((SUM(BI88:BI110)),2)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126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0" t="str">
        <f>E7</f>
        <v>MVE Slezská Harta</v>
      </c>
      <c r="F50" s="411"/>
      <c r="G50" s="411"/>
      <c r="H50" s="411"/>
      <c r="I50" s="38"/>
      <c r="J50" s="38"/>
      <c r="K50" s="38"/>
      <c r="L50" s="115"/>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0" t="s">
        <v>616</v>
      </c>
      <c r="F52" s="412"/>
      <c r="G52" s="412"/>
      <c r="H52" s="41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254</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4" t="str">
        <f>E11</f>
        <v>SO 04.5 - Terénní úpravy</v>
      </c>
      <c r="F54" s="412"/>
      <c r="G54" s="412"/>
      <c r="H54" s="41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22. 12. 2020</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40.15" customHeight="1">
      <c r="A58" s="36"/>
      <c r="B58" s="37"/>
      <c r="C58" s="31" t="s">
        <v>25</v>
      </c>
      <c r="D58" s="38"/>
      <c r="E58" s="38"/>
      <c r="F58" s="29" t="str">
        <f>E17</f>
        <v xml:space="preserve"> </v>
      </c>
      <c r="G58" s="38"/>
      <c r="H58" s="38"/>
      <c r="I58" s="31" t="s">
        <v>30</v>
      </c>
      <c r="J58" s="34" t="str">
        <f>E23</f>
        <v>AQUATIS a. s. Botanická 834/56, 602 00 Brno</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35</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127</v>
      </c>
      <c r="D61" s="139"/>
      <c r="E61" s="139"/>
      <c r="F61" s="139"/>
      <c r="G61" s="139"/>
      <c r="H61" s="139"/>
      <c r="I61" s="139"/>
      <c r="J61" s="140" t="s">
        <v>128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J88</f>
        <v>0</v>
      </c>
      <c r="K63" s="38"/>
      <c r="L63" s="115"/>
      <c r="S63" s="36"/>
      <c r="T63" s="36"/>
      <c r="U63" s="36"/>
      <c r="V63" s="36"/>
      <c r="W63" s="36"/>
      <c r="X63" s="36"/>
      <c r="Y63" s="36"/>
      <c r="Z63" s="36"/>
      <c r="AA63" s="36"/>
      <c r="AB63" s="36"/>
      <c r="AC63" s="36"/>
      <c r="AD63" s="36"/>
      <c r="AE63" s="36"/>
      <c r="AU63" s="19" t="s">
        <v>129</v>
      </c>
    </row>
    <row r="64" spans="2:12" s="9" customFormat="1" ht="24.95" customHeight="1">
      <c r="B64" s="142"/>
      <c r="C64" s="143"/>
      <c r="D64" s="144" t="s">
        <v>259</v>
      </c>
      <c r="E64" s="145"/>
      <c r="F64" s="145"/>
      <c r="G64" s="145"/>
      <c r="H64" s="145"/>
      <c r="I64" s="145"/>
      <c r="J64" s="146">
        <f>J89</f>
        <v>0</v>
      </c>
      <c r="K64" s="143"/>
      <c r="L64" s="147"/>
    </row>
    <row r="65" spans="2:12" s="10" customFormat="1" ht="19.9" customHeight="1">
      <c r="B65" s="148"/>
      <c r="C65" s="99"/>
      <c r="D65" s="149" t="s">
        <v>260</v>
      </c>
      <c r="E65" s="150"/>
      <c r="F65" s="150"/>
      <c r="G65" s="150"/>
      <c r="H65" s="150"/>
      <c r="I65" s="150"/>
      <c r="J65" s="151">
        <f>J90</f>
        <v>0</v>
      </c>
      <c r="K65" s="99"/>
      <c r="L65" s="152"/>
    </row>
    <row r="66" spans="2:12" s="10" customFormat="1" ht="19.9" customHeight="1">
      <c r="B66" s="148"/>
      <c r="C66" s="99"/>
      <c r="D66" s="149" t="s">
        <v>458</v>
      </c>
      <c r="E66" s="150"/>
      <c r="F66" s="150"/>
      <c r="G66" s="150"/>
      <c r="H66" s="150"/>
      <c r="I66" s="150"/>
      <c r="J66" s="151">
        <f>J105</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138</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10" t="str">
        <f>E7</f>
        <v>MVE Slezská Harta</v>
      </c>
      <c r="F76" s="411"/>
      <c r="G76" s="411"/>
      <c r="H76" s="411"/>
      <c r="I76" s="38"/>
      <c r="J76" s="38"/>
      <c r="K76" s="38"/>
      <c r="L76" s="115"/>
      <c r="S76" s="36"/>
      <c r="T76" s="36"/>
      <c r="U76" s="36"/>
      <c r="V76" s="36"/>
      <c r="W76" s="36"/>
      <c r="X76" s="36"/>
      <c r="Y76" s="36"/>
      <c r="Z76" s="36"/>
      <c r="AA76" s="36"/>
      <c r="AB76" s="36"/>
      <c r="AC76" s="36"/>
      <c r="AD76" s="36"/>
      <c r="AE76" s="36"/>
    </row>
    <row r="77" spans="2:12" s="1" customFormat="1" ht="12" customHeight="1">
      <c r="B77" s="23"/>
      <c r="C77" s="31" t="s">
        <v>124</v>
      </c>
      <c r="D77" s="24"/>
      <c r="E77" s="24"/>
      <c r="F77" s="24"/>
      <c r="G77" s="24"/>
      <c r="H77" s="24"/>
      <c r="I77" s="24"/>
      <c r="J77" s="24"/>
      <c r="K77" s="24"/>
      <c r="L77" s="22"/>
    </row>
    <row r="78" spans="1:31" s="2" customFormat="1" ht="16.5" customHeight="1">
      <c r="A78" s="36"/>
      <c r="B78" s="37"/>
      <c r="C78" s="38"/>
      <c r="D78" s="38"/>
      <c r="E78" s="410" t="s">
        <v>616</v>
      </c>
      <c r="F78" s="412"/>
      <c r="G78" s="412"/>
      <c r="H78" s="412"/>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254</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64" t="str">
        <f>E11</f>
        <v>SO 04.5 - Terénní úpravy</v>
      </c>
      <c r="F80" s="412"/>
      <c r="G80" s="412"/>
      <c r="H80" s="412"/>
      <c r="I80" s="38"/>
      <c r="J80" s="38"/>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F14</f>
        <v xml:space="preserve"> </v>
      </c>
      <c r="G82" s="38"/>
      <c r="H82" s="38"/>
      <c r="I82" s="31" t="s">
        <v>23</v>
      </c>
      <c r="J82" s="61" t="str">
        <f>IF(J14="","",J14)</f>
        <v>22. 12. 2020</v>
      </c>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40.15" customHeight="1">
      <c r="A84" s="36"/>
      <c r="B84" s="37"/>
      <c r="C84" s="31" t="s">
        <v>25</v>
      </c>
      <c r="D84" s="38"/>
      <c r="E84" s="38"/>
      <c r="F84" s="29" t="str">
        <f>E17</f>
        <v xml:space="preserve"> </v>
      </c>
      <c r="G84" s="38"/>
      <c r="H84" s="38"/>
      <c r="I84" s="31" t="s">
        <v>30</v>
      </c>
      <c r="J84" s="34" t="str">
        <f>E23</f>
        <v>AQUATIS a. s. Botanická 834/56, 602 00 Brno</v>
      </c>
      <c r="K84" s="38"/>
      <c r="L84" s="115"/>
      <c r="S84" s="36"/>
      <c r="T84" s="36"/>
      <c r="U84" s="36"/>
      <c r="V84" s="36"/>
      <c r="W84" s="36"/>
      <c r="X84" s="36"/>
      <c r="Y84" s="36"/>
      <c r="Z84" s="36"/>
      <c r="AA84" s="36"/>
      <c r="AB84" s="36"/>
      <c r="AC84" s="36"/>
      <c r="AD84" s="36"/>
      <c r="AE84" s="36"/>
    </row>
    <row r="85" spans="1:31" s="2" customFormat="1" ht="15.2" customHeight="1">
      <c r="A85" s="36"/>
      <c r="B85" s="37"/>
      <c r="C85" s="31" t="s">
        <v>28</v>
      </c>
      <c r="D85" s="38"/>
      <c r="E85" s="38"/>
      <c r="F85" s="29" t="str">
        <f>IF(E20="","",E20)</f>
        <v>Vyplň údaj</v>
      </c>
      <c r="G85" s="38"/>
      <c r="H85" s="38"/>
      <c r="I85" s="31" t="s">
        <v>35</v>
      </c>
      <c r="J85" s="34" t="str">
        <f>E26</f>
        <v xml:space="preserve"> </v>
      </c>
      <c r="K85" s="38"/>
      <c r="L85" s="115"/>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11" customFormat="1" ht="29.25" customHeight="1">
      <c r="A87" s="153"/>
      <c r="B87" s="154"/>
      <c r="C87" s="155" t="s">
        <v>139</v>
      </c>
      <c r="D87" s="156" t="s">
        <v>57</v>
      </c>
      <c r="E87" s="156" t="s">
        <v>53</v>
      </c>
      <c r="F87" s="156" t="s">
        <v>54</v>
      </c>
      <c r="G87" s="156" t="s">
        <v>140</v>
      </c>
      <c r="H87" s="156" t="s">
        <v>141</v>
      </c>
      <c r="I87" s="156" t="s">
        <v>142</v>
      </c>
      <c r="J87" s="156" t="s">
        <v>128</v>
      </c>
      <c r="K87" s="157" t="s">
        <v>143</v>
      </c>
      <c r="L87" s="158"/>
      <c r="M87" s="70" t="s">
        <v>19</v>
      </c>
      <c r="N87" s="71" t="s">
        <v>42</v>
      </c>
      <c r="O87" s="71" t="s">
        <v>144</v>
      </c>
      <c r="P87" s="71" t="s">
        <v>145</v>
      </c>
      <c r="Q87" s="71" t="s">
        <v>146</v>
      </c>
      <c r="R87" s="71" t="s">
        <v>147</v>
      </c>
      <c r="S87" s="71" t="s">
        <v>148</v>
      </c>
      <c r="T87" s="72" t="s">
        <v>149</v>
      </c>
      <c r="U87" s="153"/>
      <c r="V87" s="153"/>
      <c r="W87" s="153"/>
      <c r="X87" s="153"/>
      <c r="Y87" s="153"/>
      <c r="Z87" s="153"/>
      <c r="AA87" s="153"/>
      <c r="AB87" s="153"/>
      <c r="AC87" s="153"/>
      <c r="AD87" s="153"/>
      <c r="AE87" s="153"/>
    </row>
    <row r="88" spans="1:63" s="2" customFormat="1" ht="22.9" customHeight="1">
      <c r="A88" s="36"/>
      <c r="B88" s="37"/>
      <c r="C88" s="77" t="s">
        <v>150</v>
      </c>
      <c r="D88" s="38"/>
      <c r="E88" s="38"/>
      <c r="F88" s="38"/>
      <c r="G88" s="38"/>
      <c r="H88" s="38"/>
      <c r="I88" s="38"/>
      <c r="J88" s="159">
        <f>BK88</f>
        <v>0</v>
      </c>
      <c r="K88" s="38"/>
      <c r="L88" s="41"/>
      <c r="M88" s="73"/>
      <c r="N88" s="160"/>
      <c r="O88" s="74"/>
      <c r="P88" s="161">
        <f>P89</f>
        <v>0</v>
      </c>
      <c r="Q88" s="74"/>
      <c r="R88" s="161">
        <f>R89</f>
        <v>0</v>
      </c>
      <c r="S88" s="74"/>
      <c r="T88" s="162">
        <f>T89</f>
        <v>0</v>
      </c>
      <c r="U88" s="36"/>
      <c r="V88" s="36"/>
      <c r="W88" s="36"/>
      <c r="X88" s="36"/>
      <c r="Y88" s="36"/>
      <c r="Z88" s="36"/>
      <c r="AA88" s="36"/>
      <c r="AB88" s="36"/>
      <c r="AC88" s="36"/>
      <c r="AD88" s="36"/>
      <c r="AE88" s="36"/>
      <c r="AT88" s="19" t="s">
        <v>71</v>
      </c>
      <c r="AU88" s="19" t="s">
        <v>129</v>
      </c>
      <c r="BK88" s="163">
        <f>BK89</f>
        <v>0</v>
      </c>
    </row>
    <row r="89" spans="2:63" s="12" customFormat="1" ht="25.9" customHeight="1">
      <c r="B89" s="164"/>
      <c r="C89" s="165"/>
      <c r="D89" s="166" t="s">
        <v>71</v>
      </c>
      <c r="E89" s="167" t="s">
        <v>151</v>
      </c>
      <c r="F89" s="167" t="s">
        <v>271</v>
      </c>
      <c r="G89" s="165"/>
      <c r="H89" s="165"/>
      <c r="I89" s="168"/>
      <c r="J89" s="169">
        <f>BK89</f>
        <v>0</v>
      </c>
      <c r="K89" s="165"/>
      <c r="L89" s="170"/>
      <c r="M89" s="171"/>
      <c r="N89" s="172"/>
      <c r="O89" s="172"/>
      <c r="P89" s="173">
        <f>P90+P105</f>
        <v>0</v>
      </c>
      <c r="Q89" s="172"/>
      <c r="R89" s="173">
        <f>R90+R105</f>
        <v>0</v>
      </c>
      <c r="S89" s="172"/>
      <c r="T89" s="174">
        <f>T90+T105</f>
        <v>0</v>
      </c>
      <c r="AR89" s="175" t="s">
        <v>80</v>
      </c>
      <c r="AT89" s="176" t="s">
        <v>71</v>
      </c>
      <c r="AU89" s="176" t="s">
        <v>72</v>
      </c>
      <c r="AY89" s="175" t="s">
        <v>153</v>
      </c>
      <c r="BK89" s="177">
        <f>BK90+BK105</f>
        <v>0</v>
      </c>
    </row>
    <row r="90" spans="2:63" s="12" customFormat="1" ht="22.9" customHeight="1">
      <c r="B90" s="164"/>
      <c r="C90" s="165"/>
      <c r="D90" s="166" t="s">
        <v>71</v>
      </c>
      <c r="E90" s="178" t="s">
        <v>80</v>
      </c>
      <c r="F90" s="178" t="s">
        <v>272</v>
      </c>
      <c r="G90" s="165"/>
      <c r="H90" s="165"/>
      <c r="I90" s="168"/>
      <c r="J90" s="179">
        <f>BK90</f>
        <v>0</v>
      </c>
      <c r="K90" s="165"/>
      <c r="L90" s="170"/>
      <c r="M90" s="171"/>
      <c r="N90" s="172"/>
      <c r="O90" s="172"/>
      <c r="P90" s="173">
        <f>SUM(P91:P104)</f>
        <v>0</v>
      </c>
      <c r="Q90" s="172"/>
      <c r="R90" s="173">
        <f>SUM(R91:R104)</f>
        <v>0</v>
      </c>
      <c r="S90" s="172"/>
      <c r="T90" s="174">
        <f>SUM(T91:T104)</f>
        <v>0</v>
      </c>
      <c r="AR90" s="175" t="s">
        <v>80</v>
      </c>
      <c r="AT90" s="176" t="s">
        <v>71</v>
      </c>
      <c r="AU90" s="176" t="s">
        <v>80</v>
      </c>
      <c r="AY90" s="175" t="s">
        <v>153</v>
      </c>
      <c r="BK90" s="177">
        <f>SUM(BK91:BK104)</f>
        <v>0</v>
      </c>
    </row>
    <row r="91" spans="1:65" s="2" customFormat="1" ht="14.45" customHeight="1">
      <c r="A91" s="36"/>
      <c r="B91" s="37"/>
      <c r="C91" s="180" t="s">
        <v>80</v>
      </c>
      <c r="D91" s="180" t="s">
        <v>155</v>
      </c>
      <c r="E91" s="181" t="s">
        <v>1145</v>
      </c>
      <c r="F91" s="182" t="s">
        <v>1146</v>
      </c>
      <c r="G91" s="183" t="s">
        <v>184</v>
      </c>
      <c r="H91" s="184">
        <v>35.82</v>
      </c>
      <c r="I91" s="185"/>
      <c r="J91" s="186">
        <f>ROUND(I91*H91,2)</f>
        <v>0</v>
      </c>
      <c r="K91" s="182" t="s">
        <v>159</v>
      </c>
      <c r="L91" s="41"/>
      <c r="M91" s="187" t="s">
        <v>19</v>
      </c>
      <c r="N91" s="188" t="s">
        <v>43</v>
      </c>
      <c r="O91" s="66"/>
      <c r="P91" s="189">
        <f>O91*H91</f>
        <v>0</v>
      </c>
      <c r="Q91" s="189">
        <v>0</v>
      </c>
      <c r="R91" s="189">
        <f>Q91*H91</f>
        <v>0</v>
      </c>
      <c r="S91" s="189">
        <v>0</v>
      </c>
      <c r="T91" s="190">
        <f>S91*H91</f>
        <v>0</v>
      </c>
      <c r="U91" s="36"/>
      <c r="V91" s="36"/>
      <c r="W91" s="36"/>
      <c r="X91" s="36"/>
      <c r="Y91" s="36"/>
      <c r="Z91" s="36"/>
      <c r="AA91" s="36"/>
      <c r="AB91" s="36"/>
      <c r="AC91" s="36"/>
      <c r="AD91" s="36"/>
      <c r="AE91" s="36"/>
      <c r="AR91" s="191" t="s">
        <v>160</v>
      </c>
      <c r="AT91" s="191" t="s">
        <v>155</v>
      </c>
      <c r="AU91" s="191" t="s">
        <v>82</v>
      </c>
      <c r="AY91" s="19" t="s">
        <v>153</v>
      </c>
      <c r="BE91" s="192">
        <f>IF(N91="základní",J91,0)</f>
        <v>0</v>
      </c>
      <c r="BF91" s="192">
        <f>IF(N91="snížená",J91,0)</f>
        <v>0</v>
      </c>
      <c r="BG91" s="192">
        <f>IF(N91="zákl. přenesená",J91,0)</f>
        <v>0</v>
      </c>
      <c r="BH91" s="192">
        <f>IF(N91="sníž. přenesená",J91,0)</f>
        <v>0</v>
      </c>
      <c r="BI91" s="192">
        <f>IF(N91="nulová",J91,0)</f>
        <v>0</v>
      </c>
      <c r="BJ91" s="19" t="s">
        <v>80</v>
      </c>
      <c r="BK91" s="192">
        <f>ROUND(I91*H91,2)</f>
        <v>0</v>
      </c>
      <c r="BL91" s="19" t="s">
        <v>160</v>
      </c>
      <c r="BM91" s="191" t="s">
        <v>1147</v>
      </c>
    </row>
    <row r="92" spans="1:47" s="2" customFormat="1" ht="19.5">
      <c r="A92" s="36"/>
      <c r="B92" s="37"/>
      <c r="C92" s="38"/>
      <c r="D92" s="193" t="s">
        <v>186</v>
      </c>
      <c r="E92" s="38"/>
      <c r="F92" s="194" t="s">
        <v>1148</v>
      </c>
      <c r="G92" s="38"/>
      <c r="H92" s="38"/>
      <c r="I92" s="195"/>
      <c r="J92" s="38"/>
      <c r="K92" s="38"/>
      <c r="L92" s="41"/>
      <c r="M92" s="196"/>
      <c r="N92" s="197"/>
      <c r="O92" s="66"/>
      <c r="P92" s="66"/>
      <c r="Q92" s="66"/>
      <c r="R92" s="66"/>
      <c r="S92" s="66"/>
      <c r="T92" s="67"/>
      <c r="U92" s="36"/>
      <c r="V92" s="36"/>
      <c r="W92" s="36"/>
      <c r="X92" s="36"/>
      <c r="Y92" s="36"/>
      <c r="Z92" s="36"/>
      <c r="AA92" s="36"/>
      <c r="AB92" s="36"/>
      <c r="AC92" s="36"/>
      <c r="AD92" s="36"/>
      <c r="AE92" s="36"/>
      <c r="AT92" s="19" t="s">
        <v>186</v>
      </c>
      <c r="AU92" s="19" t="s">
        <v>82</v>
      </c>
    </row>
    <row r="93" spans="1:47" s="2" customFormat="1" ht="136.5">
      <c r="A93" s="36"/>
      <c r="B93" s="37"/>
      <c r="C93" s="38"/>
      <c r="D93" s="193" t="s">
        <v>188</v>
      </c>
      <c r="E93" s="38"/>
      <c r="F93" s="198" t="s">
        <v>1149</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188</v>
      </c>
      <c r="AU93" s="19" t="s">
        <v>82</v>
      </c>
    </row>
    <row r="94" spans="2:51" s="13" customFormat="1" ht="11.25">
      <c r="B94" s="199"/>
      <c r="C94" s="200"/>
      <c r="D94" s="193" t="s">
        <v>220</v>
      </c>
      <c r="E94" s="201" t="s">
        <v>19</v>
      </c>
      <c r="F94" s="202" t="s">
        <v>1150</v>
      </c>
      <c r="G94" s="200"/>
      <c r="H94" s="203">
        <v>17.91</v>
      </c>
      <c r="I94" s="204"/>
      <c r="J94" s="200"/>
      <c r="K94" s="200"/>
      <c r="L94" s="205"/>
      <c r="M94" s="206"/>
      <c r="N94" s="207"/>
      <c r="O94" s="207"/>
      <c r="P94" s="207"/>
      <c r="Q94" s="207"/>
      <c r="R94" s="207"/>
      <c r="S94" s="207"/>
      <c r="T94" s="208"/>
      <c r="AT94" s="209" t="s">
        <v>220</v>
      </c>
      <c r="AU94" s="209" t="s">
        <v>82</v>
      </c>
      <c r="AV94" s="13" t="s">
        <v>82</v>
      </c>
      <c r="AW94" s="13" t="s">
        <v>34</v>
      </c>
      <c r="AX94" s="13" t="s">
        <v>72</v>
      </c>
      <c r="AY94" s="209" t="s">
        <v>153</v>
      </c>
    </row>
    <row r="95" spans="2:51" s="13" customFormat="1" ht="11.25">
      <c r="B95" s="199"/>
      <c r="C95" s="200"/>
      <c r="D95" s="193" t="s">
        <v>220</v>
      </c>
      <c r="E95" s="201" t="s">
        <v>19</v>
      </c>
      <c r="F95" s="202" t="s">
        <v>1151</v>
      </c>
      <c r="G95" s="200"/>
      <c r="H95" s="203">
        <v>17.91</v>
      </c>
      <c r="I95" s="204"/>
      <c r="J95" s="200"/>
      <c r="K95" s="200"/>
      <c r="L95" s="205"/>
      <c r="M95" s="206"/>
      <c r="N95" s="207"/>
      <c r="O95" s="207"/>
      <c r="P95" s="207"/>
      <c r="Q95" s="207"/>
      <c r="R95" s="207"/>
      <c r="S95" s="207"/>
      <c r="T95" s="208"/>
      <c r="AT95" s="209" t="s">
        <v>220</v>
      </c>
      <c r="AU95" s="209" t="s">
        <v>82</v>
      </c>
      <c r="AV95" s="13" t="s">
        <v>82</v>
      </c>
      <c r="AW95" s="13" t="s">
        <v>34</v>
      </c>
      <c r="AX95" s="13" t="s">
        <v>72</v>
      </c>
      <c r="AY95" s="209" t="s">
        <v>153</v>
      </c>
    </row>
    <row r="96" spans="2:51" s="14" customFormat="1" ht="11.25">
      <c r="B96" s="215"/>
      <c r="C96" s="216"/>
      <c r="D96" s="193" t="s">
        <v>220</v>
      </c>
      <c r="E96" s="217" t="s">
        <v>19</v>
      </c>
      <c r="F96" s="218" t="s">
        <v>278</v>
      </c>
      <c r="G96" s="216"/>
      <c r="H96" s="219">
        <v>35.82</v>
      </c>
      <c r="I96" s="220"/>
      <c r="J96" s="216"/>
      <c r="K96" s="216"/>
      <c r="L96" s="221"/>
      <c r="M96" s="222"/>
      <c r="N96" s="223"/>
      <c r="O96" s="223"/>
      <c r="P96" s="223"/>
      <c r="Q96" s="223"/>
      <c r="R96" s="223"/>
      <c r="S96" s="223"/>
      <c r="T96" s="224"/>
      <c r="AT96" s="225" t="s">
        <v>220</v>
      </c>
      <c r="AU96" s="225" t="s">
        <v>82</v>
      </c>
      <c r="AV96" s="14" t="s">
        <v>160</v>
      </c>
      <c r="AW96" s="14" t="s">
        <v>34</v>
      </c>
      <c r="AX96" s="14" t="s">
        <v>80</v>
      </c>
      <c r="AY96" s="225" t="s">
        <v>153</v>
      </c>
    </row>
    <row r="97" spans="1:65" s="2" customFormat="1" ht="14.45" customHeight="1">
      <c r="A97" s="36"/>
      <c r="B97" s="37"/>
      <c r="C97" s="180" t="s">
        <v>82</v>
      </c>
      <c r="D97" s="180" t="s">
        <v>155</v>
      </c>
      <c r="E97" s="181" t="s">
        <v>1152</v>
      </c>
      <c r="F97" s="182" t="s">
        <v>1153</v>
      </c>
      <c r="G97" s="183" t="s">
        <v>184</v>
      </c>
      <c r="H97" s="184">
        <v>17.91</v>
      </c>
      <c r="I97" s="185"/>
      <c r="J97" s="186">
        <f>ROUND(I97*H97,2)</f>
        <v>0</v>
      </c>
      <c r="K97" s="182" t="s">
        <v>159</v>
      </c>
      <c r="L97" s="41"/>
      <c r="M97" s="187" t="s">
        <v>19</v>
      </c>
      <c r="N97" s="188" t="s">
        <v>43</v>
      </c>
      <c r="O97" s="66"/>
      <c r="P97" s="189">
        <f>O97*H97</f>
        <v>0</v>
      </c>
      <c r="Q97" s="189">
        <v>0</v>
      </c>
      <c r="R97" s="189">
        <f>Q97*H97</f>
        <v>0</v>
      </c>
      <c r="S97" s="189">
        <v>0</v>
      </c>
      <c r="T97" s="190">
        <f>S97*H97</f>
        <v>0</v>
      </c>
      <c r="U97" s="36"/>
      <c r="V97" s="36"/>
      <c r="W97" s="36"/>
      <c r="X97" s="36"/>
      <c r="Y97" s="36"/>
      <c r="Z97" s="36"/>
      <c r="AA97" s="36"/>
      <c r="AB97" s="36"/>
      <c r="AC97" s="36"/>
      <c r="AD97" s="36"/>
      <c r="AE97" s="36"/>
      <c r="AR97" s="191" t="s">
        <v>160</v>
      </c>
      <c r="AT97" s="191" t="s">
        <v>155</v>
      </c>
      <c r="AU97" s="191" t="s">
        <v>82</v>
      </c>
      <c r="AY97" s="19" t="s">
        <v>153</v>
      </c>
      <c r="BE97" s="192">
        <f>IF(N97="základní",J97,0)</f>
        <v>0</v>
      </c>
      <c r="BF97" s="192">
        <f>IF(N97="snížená",J97,0)</f>
        <v>0</v>
      </c>
      <c r="BG97" s="192">
        <f>IF(N97="zákl. přenesená",J97,0)</f>
        <v>0</v>
      </c>
      <c r="BH97" s="192">
        <f>IF(N97="sníž. přenesená",J97,0)</f>
        <v>0</v>
      </c>
      <c r="BI97" s="192">
        <f>IF(N97="nulová",J97,0)</f>
        <v>0</v>
      </c>
      <c r="BJ97" s="19" t="s">
        <v>80</v>
      </c>
      <c r="BK97" s="192">
        <f>ROUND(I97*H97,2)</f>
        <v>0</v>
      </c>
      <c r="BL97" s="19" t="s">
        <v>160</v>
      </c>
      <c r="BM97" s="191" t="s">
        <v>1154</v>
      </c>
    </row>
    <row r="98" spans="1:47" s="2" customFormat="1" ht="11.25">
      <c r="A98" s="36"/>
      <c r="B98" s="37"/>
      <c r="C98" s="38"/>
      <c r="D98" s="193" t="s">
        <v>186</v>
      </c>
      <c r="E98" s="38"/>
      <c r="F98" s="194" t="s">
        <v>1155</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186</v>
      </c>
      <c r="AU98" s="19" t="s">
        <v>82</v>
      </c>
    </row>
    <row r="99" spans="1:47" s="2" customFormat="1" ht="107.25">
      <c r="A99" s="36"/>
      <c r="B99" s="37"/>
      <c r="C99" s="38"/>
      <c r="D99" s="193" t="s">
        <v>188</v>
      </c>
      <c r="E99" s="38"/>
      <c r="F99" s="198" t="s">
        <v>1156</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188</v>
      </c>
      <c r="AU99" s="19" t="s">
        <v>82</v>
      </c>
    </row>
    <row r="100" spans="2:51" s="13" customFormat="1" ht="11.25">
      <c r="B100" s="199"/>
      <c r="C100" s="200"/>
      <c r="D100" s="193" t="s">
        <v>220</v>
      </c>
      <c r="E100" s="201" t="s">
        <v>19</v>
      </c>
      <c r="F100" s="202" t="s">
        <v>1157</v>
      </c>
      <c r="G100" s="200"/>
      <c r="H100" s="203">
        <v>17.91</v>
      </c>
      <c r="I100" s="204"/>
      <c r="J100" s="200"/>
      <c r="K100" s="200"/>
      <c r="L100" s="205"/>
      <c r="M100" s="206"/>
      <c r="N100" s="207"/>
      <c r="O100" s="207"/>
      <c r="P100" s="207"/>
      <c r="Q100" s="207"/>
      <c r="R100" s="207"/>
      <c r="S100" s="207"/>
      <c r="T100" s="208"/>
      <c r="AT100" s="209" t="s">
        <v>220</v>
      </c>
      <c r="AU100" s="209" t="s">
        <v>82</v>
      </c>
      <c r="AV100" s="13" t="s">
        <v>82</v>
      </c>
      <c r="AW100" s="13" t="s">
        <v>34</v>
      </c>
      <c r="AX100" s="13" t="s">
        <v>80</v>
      </c>
      <c r="AY100" s="209" t="s">
        <v>153</v>
      </c>
    </row>
    <row r="101" spans="1:65" s="2" customFormat="1" ht="14.45" customHeight="1">
      <c r="A101" s="36"/>
      <c r="B101" s="37"/>
      <c r="C101" s="180" t="s">
        <v>166</v>
      </c>
      <c r="D101" s="180" t="s">
        <v>155</v>
      </c>
      <c r="E101" s="181" t="s">
        <v>482</v>
      </c>
      <c r="F101" s="182" t="s">
        <v>483</v>
      </c>
      <c r="G101" s="183" t="s">
        <v>174</v>
      </c>
      <c r="H101" s="184">
        <v>59.7</v>
      </c>
      <c r="I101" s="185"/>
      <c r="J101" s="186">
        <f>ROUND(I101*H101,2)</f>
        <v>0</v>
      </c>
      <c r="K101" s="182" t="s">
        <v>159</v>
      </c>
      <c r="L101" s="41"/>
      <c r="M101" s="187" t="s">
        <v>19</v>
      </c>
      <c r="N101" s="188" t="s">
        <v>43</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160</v>
      </c>
      <c r="AT101" s="191" t="s">
        <v>155</v>
      </c>
      <c r="AU101" s="191" t="s">
        <v>82</v>
      </c>
      <c r="AY101" s="19" t="s">
        <v>153</v>
      </c>
      <c r="BE101" s="192">
        <f>IF(N101="základní",J101,0)</f>
        <v>0</v>
      </c>
      <c r="BF101" s="192">
        <f>IF(N101="snížená",J101,0)</f>
        <v>0</v>
      </c>
      <c r="BG101" s="192">
        <f>IF(N101="zákl. přenesená",J101,0)</f>
        <v>0</v>
      </c>
      <c r="BH101" s="192">
        <f>IF(N101="sníž. přenesená",J101,0)</f>
        <v>0</v>
      </c>
      <c r="BI101" s="192">
        <f>IF(N101="nulová",J101,0)</f>
        <v>0</v>
      </c>
      <c r="BJ101" s="19" t="s">
        <v>80</v>
      </c>
      <c r="BK101" s="192">
        <f>ROUND(I101*H101,2)</f>
        <v>0</v>
      </c>
      <c r="BL101" s="19" t="s">
        <v>160</v>
      </c>
      <c r="BM101" s="191" t="s">
        <v>1158</v>
      </c>
    </row>
    <row r="102" spans="1:47" s="2" customFormat="1" ht="11.25">
      <c r="A102" s="36"/>
      <c r="B102" s="37"/>
      <c r="C102" s="38"/>
      <c r="D102" s="193" t="s">
        <v>186</v>
      </c>
      <c r="E102" s="38"/>
      <c r="F102" s="194" t="s">
        <v>485</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186</v>
      </c>
      <c r="AU102" s="19" t="s">
        <v>82</v>
      </c>
    </row>
    <row r="103" spans="1:47" s="2" customFormat="1" ht="107.25">
      <c r="A103" s="36"/>
      <c r="B103" s="37"/>
      <c r="C103" s="38"/>
      <c r="D103" s="193" t="s">
        <v>188</v>
      </c>
      <c r="E103" s="38"/>
      <c r="F103" s="198" t="s">
        <v>479</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188</v>
      </c>
      <c r="AU103" s="19" t="s">
        <v>82</v>
      </c>
    </row>
    <row r="104" spans="2:51" s="13" customFormat="1" ht="11.25">
      <c r="B104" s="199"/>
      <c r="C104" s="200"/>
      <c r="D104" s="193" t="s">
        <v>220</v>
      </c>
      <c r="E104" s="201" t="s">
        <v>19</v>
      </c>
      <c r="F104" s="202" t="s">
        <v>1159</v>
      </c>
      <c r="G104" s="200"/>
      <c r="H104" s="203">
        <v>59.7</v>
      </c>
      <c r="I104" s="204"/>
      <c r="J104" s="200"/>
      <c r="K104" s="200"/>
      <c r="L104" s="205"/>
      <c r="M104" s="206"/>
      <c r="N104" s="207"/>
      <c r="O104" s="207"/>
      <c r="P104" s="207"/>
      <c r="Q104" s="207"/>
      <c r="R104" s="207"/>
      <c r="S104" s="207"/>
      <c r="T104" s="208"/>
      <c r="AT104" s="209" t="s">
        <v>220</v>
      </c>
      <c r="AU104" s="209" t="s">
        <v>82</v>
      </c>
      <c r="AV104" s="13" t="s">
        <v>82</v>
      </c>
      <c r="AW104" s="13" t="s">
        <v>34</v>
      </c>
      <c r="AX104" s="13" t="s">
        <v>80</v>
      </c>
      <c r="AY104" s="209" t="s">
        <v>153</v>
      </c>
    </row>
    <row r="105" spans="2:63" s="12" customFormat="1" ht="22.9" customHeight="1">
      <c r="B105" s="164"/>
      <c r="C105" s="165"/>
      <c r="D105" s="166" t="s">
        <v>71</v>
      </c>
      <c r="E105" s="178" t="s">
        <v>176</v>
      </c>
      <c r="F105" s="178" t="s">
        <v>517</v>
      </c>
      <c r="G105" s="165"/>
      <c r="H105" s="165"/>
      <c r="I105" s="168"/>
      <c r="J105" s="179">
        <f>BK105</f>
        <v>0</v>
      </c>
      <c r="K105" s="165"/>
      <c r="L105" s="170"/>
      <c r="M105" s="171"/>
      <c r="N105" s="172"/>
      <c r="O105" s="172"/>
      <c r="P105" s="173">
        <f>SUM(P106:P110)</f>
        <v>0</v>
      </c>
      <c r="Q105" s="172"/>
      <c r="R105" s="173">
        <f>SUM(R106:R110)</f>
        <v>0</v>
      </c>
      <c r="S105" s="172"/>
      <c r="T105" s="174">
        <f>SUM(T106:T110)</f>
        <v>0</v>
      </c>
      <c r="AR105" s="175" t="s">
        <v>80</v>
      </c>
      <c r="AT105" s="176" t="s">
        <v>71</v>
      </c>
      <c r="AU105" s="176" t="s">
        <v>80</v>
      </c>
      <c r="AY105" s="175" t="s">
        <v>153</v>
      </c>
      <c r="BK105" s="177">
        <f>SUM(BK106:BK110)</f>
        <v>0</v>
      </c>
    </row>
    <row r="106" spans="1:65" s="2" customFormat="1" ht="14.45" customHeight="1">
      <c r="A106" s="36"/>
      <c r="B106" s="37"/>
      <c r="C106" s="180" t="s">
        <v>160</v>
      </c>
      <c r="D106" s="180" t="s">
        <v>155</v>
      </c>
      <c r="E106" s="181" t="s">
        <v>518</v>
      </c>
      <c r="F106" s="182" t="s">
        <v>519</v>
      </c>
      <c r="G106" s="183" t="s">
        <v>174</v>
      </c>
      <c r="H106" s="184">
        <v>59.7</v>
      </c>
      <c r="I106" s="185"/>
      <c r="J106" s="186">
        <f>ROUND(I106*H106,2)</f>
        <v>0</v>
      </c>
      <c r="K106" s="182" t="s">
        <v>159</v>
      </c>
      <c r="L106" s="41"/>
      <c r="M106" s="187" t="s">
        <v>19</v>
      </c>
      <c r="N106" s="188" t="s">
        <v>43</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160</v>
      </c>
      <c r="AT106" s="191" t="s">
        <v>155</v>
      </c>
      <c r="AU106" s="191" t="s">
        <v>82</v>
      </c>
      <c r="AY106" s="19" t="s">
        <v>153</v>
      </c>
      <c r="BE106" s="192">
        <f>IF(N106="základní",J106,0)</f>
        <v>0</v>
      </c>
      <c r="BF106" s="192">
        <f>IF(N106="snížená",J106,0)</f>
        <v>0</v>
      </c>
      <c r="BG106" s="192">
        <f>IF(N106="zákl. přenesená",J106,0)</f>
        <v>0</v>
      </c>
      <c r="BH106" s="192">
        <f>IF(N106="sníž. přenesená",J106,0)</f>
        <v>0</v>
      </c>
      <c r="BI106" s="192">
        <f>IF(N106="nulová",J106,0)</f>
        <v>0</v>
      </c>
      <c r="BJ106" s="19" t="s">
        <v>80</v>
      </c>
      <c r="BK106" s="192">
        <f>ROUND(I106*H106,2)</f>
        <v>0</v>
      </c>
      <c r="BL106" s="19" t="s">
        <v>160</v>
      </c>
      <c r="BM106" s="191" t="s">
        <v>1160</v>
      </c>
    </row>
    <row r="107" spans="1:47" s="2" customFormat="1" ht="19.5">
      <c r="A107" s="36"/>
      <c r="B107" s="37"/>
      <c r="C107" s="38"/>
      <c r="D107" s="193" t="s">
        <v>186</v>
      </c>
      <c r="E107" s="38"/>
      <c r="F107" s="194" t="s">
        <v>521</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186</v>
      </c>
      <c r="AU107" s="19" t="s">
        <v>82</v>
      </c>
    </row>
    <row r="108" spans="1:47" s="2" customFormat="1" ht="68.25">
      <c r="A108" s="36"/>
      <c r="B108" s="37"/>
      <c r="C108" s="38"/>
      <c r="D108" s="193" t="s">
        <v>188</v>
      </c>
      <c r="E108" s="38"/>
      <c r="F108" s="198" t="s">
        <v>522</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188</v>
      </c>
      <c r="AU108" s="19" t="s">
        <v>82</v>
      </c>
    </row>
    <row r="109" spans="1:47" s="2" customFormat="1" ht="19.5">
      <c r="A109" s="36"/>
      <c r="B109" s="37"/>
      <c r="C109" s="38"/>
      <c r="D109" s="193" t="s">
        <v>274</v>
      </c>
      <c r="E109" s="38"/>
      <c r="F109" s="198" t="s">
        <v>523</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274</v>
      </c>
      <c r="AU109" s="19" t="s">
        <v>82</v>
      </c>
    </row>
    <row r="110" spans="2:51" s="13" customFormat="1" ht="11.25">
      <c r="B110" s="199"/>
      <c r="C110" s="200"/>
      <c r="D110" s="193" t="s">
        <v>220</v>
      </c>
      <c r="E110" s="201" t="s">
        <v>524</v>
      </c>
      <c r="F110" s="202" t="s">
        <v>1143</v>
      </c>
      <c r="G110" s="200"/>
      <c r="H110" s="203">
        <v>59.7</v>
      </c>
      <c r="I110" s="204"/>
      <c r="J110" s="200"/>
      <c r="K110" s="200"/>
      <c r="L110" s="205"/>
      <c r="M110" s="261"/>
      <c r="N110" s="262"/>
      <c r="O110" s="262"/>
      <c r="P110" s="262"/>
      <c r="Q110" s="262"/>
      <c r="R110" s="262"/>
      <c r="S110" s="262"/>
      <c r="T110" s="263"/>
      <c r="AT110" s="209" t="s">
        <v>220</v>
      </c>
      <c r="AU110" s="209" t="s">
        <v>82</v>
      </c>
      <c r="AV110" s="13" t="s">
        <v>82</v>
      </c>
      <c r="AW110" s="13" t="s">
        <v>34</v>
      </c>
      <c r="AX110" s="13" t="s">
        <v>80</v>
      </c>
      <c r="AY110" s="209" t="s">
        <v>153</v>
      </c>
    </row>
    <row r="111" spans="1:31" s="2" customFormat="1" ht="6.95" customHeight="1">
      <c r="A111" s="36"/>
      <c r="B111" s="49"/>
      <c r="C111" s="50"/>
      <c r="D111" s="50"/>
      <c r="E111" s="50"/>
      <c r="F111" s="50"/>
      <c r="G111" s="50"/>
      <c r="H111" s="50"/>
      <c r="I111" s="50"/>
      <c r="J111" s="50"/>
      <c r="K111" s="50"/>
      <c r="L111" s="41"/>
      <c r="M111" s="36"/>
      <c r="O111" s="36"/>
      <c r="P111" s="36"/>
      <c r="Q111" s="36"/>
      <c r="R111" s="36"/>
      <c r="S111" s="36"/>
      <c r="T111" s="36"/>
      <c r="U111" s="36"/>
      <c r="V111" s="36"/>
      <c r="W111" s="36"/>
      <c r="X111" s="36"/>
      <c r="Y111" s="36"/>
      <c r="Z111" s="36"/>
      <c r="AA111" s="36"/>
      <c r="AB111" s="36"/>
      <c r="AC111" s="36"/>
      <c r="AD111" s="36"/>
      <c r="AE111" s="36"/>
    </row>
  </sheetData>
  <sheetProtection algorithmName="SHA-512" hashValue="rslWmyc7URqMm2QerBGFK1lDRrC3mLfOAmSZG17cFrlmYsHU8ac5vWUNK/X0SffMMB77MDtI/EZbojbSfyW7cw==" saltValue="gt1NZYQ7bMTyFKhQ+k/4sIZlf71aQaib7gZHPtGg02DI+A43Vgle/jN4z7ZpBovN/8HzBmjDsVxPo3xN/9m40w==" spinCount="100000" sheet="1" objects="1" scenarios="1" formatColumns="0" formatRows="0" autoFilter="0"/>
  <autoFilter ref="C87:K110"/>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6"/>
      <c r="M2" s="386"/>
      <c r="N2" s="386"/>
      <c r="O2" s="386"/>
      <c r="P2" s="386"/>
      <c r="Q2" s="386"/>
      <c r="R2" s="386"/>
      <c r="S2" s="386"/>
      <c r="T2" s="386"/>
      <c r="U2" s="386"/>
      <c r="V2" s="386"/>
      <c r="AT2" s="19" t="s">
        <v>119</v>
      </c>
    </row>
    <row r="3" spans="2:46" s="1" customFormat="1" ht="6.95" customHeight="1">
      <c r="B3" s="110"/>
      <c r="C3" s="111"/>
      <c r="D3" s="111"/>
      <c r="E3" s="111"/>
      <c r="F3" s="111"/>
      <c r="G3" s="111"/>
      <c r="H3" s="111"/>
      <c r="I3" s="111"/>
      <c r="J3" s="111"/>
      <c r="K3" s="111"/>
      <c r="L3" s="22"/>
      <c r="AT3" s="19" t="s">
        <v>82</v>
      </c>
    </row>
    <row r="4" spans="2:46" s="1" customFormat="1" ht="24.95" customHeight="1">
      <c r="B4" s="22"/>
      <c r="D4" s="112" t="s">
        <v>123</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1:31" s="2" customFormat="1" ht="12" customHeight="1">
      <c r="A8" s="36"/>
      <c r="B8" s="41"/>
      <c r="C8" s="36"/>
      <c r="D8" s="114" t="s">
        <v>124</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405" t="s">
        <v>1161</v>
      </c>
      <c r="F9" s="406"/>
      <c r="G9" s="406"/>
      <c r="H9" s="406"/>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22. 12. 2020</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 xml:space="preserve"> </v>
      </c>
      <c r="F15" s="36"/>
      <c r="G15" s="36"/>
      <c r="H15" s="36"/>
      <c r="I15" s="114" t="s">
        <v>27</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28</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7" t="str">
        <f>'Rekapitulace stavby'!E14</f>
        <v>Vyplň údaj</v>
      </c>
      <c r="F18" s="408"/>
      <c r="G18" s="408"/>
      <c r="H18" s="408"/>
      <c r="I18" s="114" t="s">
        <v>27</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30</v>
      </c>
      <c r="E20" s="36"/>
      <c r="F20" s="36"/>
      <c r="G20" s="36"/>
      <c r="H20" s="36"/>
      <c r="I20" s="114" t="s">
        <v>26</v>
      </c>
      <c r="J20" s="105" t="str">
        <f>IF('Rekapitulace stavby'!AN16="","",'Rekapitulace stavby'!AN16)</f>
        <v>46347526</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AQUATIS a. s. Botanická 834/56, 602 00 Brno</v>
      </c>
      <c r="F21" s="36"/>
      <c r="G21" s="36"/>
      <c r="H21" s="36"/>
      <c r="I21" s="114" t="s">
        <v>27</v>
      </c>
      <c r="J21" s="105" t="str">
        <f>IF('Rekapitulace stavby'!AN17="","",'Rekapitulace stavby'!AN17)</f>
        <v>CZ46347526</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27</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09" t="s">
        <v>19</v>
      </c>
      <c r="F27" s="409"/>
      <c r="G27" s="409"/>
      <c r="H27" s="40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ROUND(J80,2)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ROUND((SUM(BE80:BE87)),2)</f>
        <v>0</v>
      </c>
      <c r="G33" s="36"/>
      <c r="H33" s="36"/>
      <c r="I33" s="126">
        <v>0.21</v>
      </c>
      <c r="J33" s="125">
        <f>ROUND(((SUM(BE80:BE87))*I33),2)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ROUND((SUM(BF80:BF87)),2)</f>
        <v>0</v>
      </c>
      <c r="G34" s="36"/>
      <c r="H34" s="36"/>
      <c r="I34" s="126">
        <v>0.15</v>
      </c>
      <c r="J34" s="125">
        <f>ROUND(((SUM(BF80:BF87))*I34),2)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45</v>
      </c>
      <c r="F35" s="125">
        <f>ROUND((SUM(BG80:BG87)),2)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46</v>
      </c>
      <c r="F36" s="125">
        <f>ROUND((SUM(BH80:BH87)),2)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ROUND((SUM(BI80:BI87)),2)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126</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MVE Slezská Harta</v>
      </c>
      <c r="F48" s="411"/>
      <c r="G48" s="411"/>
      <c r="H48" s="41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124</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64" t="str">
        <f>E9</f>
        <v>SO 05 - Kabelová přípojka NN</v>
      </c>
      <c r="F50" s="412"/>
      <c r="G50" s="412"/>
      <c r="H50" s="41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22. 12. 2020</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 xml:space="preserve"> </v>
      </c>
      <c r="G54" s="38"/>
      <c r="H54" s="38"/>
      <c r="I54" s="31" t="s">
        <v>30</v>
      </c>
      <c r="J54" s="34" t="str">
        <f>E21</f>
        <v>AQUATIS a. s. Botanická 834/56, 602 00 Brno</v>
      </c>
      <c r="K54" s="38"/>
      <c r="L54" s="115"/>
      <c r="S54" s="36"/>
      <c r="T54" s="36"/>
      <c r="U54" s="36"/>
      <c r="V54" s="36"/>
      <c r="W54" s="36"/>
      <c r="X54" s="36"/>
      <c r="Y54" s="36"/>
      <c r="Z54" s="36"/>
      <c r="AA54" s="36"/>
      <c r="AB54" s="36"/>
      <c r="AC54" s="36"/>
      <c r="AD54" s="36"/>
      <c r="AE54" s="36"/>
    </row>
    <row r="55" spans="1:31" s="2" customFormat="1" ht="15.2" customHeight="1">
      <c r="A55" s="36"/>
      <c r="B55" s="37"/>
      <c r="C55" s="31" t="s">
        <v>28</v>
      </c>
      <c r="D55" s="38"/>
      <c r="E55" s="38"/>
      <c r="F55" s="29" t="str">
        <f>IF(E18="","",E18)</f>
        <v>Vyplň údaj</v>
      </c>
      <c r="G55" s="38"/>
      <c r="H55" s="38"/>
      <c r="I55" s="31" t="s">
        <v>35</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127</v>
      </c>
      <c r="D57" s="139"/>
      <c r="E57" s="139"/>
      <c r="F57" s="139"/>
      <c r="G57" s="139"/>
      <c r="H57" s="139"/>
      <c r="I57" s="139"/>
      <c r="J57" s="140" t="s">
        <v>128</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J80</f>
        <v>0</v>
      </c>
      <c r="K59" s="38"/>
      <c r="L59" s="115"/>
      <c r="S59" s="36"/>
      <c r="T59" s="36"/>
      <c r="U59" s="36"/>
      <c r="V59" s="36"/>
      <c r="W59" s="36"/>
      <c r="X59" s="36"/>
      <c r="Y59" s="36"/>
      <c r="Z59" s="36"/>
      <c r="AA59" s="36"/>
      <c r="AB59" s="36"/>
      <c r="AC59" s="36"/>
      <c r="AD59" s="36"/>
      <c r="AE59" s="36"/>
      <c r="AU59" s="19" t="s">
        <v>129</v>
      </c>
    </row>
    <row r="60" spans="2:12" s="9" customFormat="1" ht="24.95" customHeight="1">
      <c r="B60" s="142"/>
      <c r="C60" s="143"/>
      <c r="D60" s="144" t="s">
        <v>1162</v>
      </c>
      <c r="E60" s="145"/>
      <c r="F60" s="145"/>
      <c r="G60" s="145"/>
      <c r="H60" s="145"/>
      <c r="I60" s="145"/>
      <c r="J60" s="146">
        <f>J81</f>
        <v>0</v>
      </c>
      <c r="K60" s="143"/>
      <c r="L60" s="147"/>
    </row>
    <row r="61" spans="1:31" s="2" customFormat="1" ht="21.7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50"/>
      <c r="J62" s="50"/>
      <c r="K62" s="50"/>
      <c r="L62" s="115"/>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52"/>
      <c r="J66" s="52"/>
      <c r="K66" s="52"/>
      <c r="L66" s="115"/>
      <c r="S66" s="36"/>
      <c r="T66" s="36"/>
      <c r="U66" s="36"/>
      <c r="V66" s="36"/>
      <c r="W66" s="36"/>
      <c r="X66" s="36"/>
      <c r="Y66" s="36"/>
      <c r="Z66" s="36"/>
      <c r="AA66" s="36"/>
      <c r="AB66" s="36"/>
      <c r="AC66" s="36"/>
      <c r="AD66" s="36"/>
      <c r="AE66" s="36"/>
    </row>
    <row r="67" spans="1:31" s="2" customFormat="1" ht="24.95" customHeight="1">
      <c r="A67" s="36"/>
      <c r="B67" s="37"/>
      <c r="C67" s="25" t="s">
        <v>138</v>
      </c>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16.5" customHeight="1">
      <c r="A70" s="36"/>
      <c r="B70" s="37"/>
      <c r="C70" s="38"/>
      <c r="D70" s="38"/>
      <c r="E70" s="410" t="str">
        <f>E7</f>
        <v>MVE Slezská Harta</v>
      </c>
      <c r="F70" s="411"/>
      <c r="G70" s="411"/>
      <c r="H70" s="411"/>
      <c r="I70" s="38"/>
      <c r="J70" s="38"/>
      <c r="K70" s="38"/>
      <c r="L70" s="115"/>
      <c r="S70" s="36"/>
      <c r="T70" s="36"/>
      <c r="U70" s="36"/>
      <c r="V70" s="36"/>
      <c r="W70" s="36"/>
      <c r="X70" s="36"/>
      <c r="Y70" s="36"/>
      <c r="Z70" s="36"/>
      <c r="AA70" s="36"/>
      <c r="AB70" s="36"/>
      <c r="AC70" s="36"/>
      <c r="AD70" s="36"/>
      <c r="AE70" s="36"/>
    </row>
    <row r="71" spans="1:31" s="2" customFormat="1" ht="12" customHeight="1">
      <c r="A71" s="36"/>
      <c r="B71" s="37"/>
      <c r="C71" s="31" t="s">
        <v>124</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6.5" customHeight="1">
      <c r="A72" s="36"/>
      <c r="B72" s="37"/>
      <c r="C72" s="38"/>
      <c r="D72" s="38"/>
      <c r="E72" s="364" t="str">
        <f>E9</f>
        <v>SO 05 - Kabelová přípojka NN</v>
      </c>
      <c r="F72" s="412"/>
      <c r="G72" s="412"/>
      <c r="H72" s="412"/>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 xml:space="preserve"> </v>
      </c>
      <c r="G74" s="38"/>
      <c r="H74" s="38"/>
      <c r="I74" s="31" t="s">
        <v>23</v>
      </c>
      <c r="J74" s="61" t="str">
        <f>IF(J12="","",J12)</f>
        <v>22. 12. 2020</v>
      </c>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40.15" customHeight="1">
      <c r="A76" s="36"/>
      <c r="B76" s="37"/>
      <c r="C76" s="31" t="s">
        <v>25</v>
      </c>
      <c r="D76" s="38"/>
      <c r="E76" s="38"/>
      <c r="F76" s="29" t="str">
        <f>E15</f>
        <v xml:space="preserve"> </v>
      </c>
      <c r="G76" s="38"/>
      <c r="H76" s="38"/>
      <c r="I76" s="31" t="s">
        <v>30</v>
      </c>
      <c r="J76" s="34" t="str">
        <f>E21</f>
        <v>AQUATIS a. s. Botanická 834/56, 602 00 Brno</v>
      </c>
      <c r="K76" s="38"/>
      <c r="L76" s="115"/>
      <c r="S76" s="36"/>
      <c r="T76" s="36"/>
      <c r="U76" s="36"/>
      <c r="V76" s="36"/>
      <c r="W76" s="36"/>
      <c r="X76" s="36"/>
      <c r="Y76" s="36"/>
      <c r="Z76" s="36"/>
      <c r="AA76" s="36"/>
      <c r="AB76" s="36"/>
      <c r="AC76" s="36"/>
      <c r="AD76" s="36"/>
      <c r="AE76" s="36"/>
    </row>
    <row r="77" spans="1:31" s="2" customFormat="1" ht="15.2" customHeight="1">
      <c r="A77" s="36"/>
      <c r="B77" s="37"/>
      <c r="C77" s="31" t="s">
        <v>28</v>
      </c>
      <c r="D77" s="38"/>
      <c r="E77" s="38"/>
      <c r="F77" s="29" t="str">
        <f>IF(E18="","",E18)</f>
        <v>Vyplň údaj</v>
      </c>
      <c r="G77" s="38"/>
      <c r="H77" s="38"/>
      <c r="I77" s="31" t="s">
        <v>35</v>
      </c>
      <c r="J77" s="34" t="str">
        <f>E24</f>
        <v xml:space="preserve"> </v>
      </c>
      <c r="K77" s="38"/>
      <c r="L77" s="115"/>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11" customFormat="1" ht="29.25" customHeight="1">
      <c r="A79" s="153"/>
      <c r="B79" s="154"/>
      <c r="C79" s="155" t="s">
        <v>139</v>
      </c>
      <c r="D79" s="156" t="s">
        <v>57</v>
      </c>
      <c r="E79" s="156" t="s">
        <v>53</v>
      </c>
      <c r="F79" s="156" t="s">
        <v>54</v>
      </c>
      <c r="G79" s="156" t="s">
        <v>140</v>
      </c>
      <c r="H79" s="156" t="s">
        <v>141</v>
      </c>
      <c r="I79" s="156" t="s">
        <v>142</v>
      </c>
      <c r="J79" s="156" t="s">
        <v>128</v>
      </c>
      <c r="K79" s="157" t="s">
        <v>143</v>
      </c>
      <c r="L79" s="158"/>
      <c r="M79" s="70" t="s">
        <v>19</v>
      </c>
      <c r="N79" s="71" t="s">
        <v>42</v>
      </c>
      <c r="O79" s="71" t="s">
        <v>144</v>
      </c>
      <c r="P79" s="71" t="s">
        <v>145</v>
      </c>
      <c r="Q79" s="71" t="s">
        <v>146</v>
      </c>
      <c r="R79" s="71" t="s">
        <v>147</v>
      </c>
      <c r="S79" s="71" t="s">
        <v>148</v>
      </c>
      <c r="T79" s="72" t="s">
        <v>149</v>
      </c>
      <c r="U79" s="153"/>
      <c r="V79" s="153"/>
      <c r="W79" s="153"/>
      <c r="X79" s="153"/>
      <c r="Y79" s="153"/>
      <c r="Z79" s="153"/>
      <c r="AA79" s="153"/>
      <c r="AB79" s="153"/>
      <c r="AC79" s="153"/>
      <c r="AD79" s="153"/>
      <c r="AE79" s="153"/>
    </row>
    <row r="80" spans="1:63" s="2" customFormat="1" ht="22.9" customHeight="1">
      <c r="A80" s="36"/>
      <c r="B80" s="37"/>
      <c r="C80" s="77" t="s">
        <v>150</v>
      </c>
      <c r="D80" s="38"/>
      <c r="E80" s="38"/>
      <c r="F80" s="38"/>
      <c r="G80" s="38"/>
      <c r="H80" s="38"/>
      <c r="I80" s="38"/>
      <c r="J80" s="159">
        <f>BK80</f>
        <v>0</v>
      </c>
      <c r="K80" s="38"/>
      <c r="L80" s="41"/>
      <c r="M80" s="73"/>
      <c r="N80" s="160"/>
      <c r="O80" s="74"/>
      <c r="P80" s="161">
        <f>P81</f>
        <v>0</v>
      </c>
      <c r="Q80" s="74"/>
      <c r="R80" s="161">
        <f>R81</f>
        <v>0</v>
      </c>
      <c r="S80" s="74"/>
      <c r="T80" s="162">
        <f>T81</f>
        <v>0</v>
      </c>
      <c r="U80" s="36"/>
      <c r="V80" s="36"/>
      <c r="W80" s="36"/>
      <c r="X80" s="36"/>
      <c r="Y80" s="36"/>
      <c r="Z80" s="36"/>
      <c r="AA80" s="36"/>
      <c r="AB80" s="36"/>
      <c r="AC80" s="36"/>
      <c r="AD80" s="36"/>
      <c r="AE80" s="36"/>
      <c r="AT80" s="19" t="s">
        <v>71</v>
      </c>
      <c r="AU80" s="19" t="s">
        <v>129</v>
      </c>
      <c r="BK80" s="163">
        <f>BK81</f>
        <v>0</v>
      </c>
    </row>
    <row r="81" spans="2:63" s="12" customFormat="1" ht="25.9" customHeight="1">
      <c r="B81" s="164"/>
      <c r="C81" s="165"/>
      <c r="D81" s="166" t="s">
        <v>71</v>
      </c>
      <c r="E81" s="167" t="s">
        <v>1163</v>
      </c>
      <c r="F81" s="167" t="s">
        <v>118</v>
      </c>
      <c r="G81" s="165"/>
      <c r="H81" s="165"/>
      <c r="I81" s="168"/>
      <c r="J81" s="169">
        <f>BK81</f>
        <v>0</v>
      </c>
      <c r="K81" s="165"/>
      <c r="L81" s="170"/>
      <c r="M81" s="171"/>
      <c r="N81" s="172"/>
      <c r="O81" s="172"/>
      <c r="P81" s="173">
        <f>SUM(P82:P87)</f>
        <v>0</v>
      </c>
      <c r="Q81" s="172"/>
      <c r="R81" s="173">
        <f>SUM(R82:R87)</f>
        <v>0</v>
      </c>
      <c r="S81" s="172"/>
      <c r="T81" s="174">
        <f>SUM(T82:T87)</f>
        <v>0</v>
      </c>
      <c r="AR81" s="175" t="s">
        <v>80</v>
      </c>
      <c r="AT81" s="176" t="s">
        <v>71</v>
      </c>
      <c r="AU81" s="176" t="s">
        <v>72</v>
      </c>
      <c r="AY81" s="175" t="s">
        <v>153</v>
      </c>
      <c r="BK81" s="177">
        <f>SUM(BK82:BK87)</f>
        <v>0</v>
      </c>
    </row>
    <row r="82" spans="1:65" s="2" customFormat="1" ht="14.45" customHeight="1">
      <c r="A82" s="36"/>
      <c r="B82" s="37"/>
      <c r="C82" s="180" t="s">
        <v>80</v>
      </c>
      <c r="D82" s="180" t="s">
        <v>155</v>
      </c>
      <c r="E82" s="181" t="s">
        <v>1164</v>
      </c>
      <c r="F82" s="182" t="s">
        <v>435</v>
      </c>
      <c r="G82" s="183" t="s">
        <v>158</v>
      </c>
      <c r="H82" s="184">
        <v>75</v>
      </c>
      <c r="I82" s="185"/>
      <c r="J82" s="186">
        <f aca="true" t="shared" si="0" ref="J82:J87">ROUND(I82*H82,2)</f>
        <v>0</v>
      </c>
      <c r="K82" s="182" t="s">
        <v>19</v>
      </c>
      <c r="L82" s="41"/>
      <c r="M82" s="187" t="s">
        <v>19</v>
      </c>
      <c r="N82" s="188" t="s">
        <v>43</v>
      </c>
      <c r="O82" s="66"/>
      <c r="P82" s="189">
        <f aca="true" t="shared" si="1" ref="P82:P87">O82*H82</f>
        <v>0</v>
      </c>
      <c r="Q82" s="189">
        <v>0</v>
      </c>
      <c r="R82" s="189">
        <f aca="true" t="shared" si="2" ref="R82:R87">Q82*H82</f>
        <v>0</v>
      </c>
      <c r="S82" s="189">
        <v>0</v>
      </c>
      <c r="T82" s="190">
        <f aca="true" t="shared" si="3" ref="T82:T87">S82*H82</f>
        <v>0</v>
      </c>
      <c r="U82" s="36"/>
      <c r="V82" s="36"/>
      <c r="W82" s="36"/>
      <c r="X82" s="36"/>
      <c r="Y82" s="36"/>
      <c r="Z82" s="36"/>
      <c r="AA82" s="36"/>
      <c r="AB82" s="36"/>
      <c r="AC82" s="36"/>
      <c r="AD82" s="36"/>
      <c r="AE82" s="36"/>
      <c r="AR82" s="191" t="s">
        <v>160</v>
      </c>
      <c r="AT82" s="191" t="s">
        <v>155</v>
      </c>
      <c r="AU82" s="191" t="s">
        <v>80</v>
      </c>
      <c r="AY82" s="19" t="s">
        <v>153</v>
      </c>
      <c r="BE82" s="192">
        <f aca="true" t="shared" si="4" ref="BE82:BE87">IF(N82="základní",J82,0)</f>
        <v>0</v>
      </c>
      <c r="BF82" s="192">
        <f aca="true" t="shared" si="5" ref="BF82:BF87">IF(N82="snížená",J82,0)</f>
        <v>0</v>
      </c>
      <c r="BG82" s="192">
        <f aca="true" t="shared" si="6" ref="BG82:BG87">IF(N82="zákl. přenesená",J82,0)</f>
        <v>0</v>
      </c>
      <c r="BH82" s="192">
        <f aca="true" t="shared" si="7" ref="BH82:BH87">IF(N82="sníž. přenesená",J82,0)</f>
        <v>0</v>
      </c>
      <c r="BI82" s="192">
        <f aca="true" t="shared" si="8" ref="BI82:BI87">IF(N82="nulová",J82,0)</f>
        <v>0</v>
      </c>
      <c r="BJ82" s="19" t="s">
        <v>80</v>
      </c>
      <c r="BK82" s="192">
        <f aca="true" t="shared" si="9" ref="BK82:BK87">ROUND(I82*H82,2)</f>
        <v>0</v>
      </c>
      <c r="BL82" s="19" t="s">
        <v>160</v>
      </c>
      <c r="BM82" s="191" t="s">
        <v>1165</v>
      </c>
    </row>
    <row r="83" spans="1:65" s="2" customFormat="1" ht="14.45" customHeight="1">
      <c r="A83" s="36"/>
      <c r="B83" s="37"/>
      <c r="C83" s="180" t="s">
        <v>82</v>
      </c>
      <c r="D83" s="180" t="s">
        <v>155</v>
      </c>
      <c r="E83" s="181" t="s">
        <v>1166</v>
      </c>
      <c r="F83" s="182" t="s">
        <v>440</v>
      </c>
      <c r="G83" s="183" t="s">
        <v>158</v>
      </c>
      <c r="H83" s="184">
        <v>75</v>
      </c>
      <c r="I83" s="185"/>
      <c r="J83" s="186">
        <f t="shared" si="0"/>
        <v>0</v>
      </c>
      <c r="K83" s="182" t="s">
        <v>19</v>
      </c>
      <c r="L83" s="41"/>
      <c r="M83" s="187" t="s">
        <v>19</v>
      </c>
      <c r="N83" s="188" t="s">
        <v>43</v>
      </c>
      <c r="O83" s="66"/>
      <c r="P83" s="189">
        <f t="shared" si="1"/>
        <v>0</v>
      </c>
      <c r="Q83" s="189">
        <v>0</v>
      </c>
      <c r="R83" s="189">
        <f t="shared" si="2"/>
        <v>0</v>
      </c>
      <c r="S83" s="189">
        <v>0</v>
      </c>
      <c r="T83" s="190">
        <f t="shared" si="3"/>
        <v>0</v>
      </c>
      <c r="U83" s="36"/>
      <c r="V83" s="36"/>
      <c r="W83" s="36"/>
      <c r="X83" s="36"/>
      <c r="Y83" s="36"/>
      <c r="Z83" s="36"/>
      <c r="AA83" s="36"/>
      <c r="AB83" s="36"/>
      <c r="AC83" s="36"/>
      <c r="AD83" s="36"/>
      <c r="AE83" s="36"/>
      <c r="AR83" s="191" t="s">
        <v>160</v>
      </c>
      <c r="AT83" s="191" t="s">
        <v>155</v>
      </c>
      <c r="AU83" s="191" t="s">
        <v>80</v>
      </c>
      <c r="AY83" s="19" t="s">
        <v>153</v>
      </c>
      <c r="BE83" s="192">
        <f t="shared" si="4"/>
        <v>0</v>
      </c>
      <c r="BF83" s="192">
        <f t="shared" si="5"/>
        <v>0</v>
      </c>
      <c r="BG83" s="192">
        <f t="shared" si="6"/>
        <v>0</v>
      </c>
      <c r="BH83" s="192">
        <f t="shared" si="7"/>
        <v>0</v>
      </c>
      <c r="BI83" s="192">
        <f t="shared" si="8"/>
        <v>0</v>
      </c>
      <c r="BJ83" s="19" t="s">
        <v>80</v>
      </c>
      <c r="BK83" s="192">
        <f t="shared" si="9"/>
        <v>0</v>
      </c>
      <c r="BL83" s="19" t="s">
        <v>160</v>
      </c>
      <c r="BM83" s="191" t="s">
        <v>1167</v>
      </c>
    </row>
    <row r="84" spans="1:65" s="2" customFormat="1" ht="14.45" customHeight="1">
      <c r="A84" s="36"/>
      <c r="B84" s="37"/>
      <c r="C84" s="180" t="s">
        <v>166</v>
      </c>
      <c r="D84" s="180" t="s">
        <v>155</v>
      </c>
      <c r="E84" s="181" t="s">
        <v>1168</v>
      </c>
      <c r="F84" s="182" t="s">
        <v>1169</v>
      </c>
      <c r="G84" s="183" t="s">
        <v>158</v>
      </c>
      <c r="H84" s="184">
        <v>75</v>
      </c>
      <c r="I84" s="185"/>
      <c r="J84" s="186">
        <f t="shared" si="0"/>
        <v>0</v>
      </c>
      <c r="K84" s="182" t="s">
        <v>19</v>
      </c>
      <c r="L84" s="41"/>
      <c r="M84" s="187" t="s">
        <v>19</v>
      </c>
      <c r="N84" s="188" t="s">
        <v>43</v>
      </c>
      <c r="O84" s="66"/>
      <c r="P84" s="189">
        <f t="shared" si="1"/>
        <v>0</v>
      </c>
      <c r="Q84" s="189">
        <v>0</v>
      </c>
      <c r="R84" s="189">
        <f t="shared" si="2"/>
        <v>0</v>
      </c>
      <c r="S84" s="189">
        <v>0</v>
      </c>
      <c r="T84" s="190">
        <f t="shared" si="3"/>
        <v>0</v>
      </c>
      <c r="U84" s="36"/>
      <c r="V84" s="36"/>
      <c r="W84" s="36"/>
      <c r="X84" s="36"/>
      <c r="Y84" s="36"/>
      <c r="Z84" s="36"/>
      <c r="AA84" s="36"/>
      <c r="AB84" s="36"/>
      <c r="AC84" s="36"/>
      <c r="AD84" s="36"/>
      <c r="AE84" s="36"/>
      <c r="AR84" s="191" t="s">
        <v>160</v>
      </c>
      <c r="AT84" s="191" t="s">
        <v>155</v>
      </c>
      <c r="AU84" s="191" t="s">
        <v>80</v>
      </c>
      <c r="AY84" s="19" t="s">
        <v>153</v>
      </c>
      <c r="BE84" s="192">
        <f t="shared" si="4"/>
        <v>0</v>
      </c>
      <c r="BF84" s="192">
        <f t="shared" si="5"/>
        <v>0</v>
      </c>
      <c r="BG84" s="192">
        <f t="shared" si="6"/>
        <v>0</v>
      </c>
      <c r="BH84" s="192">
        <f t="shared" si="7"/>
        <v>0</v>
      </c>
      <c r="BI84" s="192">
        <f t="shared" si="8"/>
        <v>0</v>
      </c>
      <c r="BJ84" s="19" t="s">
        <v>80</v>
      </c>
      <c r="BK84" s="192">
        <f t="shared" si="9"/>
        <v>0</v>
      </c>
      <c r="BL84" s="19" t="s">
        <v>160</v>
      </c>
      <c r="BM84" s="191" t="s">
        <v>1170</v>
      </c>
    </row>
    <row r="85" spans="1:65" s="2" customFormat="1" ht="14.45" customHeight="1">
      <c r="A85" s="36"/>
      <c r="B85" s="37"/>
      <c r="C85" s="180" t="s">
        <v>160</v>
      </c>
      <c r="D85" s="180" t="s">
        <v>155</v>
      </c>
      <c r="E85" s="181" t="s">
        <v>1171</v>
      </c>
      <c r="F85" s="182" t="s">
        <v>448</v>
      </c>
      <c r="G85" s="183" t="s">
        <v>158</v>
      </c>
      <c r="H85" s="184">
        <v>75</v>
      </c>
      <c r="I85" s="185"/>
      <c r="J85" s="186">
        <f t="shared" si="0"/>
        <v>0</v>
      </c>
      <c r="K85" s="182" t="s">
        <v>19</v>
      </c>
      <c r="L85" s="41"/>
      <c r="M85" s="187" t="s">
        <v>19</v>
      </c>
      <c r="N85" s="188" t="s">
        <v>43</v>
      </c>
      <c r="O85" s="66"/>
      <c r="P85" s="189">
        <f t="shared" si="1"/>
        <v>0</v>
      </c>
      <c r="Q85" s="189">
        <v>0</v>
      </c>
      <c r="R85" s="189">
        <f t="shared" si="2"/>
        <v>0</v>
      </c>
      <c r="S85" s="189">
        <v>0</v>
      </c>
      <c r="T85" s="190">
        <f t="shared" si="3"/>
        <v>0</v>
      </c>
      <c r="U85" s="36"/>
      <c r="V85" s="36"/>
      <c r="W85" s="36"/>
      <c r="X85" s="36"/>
      <c r="Y85" s="36"/>
      <c r="Z85" s="36"/>
      <c r="AA85" s="36"/>
      <c r="AB85" s="36"/>
      <c r="AC85" s="36"/>
      <c r="AD85" s="36"/>
      <c r="AE85" s="36"/>
      <c r="AR85" s="191" t="s">
        <v>160</v>
      </c>
      <c r="AT85" s="191" t="s">
        <v>155</v>
      </c>
      <c r="AU85" s="191" t="s">
        <v>80</v>
      </c>
      <c r="AY85" s="19" t="s">
        <v>153</v>
      </c>
      <c r="BE85" s="192">
        <f t="shared" si="4"/>
        <v>0</v>
      </c>
      <c r="BF85" s="192">
        <f t="shared" si="5"/>
        <v>0</v>
      </c>
      <c r="BG85" s="192">
        <f t="shared" si="6"/>
        <v>0</v>
      </c>
      <c r="BH85" s="192">
        <f t="shared" si="7"/>
        <v>0</v>
      </c>
      <c r="BI85" s="192">
        <f t="shared" si="8"/>
        <v>0</v>
      </c>
      <c r="BJ85" s="19" t="s">
        <v>80</v>
      </c>
      <c r="BK85" s="192">
        <f t="shared" si="9"/>
        <v>0</v>
      </c>
      <c r="BL85" s="19" t="s">
        <v>160</v>
      </c>
      <c r="BM85" s="191" t="s">
        <v>1172</v>
      </c>
    </row>
    <row r="86" spans="1:65" s="2" customFormat="1" ht="14.45" customHeight="1">
      <c r="A86" s="36"/>
      <c r="B86" s="37"/>
      <c r="C86" s="180" t="s">
        <v>176</v>
      </c>
      <c r="D86" s="180" t="s">
        <v>155</v>
      </c>
      <c r="E86" s="181" t="s">
        <v>1173</v>
      </c>
      <c r="F86" s="182" t="s">
        <v>1174</v>
      </c>
      <c r="G86" s="183" t="s">
        <v>158</v>
      </c>
      <c r="H86" s="184">
        <v>20</v>
      </c>
      <c r="I86" s="185"/>
      <c r="J86" s="186">
        <f t="shared" si="0"/>
        <v>0</v>
      </c>
      <c r="K86" s="182" t="s">
        <v>19</v>
      </c>
      <c r="L86" s="41"/>
      <c r="M86" s="187" t="s">
        <v>19</v>
      </c>
      <c r="N86" s="188" t="s">
        <v>43</v>
      </c>
      <c r="O86" s="66"/>
      <c r="P86" s="189">
        <f t="shared" si="1"/>
        <v>0</v>
      </c>
      <c r="Q86" s="189">
        <v>0</v>
      </c>
      <c r="R86" s="189">
        <f t="shared" si="2"/>
        <v>0</v>
      </c>
      <c r="S86" s="189">
        <v>0</v>
      </c>
      <c r="T86" s="190">
        <f t="shared" si="3"/>
        <v>0</v>
      </c>
      <c r="U86" s="36"/>
      <c r="V86" s="36"/>
      <c r="W86" s="36"/>
      <c r="X86" s="36"/>
      <c r="Y86" s="36"/>
      <c r="Z86" s="36"/>
      <c r="AA86" s="36"/>
      <c r="AB86" s="36"/>
      <c r="AC86" s="36"/>
      <c r="AD86" s="36"/>
      <c r="AE86" s="36"/>
      <c r="AR86" s="191" t="s">
        <v>160</v>
      </c>
      <c r="AT86" s="191" t="s">
        <v>155</v>
      </c>
      <c r="AU86" s="191" t="s">
        <v>80</v>
      </c>
      <c r="AY86" s="19" t="s">
        <v>153</v>
      </c>
      <c r="BE86" s="192">
        <f t="shared" si="4"/>
        <v>0</v>
      </c>
      <c r="BF86" s="192">
        <f t="shared" si="5"/>
        <v>0</v>
      </c>
      <c r="BG86" s="192">
        <f t="shared" si="6"/>
        <v>0</v>
      </c>
      <c r="BH86" s="192">
        <f t="shared" si="7"/>
        <v>0</v>
      </c>
      <c r="BI86" s="192">
        <f t="shared" si="8"/>
        <v>0</v>
      </c>
      <c r="BJ86" s="19" t="s">
        <v>80</v>
      </c>
      <c r="BK86" s="192">
        <f t="shared" si="9"/>
        <v>0</v>
      </c>
      <c r="BL86" s="19" t="s">
        <v>160</v>
      </c>
      <c r="BM86" s="191" t="s">
        <v>1175</v>
      </c>
    </row>
    <row r="87" spans="1:65" s="2" customFormat="1" ht="14.45" customHeight="1">
      <c r="A87" s="36"/>
      <c r="B87" s="37"/>
      <c r="C87" s="180" t="s">
        <v>181</v>
      </c>
      <c r="D87" s="180" t="s">
        <v>155</v>
      </c>
      <c r="E87" s="181" t="s">
        <v>1176</v>
      </c>
      <c r="F87" s="182" t="s">
        <v>1177</v>
      </c>
      <c r="G87" s="183" t="s">
        <v>966</v>
      </c>
      <c r="H87" s="184">
        <v>1</v>
      </c>
      <c r="I87" s="185"/>
      <c r="J87" s="186">
        <f t="shared" si="0"/>
        <v>0</v>
      </c>
      <c r="K87" s="182" t="s">
        <v>19</v>
      </c>
      <c r="L87" s="41"/>
      <c r="M87" s="257" t="s">
        <v>19</v>
      </c>
      <c r="N87" s="258" t="s">
        <v>43</v>
      </c>
      <c r="O87" s="212"/>
      <c r="P87" s="259">
        <f t="shared" si="1"/>
        <v>0</v>
      </c>
      <c r="Q87" s="259">
        <v>0</v>
      </c>
      <c r="R87" s="259">
        <f t="shared" si="2"/>
        <v>0</v>
      </c>
      <c r="S87" s="259">
        <v>0</v>
      </c>
      <c r="T87" s="260">
        <f t="shared" si="3"/>
        <v>0</v>
      </c>
      <c r="U87" s="36"/>
      <c r="V87" s="36"/>
      <c r="W87" s="36"/>
      <c r="X87" s="36"/>
      <c r="Y87" s="36"/>
      <c r="Z87" s="36"/>
      <c r="AA87" s="36"/>
      <c r="AB87" s="36"/>
      <c r="AC87" s="36"/>
      <c r="AD87" s="36"/>
      <c r="AE87" s="36"/>
      <c r="AR87" s="191" t="s">
        <v>160</v>
      </c>
      <c r="AT87" s="191" t="s">
        <v>155</v>
      </c>
      <c r="AU87" s="191" t="s">
        <v>80</v>
      </c>
      <c r="AY87" s="19" t="s">
        <v>153</v>
      </c>
      <c r="BE87" s="192">
        <f t="shared" si="4"/>
        <v>0</v>
      </c>
      <c r="BF87" s="192">
        <f t="shared" si="5"/>
        <v>0</v>
      </c>
      <c r="BG87" s="192">
        <f t="shared" si="6"/>
        <v>0</v>
      </c>
      <c r="BH87" s="192">
        <f t="shared" si="7"/>
        <v>0</v>
      </c>
      <c r="BI87" s="192">
        <f t="shared" si="8"/>
        <v>0</v>
      </c>
      <c r="BJ87" s="19" t="s">
        <v>80</v>
      </c>
      <c r="BK87" s="192">
        <f t="shared" si="9"/>
        <v>0</v>
      </c>
      <c r="BL87" s="19" t="s">
        <v>160</v>
      </c>
      <c r="BM87" s="191" t="s">
        <v>1178</v>
      </c>
    </row>
    <row r="88" spans="1:31" s="2" customFormat="1" ht="6.95" customHeight="1">
      <c r="A88" s="36"/>
      <c r="B88" s="49"/>
      <c r="C88" s="50"/>
      <c r="D88" s="50"/>
      <c r="E88" s="50"/>
      <c r="F88" s="50"/>
      <c r="G88" s="50"/>
      <c r="H88" s="50"/>
      <c r="I88" s="50"/>
      <c r="J88" s="50"/>
      <c r="K88" s="50"/>
      <c r="L88" s="41"/>
      <c r="M88" s="36"/>
      <c r="O88" s="36"/>
      <c r="P88" s="36"/>
      <c r="Q88" s="36"/>
      <c r="R88" s="36"/>
      <c r="S88" s="36"/>
      <c r="T88" s="36"/>
      <c r="U88" s="36"/>
      <c r="V88" s="36"/>
      <c r="W88" s="36"/>
      <c r="X88" s="36"/>
      <c r="Y88" s="36"/>
      <c r="Z88" s="36"/>
      <c r="AA88" s="36"/>
      <c r="AB88" s="36"/>
      <c r="AC88" s="36"/>
      <c r="AD88" s="36"/>
      <c r="AE88" s="36"/>
    </row>
  </sheetData>
  <sheetProtection algorithmName="SHA-512" hashValue="ZN3oou9dLmthNMTNIKukkDhfRBjYF9bC9xDjoVFOVKO14Tx3Oo74NJqxQmGmofh9mnlXXA/jo6lRziwbodvLvA==" saltValue="ZF4Lq+HdRG4dkor+XZFJhoFJZBxJtEAVyJADWWr/p5Css/+iHi2duZ6y/G23QEGPYxq11nR2vx0FJysJMcIaZA==" spinCount="100000" sheet="1" objects="1" scenarios="1" formatColumns="0" formatRows="0" autoFilter="0"/>
  <autoFilter ref="C79:K87"/>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89"/>
  <sheetViews>
    <sheetView showGridLines="0" workbookViewId="0" topLeftCell="A78"/>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6"/>
      <c r="M2" s="386"/>
      <c r="N2" s="386"/>
      <c r="O2" s="386"/>
      <c r="P2" s="386"/>
      <c r="Q2" s="386"/>
      <c r="R2" s="386"/>
      <c r="S2" s="386"/>
      <c r="T2" s="386"/>
      <c r="U2" s="386"/>
      <c r="V2" s="386"/>
      <c r="AT2" s="19" t="s">
        <v>122</v>
      </c>
    </row>
    <row r="3" spans="2:46" s="1" customFormat="1" ht="6.95" customHeight="1">
      <c r="B3" s="110"/>
      <c r="C3" s="111"/>
      <c r="D3" s="111"/>
      <c r="E3" s="111"/>
      <c r="F3" s="111"/>
      <c r="G3" s="111"/>
      <c r="H3" s="111"/>
      <c r="I3" s="111"/>
      <c r="J3" s="111"/>
      <c r="K3" s="111"/>
      <c r="L3" s="22"/>
      <c r="AT3" s="19" t="s">
        <v>82</v>
      </c>
    </row>
    <row r="4" spans="2:46" s="1" customFormat="1" ht="24.95" customHeight="1">
      <c r="B4" s="22"/>
      <c r="D4" s="112" t="s">
        <v>123</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1:31" s="2" customFormat="1" ht="12" customHeight="1">
      <c r="A8" s="36"/>
      <c r="B8" s="41"/>
      <c r="C8" s="36"/>
      <c r="D8" s="114" t="s">
        <v>124</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405" t="s">
        <v>1179</v>
      </c>
      <c r="F9" s="406"/>
      <c r="G9" s="406"/>
      <c r="H9" s="406"/>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22. 12. 2020</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 xml:space="preserve"> </v>
      </c>
      <c r="F15" s="36"/>
      <c r="G15" s="36"/>
      <c r="H15" s="36"/>
      <c r="I15" s="114" t="s">
        <v>27</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28</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7" t="str">
        <f>'Rekapitulace stavby'!E14</f>
        <v>Vyplň údaj</v>
      </c>
      <c r="F18" s="408"/>
      <c r="G18" s="408"/>
      <c r="H18" s="408"/>
      <c r="I18" s="114" t="s">
        <v>27</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30</v>
      </c>
      <c r="E20" s="36"/>
      <c r="F20" s="36"/>
      <c r="G20" s="36"/>
      <c r="H20" s="36"/>
      <c r="I20" s="114" t="s">
        <v>26</v>
      </c>
      <c r="J20" s="105" t="str">
        <f>IF('Rekapitulace stavby'!AN16="","",'Rekapitulace stavby'!AN16)</f>
        <v>46347526</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AQUATIS a. s. Botanická 834/56, 602 00 Brno</v>
      </c>
      <c r="F21" s="36"/>
      <c r="G21" s="36"/>
      <c r="H21" s="36"/>
      <c r="I21" s="114" t="s">
        <v>27</v>
      </c>
      <c r="J21" s="105" t="str">
        <f>IF('Rekapitulace stavby'!AN17="","",'Rekapitulace stavby'!AN17)</f>
        <v>CZ46347526</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27</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09" t="s">
        <v>19</v>
      </c>
      <c r="F27" s="409"/>
      <c r="G27" s="409"/>
      <c r="H27" s="40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ROUND(J80,2)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ROUND((SUM(BE80:BE88)),2)</f>
        <v>0</v>
      </c>
      <c r="G33" s="36"/>
      <c r="H33" s="36"/>
      <c r="I33" s="126">
        <v>0.21</v>
      </c>
      <c r="J33" s="125">
        <f>ROUND(((SUM(BE80:BE88))*I33),2)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ROUND((SUM(BF80:BF88)),2)</f>
        <v>0</v>
      </c>
      <c r="G34" s="36"/>
      <c r="H34" s="36"/>
      <c r="I34" s="126">
        <v>0.15</v>
      </c>
      <c r="J34" s="125">
        <f>ROUND(((SUM(BF80:BF88))*I34),2)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45</v>
      </c>
      <c r="F35" s="125">
        <f>ROUND((SUM(BG80:BG88)),2)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46</v>
      </c>
      <c r="F36" s="125">
        <f>ROUND((SUM(BH80:BH88)),2)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ROUND((SUM(BI80:BI88)),2)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126</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MVE Slezská Harta</v>
      </c>
      <c r="F48" s="411"/>
      <c r="G48" s="411"/>
      <c r="H48" s="41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124</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64" t="str">
        <f>E9</f>
        <v>VON - Vedlejší a ostatní náklady</v>
      </c>
      <c r="F50" s="412"/>
      <c r="G50" s="412"/>
      <c r="H50" s="41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22. 12. 2020</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 xml:space="preserve"> </v>
      </c>
      <c r="G54" s="38"/>
      <c r="H54" s="38"/>
      <c r="I54" s="31" t="s">
        <v>30</v>
      </c>
      <c r="J54" s="34" t="str">
        <f>E21</f>
        <v>AQUATIS a. s. Botanická 834/56, 602 00 Brno</v>
      </c>
      <c r="K54" s="38"/>
      <c r="L54" s="115"/>
      <c r="S54" s="36"/>
      <c r="T54" s="36"/>
      <c r="U54" s="36"/>
      <c r="V54" s="36"/>
      <c r="W54" s="36"/>
      <c r="X54" s="36"/>
      <c r="Y54" s="36"/>
      <c r="Z54" s="36"/>
      <c r="AA54" s="36"/>
      <c r="AB54" s="36"/>
      <c r="AC54" s="36"/>
      <c r="AD54" s="36"/>
      <c r="AE54" s="36"/>
    </row>
    <row r="55" spans="1:31" s="2" customFormat="1" ht="15.2" customHeight="1">
      <c r="A55" s="36"/>
      <c r="B55" s="37"/>
      <c r="C55" s="31" t="s">
        <v>28</v>
      </c>
      <c r="D55" s="38"/>
      <c r="E55" s="38"/>
      <c r="F55" s="29" t="str">
        <f>IF(E18="","",E18)</f>
        <v>Vyplň údaj</v>
      </c>
      <c r="G55" s="38"/>
      <c r="H55" s="38"/>
      <c r="I55" s="31" t="s">
        <v>35</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127</v>
      </c>
      <c r="D57" s="139"/>
      <c r="E57" s="139"/>
      <c r="F57" s="139"/>
      <c r="G57" s="139"/>
      <c r="H57" s="139"/>
      <c r="I57" s="139"/>
      <c r="J57" s="140" t="s">
        <v>128</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J80</f>
        <v>0</v>
      </c>
      <c r="K59" s="38"/>
      <c r="L59" s="115"/>
      <c r="S59" s="36"/>
      <c r="T59" s="36"/>
      <c r="U59" s="36"/>
      <c r="V59" s="36"/>
      <c r="W59" s="36"/>
      <c r="X59" s="36"/>
      <c r="Y59" s="36"/>
      <c r="Z59" s="36"/>
      <c r="AA59" s="36"/>
      <c r="AB59" s="36"/>
      <c r="AC59" s="36"/>
      <c r="AD59" s="36"/>
      <c r="AE59" s="36"/>
      <c r="AU59" s="19" t="s">
        <v>129</v>
      </c>
    </row>
    <row r="60" spans="2:12" s="9" customFormat="1" ht="24.95" customHeight="1">
      <c r="B60" s="142"/>
      <c r="C60" s="143"/>
      <c r="D60" s="144" t="s">
        <v>1180</v>
      </c>
      <c r="E60" s="145"/>
      <c r="F60" s="145"/>
      <c r="G60" s="145"/>
      <c r="H60" s="145"/>
      <c r="I60" s="145"/>
      <c r="J60" s="146">
        <f>J81</f>
        <v>0</v>
      </c>
      <c r="K60" s="143"/>
      <c r="L60" s="147"/>
    </row>
    <row r="61" spans="1:31" s="2" customFormat="1" ht="21.7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50"/>
      <c r="J62" s="50"/>
      <c r="K62" s="50"/>
      <c r="L62" s="115"/>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52"/>
      <c r="J66" s="52"/>
      <c r="K66" s="52"/>
      <c r="L66" s="115"/>
      <c r="S66" s="36"/>
      <c r="T66" s="36"/>
      <c r="U66" s="36"/>
      <c r="V66" s="36"/>
      <c r="W66" s="36"/>
      <c r="X66" s="36"/>
      <c r="Y66" s="36"/>
      <c r="Z66" s="36"/>
      <c r="AA66" s="36"/>
      <c r="AB66" s="36"/>
      <c r="AC66" s="36"/>
      <c r="AD66" s="36"/>
      <c r="AE66" s="36"/>
    </row>
    <row r="67" spans="1:31" s="2" customFormat="1" ht="24.95" customHeight="1">
      <c r="A67" s="36"/>
      <c r="B67" s="37"/>
      <c r="C67" s="25" t="s">
        <v>138</v>
      </c>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16.5" customHeight="1">
      <c r="A70" s="36"/>
      <c r="B70" s="37"/>
      <c r="C70" s="38"/>
      <c r="D70" s="38"/>
      <c r="E70" s="410" t="str">
        <f>E7</f>
        <v>MVE Slezská Harta</v>
      </c>
      <c r="F70" s="411"/>
      <c r="G70" s="411"/>
      <c r="H70" s="411"/>
      <c r="I70" s="38"/>
      <c r="J70" s="38"/>
      <c r="K70" s="38"/>
      <c r="L70" s="115"/>
      <c r="S70" s="36"/>
      <c r="T70" s="36"/>
      <c r="U70" s="36"/>
      <c r="V70" s="36"/>
      <c r="W70" s="36"/>
      <c r="X70" s="36"/>
      <c r="Y70" s="36"/>
      <c r="Z70" s="36"/>
      <c r="AA70" s="36"/>
      <c r="AB70" s="36"/>
      <c r="AC70" s="36"/>
      <c r="AD70" s="36"/>
      <c r="AE70" s="36"/>
    </row>
    <row r="71" spans="1:31" s="2" customFormat="1" ht="12" customHeight="1">
      <c r="A71" s="36"/>
      <c r="B71" s="37"/>
      <c r="C71" s="31" t="s">
        <v>124</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6.5" customHeight="1">
      <c r="A72" s="36"/>
      <c r="B72" s="37"/>
      <c r="C72" s="38"/>
      <c r="D72" s="38"/>
      <c r="E72" s="364" t="str">
        <f>E9</f>
        <v>VON - Vedlejší a ostatní náklady</v>
      </c>
      <c r="F72" s="412"/>
      <c r="G72" s="412"/>
      <c r="H72" s="412"/>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 xml:space="preserve"> </v>
      </c>
      <c r="G74" s="38"/>
      <c r="H74" s="38"/>
      <c r="I74" s="31" t="s">
        <v>23</v>
      </c>
      <c r="J74" s="61" t="str">
        <f>IF(J12="","",J12)</f>
        <v>22. 12. 2020</v>
      </c>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40.15" customHeight="1">
      <c r="A76" s="36"/>
      <c r="B76" s="37"/>
      <c r="C76" s="31" t="s">
        <v>25</v>
      </c>
      <c r="D76" s="38"/>
      <c r="E76" s="38"/>
      <c r="F76" s="29" t="str">
        <f>E15</f>
        <v xml:space="preserve"> </v>
      </c>
      <c r="G76" s="38"/>
      <c r="H76" s="38"/>
      <c r="I76" s="31" t="s">
        <v>30</v>
      </c>
      <c r="J76" s="34" t="str">
        <f>E21</f>
        <v>AQUATIS a. s. Botanická 834/56, 602 00 Brno</v>
      </c>
      <c r="K76" s="38"/>
      <c r="L76" s="115"/>
      <c r="S76" s="36"/>
      <c r="T76" s="36"/>
      <c r="U76" s="36"/>
      <c r="V76" s="36"/>
      <c r="W76" s="36"/>
      <c r="X76" s="36"/>
      <c r="Y76" s="36"/>
      <c r="Z76" s="36"/>
      <c r="AA76" s="36"/>
      <c r="AB76" s="36"/>
      <c r="AC76" s="36"/>
      <c r="AD76" s="36"/>
      <c r="AE76" s="36"/>
    </row>
    <row r="77" spans="1:31" s="2" customFormat="1" ht="15.2" customHeight="1">
      <c r="A77" s="36"/>
      <c r="B77" s="37"/>
      <c r="C77" s="31" t="s">
        <v>28</v>
      </c>
      <c r="D77" s="38"/>
      <c r="E77" s="38"/>
      <c r="F77" s="29" t="str">
        <f>IF(E18="","",E18)</f>
        <v>Vyplň údaj</v>
      </c>
      <c r="G77" s="38"/>
      <c r="H77" s="38"/>
      <c r="I77" s="31" t="s">
        <v>35</v>
      </c>
      <c r="J77" s="34" t="str">
        <f>E24</f>
        <v xml:space="preserve"> </v>
      </c>
      <c r="K77" s="38"/>
      <c r="L77" s="115"/>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11" customFormat="1" ht="29.25" customHeight="1">
      <c r="A79" s="153"/>
      <c r="B79" s="154"/>
      <c r="C79" s="155" t="s">
        <v>139</v>
      </c>
      <c r="D79" s="156" t="s">
        <v>57</v>
      </c>
      <c r="E79" s="156" t="s">
        <v>53</v>
      </c>
      <c r="F79" s="156" t="s">
        <v>54</v>
      </c>
      <c r="G79" s="156" t="s">
        <v>140</v>
      </c>
      <c r="H79" s="156" t="s">
        <v>141</v>
      </c>
      <c r="I79" s="156" t="s">
        <v>142</v>
      </c>
      <c r="J79" s="156" t="s">
        <v>128</v>
      </c>
      <c r="K79" s="157" t="s">
        <v>143</v>
      </c>
      <c r="L79" s="158"/>
      <c r="M79" s="70" t="s">
        <v>19</v>
      </c>
      <c r="N79" s="71" t="s">
        <v>42</v>
      </c>
      <c r="O79" s="71" t="s">
        <v>144</v>
      </c>
      <c r="P79" s="71" t="s">
        <v>145</v>
      </c>
      <c r="Q79" s="71" t="s">
        <v>146</v>
      </c>
      <c r="R79" s="71" t="s">
        <v>147</v>
      </c>
      <c r="S79" s="71" t="s">
        <v>148</v>
      </c>
      <c r="T79" s="72" t="s">
        <v>149</v>
      </c>
      <c r="U79" s="153"/>
      <c r="V79" s="153"/>
      <c r="W79" s="153"/>
      <c r="X79" s="153"/>
      <c r="Y79" s="153"/>
      <c r="Z79" s="153"/>
      <c r="AA79" s="153"/>
      <c r="AB79" s="153"/>
      <c r="AC79" s="153"/>
      <c r="AD79" s="153"/>
      <c r="AE79" s="153"/>
    </row>
    <row r="80" spans="1:63" s="2" customFormat="1" ht="22.9" customHeight="1">
      <c r="A80" s="36"/>
      <c r="B80" s="37"/>
      <c r="C80" s="77" t="s">
        <v>150</v>
      </c>
      <c r="D80" s="38"/>
      <c r="E80" s="38"/>
      <c r="F80" s="38"/>
      <c r="G80" s="38"/>
      <c r="H80" s="38"/>
      <c r="I80" s="38"/>
      <c r="J80" s="159">
        <f>BK80</f>
        <v>0</v>
      </c>
      <c r="K80" s="38"/>
      <c r="L80" s="41"/>
      <c r="M80" s="73"/>
      <c r="N80" s="160"/>
      <c r="O80" s="74"/>
      <c r="P80" s="161">
        <f>P81</f>
        <v>0</v>
      </c>
      <c r="Q80" s="74"/>
      <c r="R80" s="161">
        <f>R81</f>
        <v>0</v>
      </c>
      <c r="S80" s="74"/>
      <c r="T80" s="162">
        <f>T81</f>
        <v>0</v>
      </c>
      <c r="U80" s="36"/>
      <c r="V80" s="36"/>
      <c r="W80" s="36"/>
      <c r="X80" s="36"/>
      <c r="Y80" s="36"/>
      <c r="Z80" s="36"/>
      <c r="AA80" s="36"/>
      <c r="AB80" s="36"/>
      <c r="AC80" s="36"/>
      <c r="AD80" s="36"/>
      <c r="AE80" s="36"/>
      <c r="AT80" s="19" t="s">
        <v>71</v>
      </c>
      <c r="AU80" s="19" t="s">
        <v>129</v>
      </c>
      <c r="BK80" s="163">
        <f>BK81</f>
        <v>0</v>
      </c>
    </row>
    <row r="81" spans="2:63" s="12" customFormat="1" ht="25.9" customHeight="1">
      <c r="B81" s="164"/>
      <c r="C81" s="165"/>
      <c r="D81" s="166" t="s">
        <v>71</v>
      </c>
      <c r="E81" s="167" t="s">
        <v>120</v>
      </c>
      <c r="F81" s="167" t="s">
        <v>1181</v>
      </c>
      <c r="G81" s="165"/>
      <c r="H81" s="165"/>
      <c r="I81" s="168"/>
      <c r="J81" s="169">
        <f>BK81</f>
        <v>0</v>
      </c>
      <c r="K81" s="165"/>
      <c r="L81" s="170"/>
      <c r="M81" s="171"/>
      <c r="N81" s="172"/>
      <c r="O81" s="172"/>
      <c r="P81" s="173">
        <f>SUM(P82:P88)</f>
        <v>0</v>
      </c>
      <c r="Q81" s="172"/>
      <c r="R81" s="173">
        <f>SUM(R82:R88)</f>
        <v>0</v>
      </c>
      <c r="S81" s="172"/>
      <c r="T81" s="174">
        <f>SUM(T82:T88)</f>
        <v>0</v>
      </c>
      <c r="AR81" s="175" t="s">
        <v>176</v>
      </c>
      <c r="AT81" s="176" t="s">
        <v>71</v>
      </c>
      <c r="AU81" s="176" t="s">
        <v>72</v>
      </c>
      <c r="AY81" s="175" t="s">
        <v>153</v>
      </c>
      <c r="BK81" s="177">
        <f>SUM(BK82:BK88)</f>
        <v>0</v>
      </c>
    </row>
    <row r="82" spans="1:65" s="2" customFormat="1" ht="14.45" customHeight="1">
      <c r="A82" s="36"/>
      <c r="B82" s="37"/>
      <c r="C82" s="180" t="s">
        <v>80</v>
      </c>
      <c r="D82" s="180" t="s">
        <v>155</v>
      </c>
      <c r="E82" s="181" t="s">
        <v>385</v>
      </c>
      <c r="F82" s="182" t="s">
        <v>1182</v>
      </c>
      <c r="G82" s="183" t="s">
        <v>966</v>
      </c>
      <c r="H82" s="184">
        <v>1</v>
      </c>
      <c r="I82" s="185"/>
      <c r="J82" s="186">
        <f>ROUND(I82*H82,2)</f>
        <v>0</v>
      </c>
      <c r="K82" s="182" t="s">
        <v>19</v>
      </c>
      <c r="L82" s="41"/>
      <c r="M82" s="187" t="s">
        <v>19</v>
      </c>
      <c r="N82" s="188" t="s">
        <v>43</v>
      </c>
      <c r="O82" s="66"/>
      <c r="P82" s="189">
        <f>O82*H82</f>
        <v>0</v>
      </c>
      <c r="Q82" s="189">
        <v>0</v>
      </c>
      <c r="R82" s="189">
        <f>Q82*H82</f>
        <v>0</v>
      </c>
      <c r="S82" s="189">
        <v>0</v>
      </c>
      <c r="T82" s="190">
        <f>S82*H82</f>
        <v>0</v>
      </c>
      <c r="U82" s="36"/>
      <c r="V82" s="36"/>
      <c r="W82" s="36"/>
      <c r="X82" s="36"/>
      <c r="Y82" s="36"/>
      <c r="Z82" s="36"/>
      <c r="AA82" s="36"/>
      <c r="AB82" s="36"/>
      <c r="AC82" s="36"/>
      <c r="AD82" s="36"/>
      <c r="AE82" s="36"/>
      <c r="AR82" s="191" t="s">
        <v>1183</v>
      </c>
      <c r="AT82" s="191" t="s">
        <v>155</v>
      </c>
      <c r="AU82" s="191" t="s">
        <v>80</v>
      </c>
      <c r="AY82" s="19" t="s">
        <v>153</v>
      </c>
      <c r="BE82" s="192">
        <f>IF(N82="základní",J82,0)</f>
        <v>0</v>
      </c>
      <c r="BF82" s="192">
        <f>IF(N82="snížená",J82,0)</f>
        <v>0</v>
      </c>
      <c r="BG82" s="192">
        <f>IF(N82="zákl. přenesená",J82,0)</f>
        <v>0</v>
      </c>
      <c r="BH82" s="192">
        <f>IF(N82="sníž. přenesená",J82,0)</f>
        <v>0</v>
      </c>
      <c r="BI82" s="192">
        <f>IF(N82="nulová",J82,0)</f>
        <v>0</v>
      </c>
      <c r="BJ82" s="19" t="s">
        <v>80</v>
      </c>
      <c r="BK82" s="192">
        <f>ROUND(I82*H82,2)</f>
        <v>0</v>
      </c>
      <c r="BL82" s="19" t="s">
        <v>1183</v>
      </c>
      <c r="BM82" s="191" t="s">
        <v>1184</v>
      </c>
    </row>
    <row r="83" spans="1:47" s="2" customFormat="1" ht="11.25">
      <c r="A83" s="36"/>
      <c r="B83" s="37"/>
      <c r="C83" s="38"/>
      <c r="D83" s="193" t="s">
        <v>186</v>
      </c>
      <c r="E83" s="38"/>
      <c r="F83" s="194" t="s">
        <v>1182</v>
      </c>
      <c r="G83" s="38"/>
      <c r="H83" s="38"/>
      <c r="I83" s="195"/>
      <c r="J83" s="38"/>
      <c r="K83" s="38"/>
      <c r="L83" s="41"/>
      <c r="M83" s="196"/>
      <c r="N83" s="197"/>
      <c r="O83" s="66"/>
      <c r="P83" s="66"/>
      <c r="Q83" s="66"/>
      <c r="R83" s="66"/>
      <c r="S83" s="66"/>
      <c r="T83" s="67"/>
      <c r="U83" s="36"/>
      <c r="V83" s="36"/>
      <c r="W83" s="36"/>
      <c r="X83" s="36"/>
      <c r="Y83" s="36"/>
      <c r="Z83" s="36"/>
      <c r="AA83" s="36"/>
      <c r="AB83" s="36"/>
      <c r="AC83" s="36"/>
      <c r="AD83" s="36"/>
      <c r="AE83" s="36"/>
      <c r="AT83" s="19" t="s">
        <v>186</v>
      </c>
      <c r="AU83" s="19" t="s">
        <v>80</v>
      </c>
    </row>
    <row r="84" spans="1:65" s="2" customFormat="1" ht="14.45" customHeight="1">
      <c r="A84" s="36"/>
      <c r="B84" s="37"/>
      <c r="C84" s="180" t="s">
        <v>82</v>
      </c>
      <c r="D84" s="180" t="s">
        <v>155</v>
      </c>
      <c r="E84" s="181" t="s">
        <v>419</v>
      </c>
      <c r="F84" s="182" t="s">
        <v>1185</v>
      </c>
      <c r="G84" s="183" t="s">
        <v>966</v>
      </c>
      <c r="H84" s="184">
        <v>1</v>
      </c>
      <c r="I84" s="185"/>
      <c r="J84" s="186">
        <f>ROUND(I84*H84,2)</f>
        <v>0</v>
      </c>
      <c r="K84" s="182" t="s">
        <v>19</v>
      </c>
      <c r="L84" s="41"/>
      <c r="M84" s="187" t="s">
        <v>19</v>
      </c>
      <c r="N84" s="188" t="s">
        <v>43</v>
      </c>
      <c r="O84" s="66"/>
      <c r="P84" s="189">
        <f>O84*H84</f>
        <v>0</v>
      </c>
      <c r="Q84" s="189">
        <v>0</v>
      </c>
      <c r="R84" s="189">
        <f>Q84*H84</f>
        <v>0</v>
      </c>
      <c r="S84" s="189">
        <v>0</v>
      </c>
      <c r="T84" s="190">
        <f>S84*H84</f>
        <v>0</v>
      </c>
      <c r="U84" s="36"/>
      <c r="V84" s="36"/>
      <c r="W84" s="36"/>
      <c r="X84" s="36"/>
      <c r="Y84" s="36"/>
      <c r="Z84" s="36"/>
      <c r="AA84" s="36"/>
      <c r="AB84" s="36"/>
      <c r="AC84" s="36"/>
      <c r="AD84" s="36"/>
      <c r="AE84" s="36"/>
      <c r="AR84" s="191" t="s">
        <v>1183</v>
      </c>
      <c r="AT84" s="191" t="s">
        <v>155</v>
      </c>
      <c r="AU84" s="191" t="s">
        <v>80</v>
      </c>
      <c r="AY84" s="19" t="s">
        <v>153</v>
      </c>
      <c r="BE84" s="192">
        <f>IF(N84="základní",J84,0)</f>
        <v>0</v>
      </c>
      <c r="BF84" s="192">
        <f>IF(N84="snížená",J84,0)</f>
        <v>0</v>
      </c>
      <c r="BG84" s="192">
        <f>IF(N84="zákl. přenesená",J84,0)</f>
        <v>0</v>
      </c>
      <c r="BH84" s="192">
        <f>IF(N84="sníž. přenesená",J84,0)</f>
        <v>0</v>
      </c>
      <c r="BI84" s="192">
        <f>IF(N84="nulová",J84,0)</f>
        <v>0</v>
      </c>
      <c r="BJ84" s="19" t="s">
        <v>80</v>
      </c>
      <c r="BK84" s="192">
        <f>ROUND(I84*H84,2)</f>
        <v>0</v>
      </c>
      <c r="BL84" s="19" t="s">
        <v>1183</v>
      </c>
      <c r="BM84" s="191" t="s">
        <v>1186</v>
      </c>
    </row>
    <row r="85" spans="1:65" s="2" customFormat="1" ht="14.45" customHeight="1">
      <c r="A85" s="36"/>
      <c r="B85" s="37"/>
      <c r="C85" s="180" t="s">
        <v>166</v>
      </c>
      <c r="D85" s="180" t="s">
        <v>155</v>
      </c>
      <c r="E85" s="181" t="s">
        <v>793</v>
      </c>
      <c r="F85" s="182" t="s">
        <v>1187</v>
      </c>
      <c r="G85" s="183" t="s">
        <v>966</v>
      </c>
      <c r="H85" s="184">
        <v>1</v>
      </c>
      <c r="I85" s="185"/>
      <c r="J85" s="186">
        <f>ROUND(I85*H85,2)</f>
        <v>0</v>
      </c>
      <c r="K85" s="182" t="s">
        <v>19</v>
      </c>
      <c r="L85" s="41"/>
      <c r="M85" s="187" t="s">
        <v>19</v>
      </c>
      <c r="N85" s="188" t="s">
        <v>43</v>
      </c>
      <c r="O85" s="66"/>
      <c r="P85" s="189">
        <f>O85*H85</f>
        <v>0</v>
      </c>
      <c r="Q85" s="189">
        <v>0</v>
      </c>
      <c r="R85" s="189">
        <f>Q85*H85</f>
        <v>0</v>
      </c>
      <c r="S85" s="189">
        <v>0</v>
      </c>
      <c r="T85" s="190">
        <f>S85*H85</f>
        <v>0</v>
      </c>
      <c r="U85" s="36"/>
      <c r="V85" s="36"/>
      <c r="W85" s="36"/>
      <c r="X85" s="36"/>
      <c r="Y85" s="36"/>
      <c r="Z85" s="36"/>
      <c r="AA85" s="36"/>
      <c r="AB85" s="36"/>
      <c r="AC85" s="36"/>
      <c r="AD85" s="36"/>
      <c r="AE85" s="36"/>
      <c r="AR85" s="191" t="s">
        <v>1183</v>
      </c>
      <c r="AT85" s="191" t="s">
        <v>155</v>
      </c>
      <c r="AU85" s="191" t="s">
        <v>80</v>
      </c>
      <c r="AY85" s="19" t="s">
        <v>153</v>
      </c>
      <c r="BE85" s="192">
        <f>IF(N85="základní",J85,0)</f>
        <v>0</v>
      </c>
      <c r="BF85" s="192">
        <f>IF(N85="snížená",J85,0)</f>
        <v>0</v>
      </c>
      <c r="BG85" s="192">
        <f>IF(N85="zákl. přenesená",J85,0)</f>
        <v>0</v>
      </c>
      <c r="BH85" s="192">
        <f>IF(N85="sníž. přenesená",J85,0)</f>
        <v>0</v>
      </c>
      <c r="BI85" s="192">
        <f>IF(N85="nulová",J85,0)</f>
        <v>0</v>
      </c>
      <c r="BJ85" s="19" t="s">
        <v>80</v>
      </c>
      <c r="BK85" s="192">
        <f>ROUND(I85*H85,2)</f>
        <v>0</v>
      </c>
      <c r="BL85" s="19" t="s">
        <v>1183</v>
      </c>
      <c r="BM85" s="191" t="s">
        <v>1188</v>
      </c>
    </row>
    <row r="86" spans="1:65" s="2" customFormat="1" ht="14.45" customHeight="1">
      <c r="A86" s="36"/>
      <c r="B86" s="37"/>
      <c r="C86" s="180" t="s">
        <v>160</v>
      </c>
      <c r="D86" s="180" t="s">
        <v>155</v>
      </c>
      <c r="E86" s="181" t="s">
        <v>802</v>
      </c>
      <c r="F86" s="182" t="s">
        <v>1189</v>
      </c>
      <c r="G86" s="183" t="s">
        <v>966</v>
      </c>
      <c r="H86" s="184">
        <v>1</v>
      </c>
      <c r="I86" s="185"/>
      <c r="J86" s="186">
        <f>ROUND(I86*H86,2)</f>
        <v>0</v>
      </c>
      <c r="K86" s="182" t="s">
        <v>19</v>
      </c>
      <c r="L86" s="41"/>
      <c r="M86" s="187" t="s">
        <v>19</v>
      </c>
      <c r="N86" s="188" t="s">
        <v>43</v>
      </c>
      <c r="O86" s="66"/>
      <c r="P86" s="189">
        <f>O86*H86</f>
        <v>0</v>
      </c>
      <c r="Q86" s="189">
        <v>0</v>
      </c>
      <c r="R86" s="189">
        <f>Q86*H86</f>
        <v>0</v>
      </c>
      <c r="S86" s="189">
        <v>0</v>
      </c>
      <c r="T86" s="190">
        <f>S86*H86</f>
        <v>0</v>
      </c>
      <c r="U86" s="36"/>
      <c r="V86" s="36"/>
      <c r="W86" s="36"/>
      <c r="X86" s="36"/>
      <c r="Y86" s="36"/>
      <c r="Z86" s="36"/>
      <c r="AA86" s="36"/>
      <c r="AB86" s="36"/>
      <c r="AC86" s="36"/>
      <c r="AD86" s="36"/>
      <c r="AE86" s="36"/>
      <c r="AR86" s="191" t="s">
        <v>1183</v>
      </c>
      <c r="AT86" s="191" t="s">
        <v>155</v>
      </c>
      <c r="AU86" s="191" t="s">
        <v>80</v>
      </c>
      <c r="AY86" s="19" t="s">
        <v>153</v>
      </c>
      <c r="BE86" s="192">
        <f>IF(N86="základní",J86,0)</f>
        <v>0</v>
      </c>
      <c r="BF86" s="192">
        <f>IF(N86="snížená",J86,0)</f>
        <v>0</v>
      </c>
      <c r="BG86" s="192">
        <f>IF(N86="zákl. přenesená",J86,0)</f>
        <v>0</v>
      </c>
      <c r="BH86" s="192">
        <f>IF(N86="sníž. přenesená",J86,0)</f>
        <v>0</v>
      </c>
      <c r="BI86" s="192">
        <f>IF(N86="nulová",J86,0)</f>
        <v>0</v>
      </c>
      <c r="BJ86" s="19" t="s">
        <v>80</v>
      </c>
      <c r="BK86" s="192">
        <f>ROUND(I86*H86,2)</f>
        <v>0</v>
      </c>
      <c r="BL86" s="19" t="s">
        <v>1183</v>
      </c>
      <c r="BM86" s="191" t="s">
        <v>1190</v>
      </c>
    </row>
    <row r="87" spans="1:65" s="2" customFormat="1" ht="14.45" customHeight="1">
      <c r="A87" s="36"/>
      <c r="B87" s="37"/>
      <c r="C87" s="180" t="s">
        <v>176</v>
      </c>
      <c r="D87" s="180" t="s">
        <v>155</v>
      </c>
      <c r="E87" s="181" t="s">
        <v>1191</v>
      </c>
      <c r="F87" s="182" t="s">
        <v>1192</v>
      </c>
      <c r="G87" s="183" t="s">
        <v>966</v>
      </c>
      <c r="H87" s="184">
        <v>1</v>
      </c>
      <c r="I87" s="185"/>
      <c r="J87" s="186">
        <f>ROUND(I87*H87,2)</f>
        <v>0</v>
      </c>
      <c r="K87" s="182" t="s">
        <v>19</v>
      </c>
      <c r="L87" s="41"/>
      <c r="M87" s="187" t="s">
        <v>19</v>
      </c>
      <c r="N87" s="188" t="s">
        <v>43</v>
      </c>
      <c r="O87" s="66"/>
      <c r="P87" s="189">
        <f>O87*H87</f>
        <v>0</v>
      </c>
      <c r="Q87" s="189">
        <v>0</v>
      </c>
      <c r="R87" s="189">
        <f>Q87*H87</f>
        <v>0</v>
      </c>
      <c r="S87" s="189">
        <v>0</v>
      </c>
      <c r="T87" s="190">
        <f>S87*H87</f>
        <v>0</v>
      </c>
      <c r="U87" s="36"/>
      <c r="V87" s="36"/>
      <c r="W87" s="36"/>
      <c r="X87" s="36"/>
      <c r="Y87" s="36"/>
      <c r="Z87" s="36"/>
      <c r="AA87" s="36"/>
      <c r="AB87" s="36"/>
      <c r="AC87" s="36"/>
      <c r="AD87" s="36"/>
      <c r="AE87" s="36"/>
      <c r="AR87" s="191" t="s">
        <v>1183</v>
      </c>
      <c r="AT87" s="191" t="s">
        <v>155</v>
      </c>
      <c r="AU87" s="191" t="s">
        <v>80</v>
      </c>
      <c r="AY87" s="19" t="s">
        <v>153</v>
      </c>
      <c r="BE87" s="192">
        <f>IF(N87="základní",J87,0)</f>
        <v>0</v>
      </c>
      <c r="BF87" s="192">
        <f>IF(N87="snížená",J87,0)</f>
        <v>0</v>
      </c>
      <c r="BG87" s="192">
        <f>IF(N87="zákl. přenesená",J87,0)</f>
        <v>0</v>
      </c>
      <c r="BH87" s="192">
        <f>IF(N87="sníž. přenesená",J87,0)</f>
        <v>0</v>
      </c>
      <c r="BI87" s="192">
        <f>IF(N87="nulová",J87,0)</f>
        <v>0</v>
      </c>
      <c r="BJ87" s="19" t="s">
        <v>80</v>
      </c>
      <c r="BK87" s="192">
        <f>ROUND(I87*H87,2)</f>
        <v>0</v>
      </c>
      <c r="BL87" s="19" t="s">
        <v>1183</v>
      </c>
      <c r="BM87" s="191" t="s">
        <v>1193</v>
      </c>
    </row>
    <row r="88" spans="1:65" s="2" customFormat="1" ht="23.25" customHeight="1">
      <c r="A88" s="36"/>
      <c r="B88" s="37"/>
      <c r="C88" s="180" t="s">
        <v>181</v>
      </c>
      <c r="D88" s="180" t="s">
        <v>155</v>
      </c>
      <c r="E88" s="181" t="s">
        <v>1049</v>
      </c>
      <c r="F88" s="182" t="s">
        <v>1194</v>
      </c>
      <c r="G88" s="183" t="s">
        <v>966</v>
      </c>
      <c r="H88" s="184">
        <v>1</v>
      </c>
      <c r="I88" s="185"/>
      <c r="J88" s="186">
        <f>ROUND(I88*H88,2)</f>
        <v>0</v>
      </c>
      <c r="K88" s="182" t="s">
        <v>19</v>
      </c>
      <c r="L88" s="41"/>
      <c r="M88" s="257" t="s">
        <v>19</v>
      </c>
      <c r="N88" s="258" t="s">
        <v>43</v>
      </c>
      <c r="O88" s="212"/>
      <c r="P88" s="259">
        <f>O88*H88</f>
        <v>0</v>
      </c>
      <c r="Q88" s="259">
        <v>0</v>
      </c>
      <c r="R88" s="259">
        <f>Q88*H88</f>
        <v>0</v>
      </c>
      <c r="S88" s="259">
        <v>0</v>
      </c>
      <c r="T88" s="260">
        <f>S88*H88</f>
        <v>0</v>
      </c>
      <c r="U88" s="36"/>
      <c r="V88" s="36"/>
      <c r="W88" s="36"/>
      <c r="X88" s="36"/>
      <c r="Y88" s="36"/>
      <c r="Z88" s="36"/>
      <c r="AA88" s="36"/>
      <c r="AB88" s="36"/>
      <c r="AC88" s="36"/>
      <c r="AD88" s="36"/>
      <c r="AE88" s="36"/>
      <c r="AR88" s="191" t="s">
        <v>1183</v>
      </c>
      <c r="AT88" s="191" t="s">
        <v>155</v>
      </c>
      <c r="AU88" s="191" t="s">
        <v>80</v>
      </c>
      <c r="AY88" s="19" t="s">
        <v>153</v>
      </c>
      <c r="BE88" s="192">
        <f>IF(N88="základní",J88,0)</f>
        <v>0</v>
      </c>
      <c r="BF88" s="192">
        <f>IF(N88="snížená",J88,0)</f>
        <v>0</v>
      </c>
      <c r="BG88" s="192">
        <f>IF(N88="zákl. přenesená",J88,0)</f>
        <v>0</v>
      </c>
      <c r="BH88" s="192">
        <f>IF(N88="sníž. přenesená",J88,0)</f>
        <v>0</v>
      </c>
      <c r="BI88" s="192">
        <f>IF(N88="nulová",J88,0)</f>
        <v>0</v>
      </c>
      <c r="BJ88" s="19" t="s">
        <v>80</v>
      </c>
      <c r="BK88" s="192">
        <f>ROUND(I88*H88,2)</f>
        <v>0</v>
      </c>
      <c r="BL88" s="19" t="s">
        <v>1183</v>
      </c>
      <c r="BM88" s="191" t="s">
        <v>1195</v>
      </c>
    </row>
    <row r="89" spans="1:31" s="2" customFormat="1" ht="6.95" customHeight="1">
      <c r="A89" s="36"/>
      <c r="B89" s="49"/>
      <c r="C89" s="50"/>
      <c r="D89" s="50"/>
      <c r="E89" s="50"/>
      <c r="F89" s="50"/>
      <c r="G89" s="50"/>
      <c r="H89" s="50"/>
      <c r="I89" s="50"/>
      <c r="J89" s="50"/>
      <c r="K89" s="50"/>
      <c r="L89" s="41"/>
      <c r="M89" s="36"/>
      <c r="O89" s="36"/>
      <c r="P89" s="36"/>
      <c r="Q89" s="36"/>
      <c r="R89" s="36"/>
      <c r="S89" s="36"/>
      <c r="T89" s="36"/>
      <c r="U89" s="36"/>
      <c r="V89" s="36"/>
      <c r="W89" s="36"/>
      <c r="X89" s="36"/>
      <c r="Y89" s="36"/>
      <c r="Z89" s="36"/>
      <c r="AA89" s="36"/>
      <c r="AB89" s="36"/>
      <c r="AC89" s="36"/>
      <c r="AD89" s="36"/>
      <c r="AE89" s="36"/>
    </row>
  </sheetData>
  <sheetProtection algorithmName="SHA-512" hashValue="2wGV7zN5ZFLd41atnvbL5oBMskC9fP7ZkKrVPDJF2U5TtGgTywxHqDzToIocBAw3J5CpSyAeDM/pv8WGSNny7A==" saltValue="DEFESgLox/g9kggWo2aWPidX+ka/PIhqWzYfT/XKh47NtQkrvfs/JibHQOKxzc8V7c1wZcxvoSQP9rFgWTCgkQ==" spinCount="100000" sheet="1" objects="1" scenarios="1" formatColumns="0" formatRows="0" autoFilter="0"/>
  <autoFilter ref="C79:K88"/>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3:H401"/>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0"/>
      <c r="C3" s="111"/>
      <c r="D3" s="111"/>
      <c r="E3" s="111"/>
      <c r="F3" s="111"/>
      <c r="G3" s="111"/>
      <c r="H3" s="22"/>
    </row>
    <row r="4" spans="2:8" s="1" customFormat="1" ht="24.95" customHeight="1">
      <c r="B4" s="22"/>
      <c r="C4" s="112" t="s">
        <v>1196</v>
      </c>
      <c r="H4" s="22"/>
    </row>
    <row r="5" spans="2:8" s="1" customFormat="1" ht="12" customHeight="1">
      <c r="B5" s="22"/>
      <c r="C5" s="264" t="s">
        <v>13</v>
      </c>
      <c r="D5" s="409" t="s">
        <v>14</v>
      </c>
      <c r="E5" s="386"/>
      <c r="F5" s="386"/>
      <c r="H5" s="22"/>
    </row>
    <row r="6" spans="2:8" s="1" customFormat="1" ht="36.95" customHeight="1">
      <c r="B6" s="22"/>
      <c r="C6" s="265" t="s">
        <v>16</v>
      </c>
      <c r="D6" s="413" t="s">
        <v>17</v>
      </c>
      <c r="E6" s="386"/>
      <c r="F6" s="386"/>
      <c r="H6" s="22"/>
    </row>
    <row r="7" spans="2:8" s="1" customFormat="1" ht="16.5" customHeight="1">
      <c r="B7" s="22"/>
      <c r="C7" s="114" t="s">
        <v>23</v>
      </c>
      <c r="D7" s="116" t="str">
        <f>'Rekapitulace stavby'!AN8</f>
        <v>22. 12. 2020</v>
      </c>
      <c r="H7" s="22"/>
    </row>
    <row r="8" spans="1:8" s="2" customFormat="1" ht="10.9" customHeight="1">
      <c r="A8" s="36"/>
      <c r="B8" s="41"/>
      <c r="C8" s="36"/>
      <c r="D8" s="36"/>
      <c r="E8" s="36"/>
      <c r="F8" s="36"/>
      <c r="G8" s="36"/>
      <c r="H8" s="41"/>
    </row>
    <row r="9" spans="1:8" s="11" customFormat="1" ht="29.25" customHeight="1">
      <c r="A9" s="153"/>
      <c r="B9" s="266"/>
      <c r="C9" s="267" t="s">
        <v>53</v>
      </c>
      <c r="D9" s="268" t="s">
        <v>54</v>
      </c>
      <c r="E9" s="268" t="s">
        <v>140</v>
      </c>
      <c r="F9" s="269" t="s">
        <v>1197</v>
      </c>
      <c r="G9" s="153"/>
      <c r="H9" s="266"/>
    </row>
    <row r="10" spans="1:8" s="2" customFormat="1" ht="26.45" customHeight="1">
      <c r="A10" s="36"/>
      <c r="B10" s="41"/>
      <c r="C10" s="270" t="s">
        <v>1198</v>
      </c>
      <c r="D10" s="270" t="s">
        <v>87</v>
      </c>
      <c r="E10" s="36"/>
      <c r="F10" s="36"/>
      <c r="G10" s="36"/>
      <c r="H10" s="41"/>
    </row>
    <row r="11" spans="1:8" s="2" customFormat="1" ht="16.9" customHeight="1">
      <c r="A11" s="36"/>
      <c r="B11" s="41"/>
      <c r="C11" s="271" t="s">
        <v>230</v>
      </c>
      <c r="D11" s="272" t="s">
        <v>231</v>
      </c>
      <c r="E11" s="273" t="s">
        <v>174</v>
      </c>
      <c r="F11" s="274">
        <v>47.085</v>
      </c>
      <c r="G11" s="36"/>
      <c r="H11" s="41"/>
    </row>
    <row r="12" spans="1:8" s="2" customFormat="1" ht="16.9" customHeight="1">
      <c r="A12" s="36"/>
      <c r="B12" s="41"/>
      <c r="C12" s="275" t="s">
        <v>19</v>
      </c>
      <c r="D12" s="275" t="s">
        <v>332</v>
      </c>
      <c r="E12" s="19" t="s">
        <v>19</v>
      </c>
      <c r="F12" s="276">
        <v>0</v>
      </c>
      <c r="G12" s="36"/>
      <c r="H12" s="41"/>
    </row>
    <row r="13" spans="1:8" s="2" customFormat="1" ht="16.9" customHeight="1">
      <c r="A13" s="36"/>
      <c r="B13" s="41"/>
      <c r="C13" s="275" t="s">
        <v>19</v>
      </c>
      <c r="D13" s="275" t="s">
        <v>333</v>
      </c>
      <c r="E13" s="19" t="s">
        <v>19</v>
      </c>
      <c r="F13" s="276">
        <v>25.8</v>
      </c>
      <c r="G13" s="36"/>
      <c r="H13" s="41"/>
    </row>
    <row r="14" spans="1:8" s="2" customFormat="1" ht="16.9" customHeight="1">
      <c r="A14" s="36"/>
      <c r="B14" s="41"/>
      <c r="C14" s="275" t="s">
        <v>19</v>
      </c>
      <c r="D14" s="275" t="s">
        <v>334</v>
      </c>
      <c r="E14" s="19" t="s">
        <v>19</v>
      </c>
      <c r="F14" s="276">
        <v>21.285</v>
      </c>
      <c r="G14" s="36"/>
      <c r="H14" s="41"/>
    </row>
    <row r="15" spans="1:8" s="2" customFormat="1" ht="16.9" customHeight="1">
      <c r="A15" s="36"/>
      <c r="B15" s="41"/>
      <c r="C15" s="275" t="s">
        <v>230</v>
      </c>
      <c r="D15" s="275" t="s">
        <v>278</v>
      </c>
      <c r="E15" s="19" t="s">
        <v>19</v>
      </c>
      <c r="F15" s="276">
        <v>47.085</v>
      </c>
      <c r="G15" s="36"/>
      <c r="H15" s="41"/>
    </row>
    <row r="16" spans="1:8" s="2" customFormat="1" ht="16.9" customHeight="1">
      <c r="A16" s="36"/>
      <c r="B16" s="41"/>
      <c r="C16" s="277" t="s">
        <v>1199</v>
      </c>
      <c r="D16" s="36"/>
      <c r="E16" s="36"/>
      <c r="F16" s="36"/>
      <c r="G16" s="36"/>
      <c r="H16" s="41"/>
    </row>
    <row r="17" spans="1:8" s="2" customFormat="1" ht="16.9" customHeight="1">
      <c r="A17" s="36"/>
      <c r="B17" s="41"/>
      <c r="C17" s="275" t="s">
        <v>328</v>
      </c>
      <c r="D17" s="275" t="s">
        <v>329</v>
      </c>
      <c r="E17" s="19" t="s">
        <v>174</v>
      </c>
      <c r="F17" s="276">
        <v>47.085</v>
      </c>
      <c r="G17" s="36"/>
      <c r="H17" s="41"/>
    </row>
    <row r="18" spans="1:8" s="2" customFormat="1" ht="16.9" customHeight="1">
      <c r="A18" s="36"/>
      <c r="B18" s="41"/>
      <c r="C18" s="275" t="s">
        <v>343</v>
      </c>
      <c r="D18" s="275" t="s">
        <v>344</v>
      </c>
      <c r="E18" s="19" t="s">
        <v>174</v>
      </c>
      <c r="F18" s="276">
        <v>47.085</v>
      </c>
      <c r="G18" s="36"/>
      <c r="H18" s="41"/>
    </row>
    <row r="19" spans="1:8" s="2" customFormat="1" ht="16.9" customHeight="1">
      <c r="A19" s="36"/>
      <c r="B19" s="41"/>
      <c r="C19" s="271" t="s">
        <v>233</v>
      </c>
      <c r="D19" s="272" t="s">
        <v>234</v>
      </c>
      <c r="E19" s="273" t="s">
        <v>174</v>
      </c>
      <c r="F19" s="274">
        <v>104.2</v>
      </c>
      <c r="G19" s="36"/>
      <c r="H19" s="41"/>
    </row>
    <row r="20" spans="1:8" s="2" customFormat="1" ht="16.9" customHeight="1">
      <c r="A20" s="36"/>
      <c r="B20" s="41"/>
      <c r="C20" s="275" t="s">
        <v>19</v>
      </c>
      <c r="D20" s="275" t="s">
        <v>315</v>
      </c>
      <c r="E20" s="19" t="s">
        <v>19</v>
      </c>
      <c r="F20" s="276">
        <v>20.55</v>
      </c>
      <c r="G20" s="36"/>
      <c r="H20" s="41"/>
    </row>
    <row r="21" spans="1:8" s="2" customFormat="1" ht="16.9" customHeight="1">
      <c r="A21" s="36"/>
      <c r="B21" s="41"/>
      <c r="C21" s="275" t="s">
        <v>19</v>
      </c>
      <c r="D21" s="275" t="s">
        <v>316</v>
      </c>
      <c r="E21" s="19" t="s">
        <v>19</v>
      </c>
      <c r="F21" s="276">
        <v>2.04</v>
      </c>
      <c r="G21" s="36"/>
      <c r="H21" s="41"/>
    </row>
    <row r="22" spans="1:8" s="2" customFormat="1" ht="16.9" customHeight="1">
      <c r="A22" s="36"/>
      <c r="B22" s="41"/>
      <c r="C22" s="275" t="s">
        <v>19</v>
      </c>
      <c r="D22" s="275" t="s">
        <v>317</v>
      </c>
      <c r="E22" s="19" t="s">
        <v>19</v>
      </c>
      <c r="F22" s="276">
        <v>27.95</v>
      </c>
      <c r="G22" s="36"/>
      <c r="H22" s="41"/>
    </row>
    <row r="23" spans="1:8" s="2" customFormat="1" ht="16.9" customHeight="1">
      <c r="A23" s="36"/>
      <c r="B23" s="41"/>
      <c r="C23" s="275" t="s">
        <v>19</v>
      </c>
      <c r="D23" s="275" t="s">
        <v>318</v>
      </c>
      <c r="E23" s="19" t="s">
        <v>19</v>
      </c>
      <c r="F23" s="276">
        <v>22.9</v>
      </c>
      <c r="G23" s="36"/>
      <c r="H23" s="41"/>
    </row>
    <row r="24" spans="1:8" s="2" customFormat="1" ht="16.9" customHeight="1">
      <c r="A24" s="36"/>
      <c r="B24" s="41"/>
      <c r="C24" s="275" t="s">
        <v>19</v>
      </c>
      <c r="D24" s="275" t="s">
        <v>319</v>
      </c>
      <c r="E24" s="19" t="s">
        <v>19</v>
      </c>
      <c r="F24" s="276">
        <v>10.12</v>
      </c>
      <c r="G24" s="36"/>
      <c r="H24" s="41"/>
    </row>
    <row r="25" spans="1:8" s="2" customFormat="1" ht="16.9" customHeight="1">
      <c r="A25" s="36"/>
      <c r="B25" s="41"/>
      <c r="C25" s="275" t="s">
        <v>19</v>
      </c>
      <c r="D25" s="275" t="s">
        <v>320</v>
      </c>
      <c r="E25" s="19" t="s">
        <v>19</v>
      </c>
      <c r="F25" s="276">
        <v>10.92</v>
      </c>
      <c r="G25" s="36"/>
      <c r="H25" s="41"/>
    </row>
    <row r="26" spans="1:8" s="2" customFormat="1" ht="16.9" customHeight="1">
      <c r="A26" s="36"/>
      <c r="B26" s="41"/>
      <c r="C26" s="275" t="s">
        <v>19</v>
      </c>
      <c r="D26" s="275" t="s">
        <v>321</v>
      </c>
      <c r="E26" s="19" t="s">
        <v>19</v>
      </c>
      <c r="F26" s="276">
        <v>9.72</v>
      </c>
      <c r="G26" s="36"/>
      <c r="H26" s="41"/>
    </row>
    <row r="27" spans="1:8" s="2" customFormat="1" ht="16.9" customHeight="1">
      <c r="A27" s="36"/>
      <c r="B27" s="41"/>
      <c r="C27" s="275" t="s">
        <v>233</v>
      </c>
      <c r="D27" s="275" t="s">
        <v>278</v>
      </c>
      <c r="E27" s="19" t="s">
        <v>19</v>
      </c>
      <c r="F27" s="276">
        <v>104.2</v>
      </c>
      <c r="G27" s="36"/>
      <c r="H27" s="41"/>
    </row>
    <row r="28" spans="1:8" s="2" customFormat="1" ht="16.9" customHeight="1">
      <c r="A28" s="36"/>
      <c r="B28" s="41"/>
      <c r="C28" s="277" t="s">
        <v>1199</v>
      </c>
      <c r="D28" s="36"/>
      <c r="E28" s="36"/>
      <c r="F28" s="36"/>
      <c r="G28" s="36"/>
      <c r="H28" s="41"/>
    </row>
    <row r="29" spans="1:8" s="2" customFormat="1" ht="16.9" customHeight="1">
      <c r="A29" s="36"/>
      <c r="B29" s="41"/>
      <c r="C29" s="275" t="s">
        <v>310</v>
      </c>
      <c r="D29" s="275" t="s">
        <v>311</v>
      </c>
      <c r="E29" s="19" t="s">
        <v>174</v>
      </c>
      <c r="F29" s="276">
        <v>104.2</v>
      </c>
      <c r="G29" s="36"/>
      <c r="H29" s="41"/>
    </row>
    <row r="30" spans="1:8" s="2" customFormat="1" ht="16.9" customHeight="1">
      <c r="A30" s="36"/>
      <c r="B30" s="41"/>
      <c r="C30" s="275" t="s">
        <v>335</v>
      </c>
      <c r="D30" s="275" t="s">
        <v>336</v>
      </c>
      <c r="E30" s="19" t="s">
        <v>174</v>
      </c>
      <c r="F30" s="276">
        <v>104.2</v>
      </c>
      <c r="G30" s="36"/>
      <c r="H30" s="41"/>
    </row>
    <row r="31" spans="1:8" s="2" customFormat="1" ht="16.9" customHeight="1">
      <c r="A31" s="36"/>
      <c r="B31" s="41"/>
      <c r="C31" s="271" t="s">
        <v>236</v>
      </c>
      <c r="D31" s="272" t="s">
        <v>237</v>
      </c>
      <c r="E31" s="273" t="s">
        <v>174</v>
      </c>
      <c r="F31" s="274">
        <v>8.28</v>
      </c>
      <c r="G31" s="36"/>
      <c r="H31" s="41"/>
    </row>
    <row r="32" spans="1:8" s="2" customFormat="1" ht="16.9" customHeight="1">
      <c r="A32" s="36"/>
      <c r="B32" s="41"/>
      <c r="C32" s="275" t="s">
        <v>19</v>
      </c>
      <c r="D32" s="275" t="s">
        <v>326</v>
      </c>
      <c r="E32" s="19" t="s">
        <v>19</v>
      </c>
      <c r="F32" s="276">
        <v>4.6</v>
      </c>
      <c r="G32" s="36"/>
      <c r="H32" s="41"/>
    </row>
    <row r="33" spans="1:8" s="2" customFormat="1" ht="16.9" customHeight="1">
      <c r="A33" s="36"/>
      <c r="B33" s="41"/>
      <c r="C33" s="275" t="s">
        <v>19</v>
      </c>
      <c r="D33" s="275" t="s">
        <v>327</v>
      </c>
      <c r="E33" s="19" t="s">
        <v>19</v>
      </c>
      <c r="F33" s="276">
        <v>3.68</v>
      </c>
      <c r="G33" s="36"/>
      <c r="H33" s="41"/>
    </row>
    <row r="34" spans="1:8" s="2" customFormat="1" ht="16.9" customHeight="1">
      <c r="A34" s="36"/>
      <c r="B34" s="41"/>
      <c r="C34" s="275" t="s">
        <v>236</v>
      </c>
      <c r="D34" s="275" t="s">
        <v>278</v>
      </c>
      <c r="E34" s="19" t="s">
        <v>19</v>
      </c>
      <c r="F34" s="276">
        <v>8.28</v>
      </c>
      <c r="G34" s="36"/>
      <c r="H34" s="41"/>
    </row>
    <row r="35" spans="1:8" s="2" customFormat="1" ht="16.9" customHeight="1">
      <c r="A35" s="36"/>
      <c r="B35" s="41"/>
      <c r="C35" s="277" t="s">
        <v>1199</v>
      </c>
      <c r="D35" s="36"/>
      <c r="E35" s="36"/>
      <c r="F35" s="36"/>
      <c r="G35" s="36"/>
      <c r="H35" s="41"/>
    </row>
    <row r="36" spans="1:8" s="2" customFormat="1" ht="16.9" customHeight="1">
      <c r="A36" s="36"/>
      <c r="B36" s="41"/>
      <c r="C36" s="275" t="s">
        <v>322</v>
      </c>
      <c r="D36" s="275" t="s">
        <v>323</v>
      </c>
      <c r="E36" s="19" t="s">
        <v>174</v>
      </c>
      <c r="F36" s="276">
        <v>8.28</v>
      </c>
      <c r="G36" s="36"/>
      <c r="H36" s="41"/>
    </row>
    <row r="37" spans="1:8" s="2" customFormat="1" ht="16.9" customHeight="1">
      <c r="A37" s="36"/>
      <c r="B37" s="41"/>
      <c r="C37" s="275" t="s">
        <v>339</v>
      </c>
      <c r="D37" s="275" t="s">
        <v>340</v>
      </c>
      <c r="E37" s="19" t="s">
        <v>174</v>
      </c>
      <c r="F37" s="276">
        <v>8.28</v>
      </c>
      <c r="G37" s="36"/>
      <c r="H37" s="41"/>
    </row>
    <row r="38" spans="1:8" s="2" customFormat="1" ht="16.9" customHeight="1">
      <c r="A38" s="36"/>
      <c r="B38" s="41"/>
      <c r="C38" s="271" t="s">
        <v>239</v>
      </c>
      <c r="D38" s="272" t="s">
        <v>240</v>
      </c>
      <c r="E38" s="273" t="s">
        <v>184</v>
      </c>
      <c r="F38" s="274">
        <v>75.818</v>
      </c>
      <c r="G38" s="36"/>
      <c r="H38" s="41"/>
    </row>
    <row r="39" spans="1:8" s="2" customFormat="1" ht="16.9" customHeight="1">
      <c r="A39" s="36"/>
      <c r="B39" s="41"/>
      <c r="C39" s="275" t="s">
        <v>19</v>
      </c>
      <c r="D39" s="275" t="s">
        <v>302</v>
      </c>
      <c r="E39" s="19" t="s">
        <v>19</v>
      </c>
      <c r="F39" s="276">
        <v>39</v>
      </c>
      <c r="G39" s="36"/>
      <c r="H39" s="41"/>
    </row>
    <row r="40" spans="1:8" s="2" customFormat="1" ht="16.9" customHeight="1">
      <c r="A40" s="36"/>
      <c r="B40" s="41"/>
      <c r="C40" s="275" t="s">
        <v>19</v>
      </c>
      <c r="D40" s="275" t="s">
        <v>303</v>
      </c>
      <c r="E40" s="19" t="s">
        <v>19</v>
      </c>
      <c r="F40" s="276">
        <v>4.745</v>
      </c>
      <c r="G40" s="36"/>
      <c r="H40" s="41"/>
    </row>
    <row r="41" spans="1:8" s="2" customFormat="1" ht="16.9" customHeight="1">
      <c r="A41" s="36"/>
      <c r="B41" s="41"/>
      <c r="C41" s="275" t="s">
        <v>19</v>
      </c>
      <c r="D41" s="275" t="s">
        <v>304</v>
      </c>
      <c r="E41" s="19" t="s">
        <v>19</v>
      </c>
      <c r="F41" s="276">
        <v>6.325</v>
      </c>
      <c r="G41" s="36"/>
      <c r="H41" s="41"/>
    </row>
    <row r="42" spans="1:8" s="2" customFormat="1" ht="16.9" customHeight="1">
      <c r="A42" s="36"/>
      <c r="B42" s="41"/>
      <c r="C42" s="275" t="s">
        <v>19</v>
      </c>
      <c r="D42" s="275" t="s">
        <v>305</v>
      </c>
      <c r="E42" s="19" t="s">
        <v>19</v>
      </c>
      <c r="F42" s="276">
        <v>2.645</v>
      </c>
      <c r="G42" s="36"/>
      <c r="H42" s="41"/>
    </row>
    <row r="43" spans="1:8" s="2" customFormat="1" ht="16.9" customHeight="1">
      <c r="A43" s="36"/>
      <c r="B43" s="41"/>
      <c r="C43" s="275" t="s">
        <v>19</v>
      </c>
      <c r="D43" s="275" t="s">
        <v>306</v>
      </c>
      <c r="E43" s="19" t="s">
        <v>19</v>
      </c>
      <c r="F43" s="276">
        <v>10.745</v>
      </c>
      <c r="G43" s="36"/>
      <c r="H43" s="41"/>
    </row>
    <row r="44" spans="1:8" s="2" customFormat="1" ht="16.9" customHeight="1">
      <c r="A44" s="36"/>
      <c r="B44" s="41"/>
      <c r="C44" s="275" t="s">
        <v>19</v>
      </c>
      <c r="D44" s="275" t="s">
        <v>307</v>
      </c>
      <c r="E44" s="19" t="s">
        <v>19</v>
      </c>
      <c r="F44" s="276">
        <v>2.392</v>
      </c>
      <c r="G44" s="36"/>
      <c r="H44" s="41"/>
    </row>
    <row r="45" spans="1:8" s="2" customFormat="1" ht="16.9" customHeight="1">
      <c r="A45" s="36"/>
      <c r="B45" s="41"/>
      <c r="C45" s="275" t="s">
        <v>19</v>
      </c>
      <c r="D45" s="275" t="s">
        <v>308</v>
      </c>
      <c r="E45" s="19" t="s">
        <v>19</v>
      </c>
      <c r="F45" s="276">
        <v>7.656</v>
      </c>
      <c r="G45" s="36"/>
      <c r="H45" s="41"/>
    </row>
    <row r="46" spans="1:8" s="2" customFormat="1" ht="16.9" customHeight="1">
      <c r="A46" s="36"/>
      <c r="B46" s="41"/>
      <c r="C46" s="275" t="s">
        <v>19</v>
      </c>
      <c r="D46" s="275" t="s">
        <v>309</v>
      </c>
      <c r="E46" s="19" t="s">
        <v>19</v>
      </c>
      <c r="F46" s="276">
        <v>2.31</v>
      </c>
      <c r="G46" s="36"/>
      <c r="H46" s="41"/>
    </row>
    <row r="47" spans="1:8" s="2" customFormat="1" ht="16.9" customHeight="1">
      <c r="A47" s="36"/>
      <c r="B47" s="41"/>
      <c r="C47" s="275" t="s">
        <v>239</v>
      </c>
      <c r="D47" s="275" t="s">
        <v>278</v>
      </c>
      <c r="E47" s="19" t="s">
        <v>19</v>
      </c>
      <c r="F47" s="276">
        <v>75.818</v>
      </c>
      <c r="G47" s="36"/>
      <c r="H47" s="41"/>
    </row>
    <row r="48" spans="1:8" s="2" customFormat="1" ht="16.9" customHeight="1">
      <c r="A48" s="36"/>
      <c r="B48" s="41"/>
      <c r="C48" s="277" t="s">
        <v>1199</v>
      </c>
      <c r="D48" s="36"/>
      <c r="E48" s="36"/>
      <c r="F48" s="36"/>
      <c r="G48" s="36"/>
      <c r="H48" s="41"/>
    </row>
    <row r="49" spans="1:8" s="2" customFormat="1" ht="16.9" customHeight="1">
      <c r="A49" s="36"/>
      <c r="B49" s="41"/>
      <c r="C49" s="275" t="s">
        <v>297</v>
      </c>
      <c r="D49" s="275" t="s">
        <v>298</v>
      </c>
      <c r="E49" s="19" t="s">
        <v>184</v>
      </c>
      <c r="F49" s="276">
        <v>75.818</v>
      </c>
      <c r="G49" s="36"/>
      <c r="H49" s="41"/>
    </row>
    <row r="50" spans="1:8" s="2" customFormat="1" ht="16.9" customHeight="1">
      <c r="A50" s="36"/>
      <c r="B50" s="41"/>
      <c r="C50" s="275" t="s">
        <v>347</v>
      </c>
      <c r="D50" s="275" t="s">
        <v>348</v>
      </c>
      <c r="E50" s="19" t="s">
        <v>226</v>
      </c>
      <c r="F50" s="276">
        <v>1.061</v>
      </c>
      <c r="G50" s="36"/>
      <c r="H50" s="41"/>
    </row>
    <row r="51" spans="1:8" s="2" customFormat="1" ht="16.9" customHeight="1">
      <c r="A51" s="36"/>
      <c r="B51" s="41"/>
      <c r="C51" s="275" t="s">
        <v>353</v>
      </c>
      <c r="D51" s="275" t="s">
        <v>354</v>
      </c>
      <c r="E51" s="19" t="s">
        <v>226</v>
      </c>
      <c r="F51" s="276">
        <v>4.246</v>
      </c>
      <c r="G51" s="36"/>
      <c r="H51" s="41"/>
    </row>
    <row r="52" spans="1:8" s="2" customFormat="1" ht="16.9" customHeight="1">
      <c r="A52" s="36"/>
      <c r="B52" s="41"/>
      <c r="C52" s="271" t="s">
        <v>242</v>
      </c>
      <c r="D52" s="272" t="s">
        <v>243</v>
      </c>
      <c r="E52" s="273" t="s">
        <v>244</v>
      </c>
      <c r="F52" s="274">
        <v>152.192</v>
      </c>
      <c r="G52" s="36"/>
      <c r="H52" s="41"/>
    </row>
    <row r="53" spans="1:8" s="2" customFormat="1" ht="16.9" customHeight="1">
      <c r="A53" s="36"/>
      <c r="B53" s="41"/>
      <c r="C53" s="275" t="s">
        <v>242</v>
      </c>
      <c r="D53" s="275" t="s">
        <v>412</v>
      </c>
      <c r="E53" s="19" t="s">
        <v>19</v>
      </c>
      <c r="F53" s="276">
        <v>152.192</v>
      </c>
      <c r="G53" s="36"/>
      <c r="H53" s="41"/>
    </row>
    <row r="54" spans="1:8" s="2" customFormat="1" ht="16.9" customHeight="1">
      <c r="A54" s="36"/>
      <c r="B54" s="41"/>
      <c r="C54" s="277" t="s">
        <v>1199</v>
      </c>
      <c r="D54" s="36"/>
      <c r="E54" s="36"/>
      <c r="F54" s="36"/>
      <c r="G54" s="36"/>
      <c r="H54" s="41"/>
    </row>
    <row r="55" spans="1:8" s="2" customFormat="1" ht="16.9" customHeight="1">
      <c r="A55" s="36"/>
      <c r="B55" s="41"/>
      <c r="C55" s="275" t="s">
        <v>406</v>
      </c>
      <c r="D55" s="275" t="s">
        <v>407</v>
      </c>
      <c r="E55" s="19" t="s">
        <v>244</v>
      </c>
      <c r="F55" s="276">
        <v>152.192</v>
      </c>
      <c r="G55" s="36"/>
      <c r="H55" s="41"/>
    </row>
    <row r="56" spans="1:8" s="2" customFormat="1" ht="16.9" customHeight="1">
      <c r="A56" s="36"/>
      <c r="B56" s="41"/>
      <c r="C56" s="275" t="s">
        <v>400</v>
      </c>
      <c r="D56" s="275" t="s">
        <v>401</v>
      </c>
      <c r="E56" s="19" t="s">
        <v>244</v>
      </c>
      <c r="F56" s="276">
        <v>152.192</v>
      </c>
      <c r="G56" s="36"/>
      <c r="H56" s="41"/>
    </row>
    <row r="57" spans="1:8" s="2" customFormat="1" ht="16.9" customHeight="1">
      <c r="A57" s="36"/>
      <c r="B57" s="41"/>
      <c r="C57" s="271" t="s">
        <v>246</v>
      </c>
      <c r="D57" s="272" t="s">
        <v>247</v>
      </c>
      <c r="E57" s="273" t="s">
        <v>244</v>
      </c>
      <c r="F57" s="274">
        <v>4.756</v>
      </c>
      <c r="G57" s="36"/>
      <c r="H57" s="41"/>
    </row>
    <row r="58" spans="1:8" s="2" customFormat="1" ht="16.9" customHeight="1">
      <c r="A58" s="36"/>
      <c r="B58" s="41"/>
      <c r="C58" s="275" t="s">
        <v>19</v>
      </c>
      <c r="D58" s="275" t="s">
        <v>410</v>
      </c>
      <c r="E58" s="19" t="s">
        <v>19</v>
      </c>
      <c r="F58" s="276">
        <v>3.768</v>
      </c>
      <c r="G58" s="36"/>
      <c r="H58" s="41"/>
    </row>
    <row r="59" spans="1:8" s="2" customFormat="1" ht="16.9" customHeight="1">
      <c r="A59" s="36"/>
      <c r="B59" s="41"/>
      <c r="C59" s="275" t="s">
        <v>19</v>
      </c>
      <c r="D59" s="275" t="s">
        <v>411</v>
      </c>
      <c r="E59" s="19" t="s">
        <v>19</v>
      </c>
      <c r="F59" s="276">
        <v>0.988</v>
      </c>
      <c r="G59" s="36"/>
      <c r="H59" s="41"/>
    </row>
    <row r="60" spans="1:8" s="2" customFormat="1" ht="16.9" customHeight="1">
      <c r="A60" s="36"/>
      <c r="B60" s="41"/>
      <c r="C60" s="275" t="s">
        <v>246</v>
      </c>
      <c r="D60" s="275" t="s">
        <v>278</v>
      </c>
      <c r="E60" s="19" t="s">
        <v>19</v>
      </c>
      <c r="F60" s="276">
        <v>4.756</v>
      </c>
      <c r="G60" s="36"/>
      <c r="H60" s="41"/>
    </row>
    <row r="61" spans="1:8" s="2" customFormat="1" ht="16.9" customHeight="1">
      <c r="A61" s="36"/>
      <c r="B61" s="41"/>
      <c r="C61" s="277" t="s">
        <v>1199</v>
      </c>
      <c r="D61" s="36"/>
      <c r="E61" s="36"/>
      <c r="F61" s="36"/>
      <c r="G61" s="36"/>
      <c r="H61" s="41"/>
    </row>
    <row r="62" spans="1:8" s="2" customFormat="1" ht="16.9" customHeight="1">
      <c r="A62" s="36"/>
      <c r="B62" s="41"/>
      <c r="C62" s="275" t="s">
        <v>406</v>
      </c>
      <c r="D62" s="275" t="s">
        <v>407</v>
      </c>
      <c r="E62" s="19" t="s">
        <v>244</v>
      </c>
      <c r="F62" s="276">
        <v>152.192</v>
      </c>
      <c r="G62" s="36"/>
      <c r="H62" s="41"/>
    </row>
    <row r="63" spans="1:8" s="2" customFormat="1" ht="16.9" customHeight="1">
      <c r="A63" s="36"/>
      <c r="B63" s="41"/>
      <c r="C63" s="271" t="s">
        <v>249</v>
      </c>
      <c r="D63" s="272" t="s">
        <v>250</v>
      </c>
      <c r="E63" s="273" t="s">
        <v>244</v>
      </c>
      <c r="F63" s="274">
        <v>12.1</v>
      </c>
      <c r="G63" s="36"/>
      <c r="H63" s="41"/>
    </row>
    <row r="64" spans="1:8" s="2" customFormat="1" ht="16.9" customHeight="1">
      <c r="A64" s="36"/>
      <c r="B64" s="41"/>
      <c r="C64" s="275" t="s">
        <v>249</v>
      </c>
      <c r="D64" s="275" t="s">
        <v>423</v>
      </c>
      <c r="E64" s="19" t="s">
        <v>19</v>
      </c>
      <c r="F64" s="276">
        <v>12.1</v>
      </c>
      <c r="G64" s="36"/>
      <c r="H64" s="41"/>
    </row>
    <row r="65" spans="1:8" s="2" customFormat="1" ht="16.9" customHeight="1">
      <c r="A65" s="36"/>
      <c r="B65" s="41"/>
      <c r="C65" s="277" t="s">
        <v>1199</v>
      </c>
      <c r="D65" s="36"/>
      <c r="E65" s="36"/>
      <c r="F65" s="36"/>
      <c r="G65" s="36"/>
      <c r="H65" s="41"/>
    </row>
    <row r="66" spans="1:8" s="2" customFormat="1" ht="16.9" customHeight="1">
      <c r="A66" s="36"/>
      <c r="B66" s="41"/>
      <c r="C66" s="275" t="s">
        <v>419</v>
      </c>
      <c r="D66" s="275" t="s">
        <v>420</v>
      </c>
      <c r="E66" s="19" t="s">
        <v>244</v>
      </c>
      <c r="F66" s="276">
        <v>12.1</v>
      </c>
      <c r="G66" s="36"/>
      <c r="H66" s="41"/>
    </row>
    <row r="67" spans="1:8" s="2" customFormat="1" ht="16.9" customHeight="1">
      <c r="A67" s="36"/>
      <c r="B67" s="41"/>
      <c r="C67" s="275" t="s">
        <v>413</v>
      </c>
      <c r="D67" s="275" t="s">
        <v>414</v>
      </c>
      <c r="E67" s="19" t="s">
        <v>244</v>
      </c>
      <c r="F67" s="276">
        <v>12.1</v>
      </c>
      <c r="G67" s="36"/>
      <c r="H67" s="41"/>
    </row>
    <row r="68" spans="1:8" s="2" customFormat="1" ht="16.9" customHeight="1">
      <c r="A68" s="36"/>
      <c r="B68" s="41"/>
      <c r="C68" s="271" t="s">
        <v>679</v>
      </c>
      <c r="D68" s="272" t="s">
        <v>679</v>
      </c>
      <c r="E68" s="273" t="s">
        <v>244</v>
      </c>
      <c r="F68" s="274">
        <v>73.5</v>
      </c>
      <c r="G68" s="36"/>
      <c r="H68" s="41"/>
    </row>
    <row r="69" spans="1:8" s="2" customFormat="1" ht="16.9" customHeight="1">
      <c r="A69" s="36"/>
      <c r="B69" s="41"/>
      <c r="C69" s="271" t="s">
        <v>253</v>
      </c>
      <c r="D69" s="272" t="s">
        <v>253</v>
      </c>
      <c r="E69" s="273" t="s">
        <v>158</v>
      </c>
      <c r="F69" s="274">
        <v>2</v>
      </c>
      <c r="G69" s="36"/>
      <c r="H69" s="41"/>
    </row>
    <row r="70" spans="1:8" s="2" customFormat="1" ht="16.9" customHeight="1">
      <c r="A70" s="36"/>
      <c r="B70" s="41"/>
      <c r="C70" s="275" t="s">
        <v>253</v>
      </c>
      <c r="D70" s="275" t="s">
        <v>378</v>
      </c>
      <c r="E70" s="19" t="s">
        <v>19</v>
      </c>
      <c r="F70" s="276">
        <v>2</v>
      </c>
      <c r="G70" s="36"/>
      <c r="H70" s="41"/>
    </row>
    <row r="71" spans="1:8" s="2" customFormat="1" ht="16.9" customHeight="1">
      <c r="A71" s="36"/>
      <c r="B71" s="41"/>
      <c r="C71" s="277" t="s">
        <v>1199</v>
      </c>
      <c r="D71" s="36"/>
      <c r="E71" s="36"/>
      <c r="F71" s="36"/>
      <c r="G71" s="36"/>
      <c r="H71" s="41"/>
    </row>
    <row r="72" spans="1:8" s="2" customFormat="1" ht="16.9" customHeight="1">
      <c r="A72" s="36"/>
      <c r="B72" s="41"/>
      <c r="C72" s="275" t="s">
        <v>375</v>
      </c>
      <c r="D72" s="275" t="s">
        <v>376</v>
      </c>
      <c r="E72" s="19" t="s">
        <v>158</v>
      </c>
      <c r="F72" s="276">
        <v>2</v>
      </c>
      <c r="G72" s="36"/>
      <c r="H72" s="41"/>
    </row>
    <row r="73" spans="1:8" s="2" customFormat="1" ht="16.9" customHeight="1">
      <c r="A73" s="36"/>
      <c r="B73" s="41"/>
      <c r="C73" s="275" t="s">
        <v>369</v>
      </c>
      <c r="D73" s="275" t="s">
        <v>370</v>
      </c>
      <c r="E73" s="19" t="s">
        <v>158</v>
      </c>
      <c r="F73" s="276">
        <v>2</v>
      </c>
      <c r="G73" s="36"/>
      <c r="H73" s="41"/>
    </row>
    <row r="74" spans="1:8" s="2" customFormat="1" ht="16.9" customHeight="1">
      <c r="A74" s="36"/>
      <c r="B74" s="41"/>
      <c r="C74" s="271" t="s">
        <v>277</v>
      </c>
      <c r="D74" s="272" t="s">
        <v>1200</v>
      </c>
      <c r="E74" s="273" t="s">
        <v>184</v>
      </c>
      <c r="F74" s="274">
        <v>210</v>
      </c>
      <c r="G74" s="36"/>
      <c r="H74" s="41"/>
    </row>
    <row r="75" spans="1:8" s="2" customFormat="1" ht="16.9" customHeight="1">
      <c r="A75" s="36"/>
      <c r="B75" s="41"/>
      <c r="C75" s="275" t="s">
        <v>19</v>
      </c>
      <c r="D75" s="275" t="s">
        <v>276</v>
      </c>
      <c r="E75" s="19" t="s">
        <v>19</v>
      </c>
      <c r="F75" s="276">
        <v>210</v>
      </c>
      <c r="G75" s="36"/>
      <c r="H75" s="41"/>
    </row>
    <row r="76" spans="1:8" s="2" customFormat="1" ht="16.9" customHeight="1">
      <c r="A76" s="36"/>
      <c r="B76" s="41"/>
      <c r="C76" s="275" t="s">
        <v>277</v>
      </c>
      <c r="D76" s="275" t="s">
        <v>278</v>
      </c>
      <c r="E76" s="19" t="s">
        <v>19</v>
      </c>
      <c r="F76" s="276">
        <v>210</v>
      </c>
      <c r="G76" s="36"/>
      <c r="H76" s="41"/>
    </row>
    <row r="77" spans="1:8" s="2" customFormat="1" ht="16.9" customHeight="1">
      <c r="A77" s="36"/>
      <c r="B77" s="41"/>
      <c r="C77" s="271" t="s">
        <v>255</v>
      </c>
      <c r="D77" s="272" t="s">
        <v>256</v>
      </c>
      <c r="E77" s="273" t="s">
        <v>158</v>
      </c>
      <c r="F77" s="274">
        <v>6.4</v>
      </c>
      <c r="G77" s="36"/>
      <c r="H77" s="41"/>
    </row>
    <row r="78" spans="1:8" s="2" customFormat="1" ht="16.9" customHeight="1">
      <c r="A78" s="36"/>
      <c r="B78" s="41"/>
      <c r="C78" s="275" t="s">
        <v>255</v>
      </c>
      <c r="D78" s="275" t="s">
        <v>257</v>
      </c>
      <c r="E78" s="19" t="s">
        <v>19</v>
      </c>
      <c r="F78" s="276">
        <v>6.4</v>
      </c>
      <c r="G78" s="36"/>
      <c r="H78" s="41"/>
    </row>
    <row r="79" spans="1:8" s="2" customFormat="1" ht="16.9" customHeight="1">
      <c r="A79" s="36"/>
      <c r="B79" s="41"/>
      <c r="C79" s="277" t="s">
        <v>1199</v>
      </c>
      <c r="D79" s="36"/>
      <c r="E79" s="36"/>
      <c r="F79" s="36"/>
      <c r="G79" s="36"/>
      <c r="H79" s="41"/>
    </row>
    <row r="80" spans="1:8" s="2" customFormat="1" ht="16.9" customHeight="1">
      <c r="A80" s="36"/>
      <c r="B80" s="41"/>
      <c r="C80" s="275" t="s">
        <v>380</v>
      </c>
      <c r="D80" s="275" t="s">
        <v>381</v>
      </c>
      <c r="E80" s="19" t="s">
        <v>158</v>
      </c>
      <c r="F80" s="276">
        <v>6.4</v>
      </c>
      <c r="G80" s="36"/>
      <c r="H80" s="41"/>
    </row>
    <row r="81" spans="1:8" s="2" customFormat="1" ht="16.9" customHeight="1">
      <c r="A81" s="36"/>
      <c r="B81" s="41"/>
      <c r="C81" s="275" t="s">
        <v>385</v>
      </c>
      <c r="D81" s="275" t="s">
        <v>386</v>
      </c>
      <c r="E81" s="19" t="s">
        <v>244</v>
      </c>
      <c r="F81" s="276">
        <v>160</v>
      </c>
      <c r="G81" s="36"/>
      <c r="H81" s="41"/>
    </row>
    <row r="82" spans="1:8" s="2" customFormat="1" ht="16.9" customHeight="1">
      <c r="A82" s="36"/>
      <c r="B82" s="41"/>
      <c r="C82" s="271" t="s">
        <v>289</v>
      </c>
      <c r="D82" s="272" t="s">
        <v>1201</v>
      </c>
      <c r="E82" s="273" t="s">
        <v>184</v>
      </c>
      <c r="F82" s="274">
        <v>78.476</v>
      </c>
      <c r="G82" s="36"/>
      <c r="H82" s="41"/>
    </row>
    <row r="83" spans="1:8" s="2" customFormat="1" ht="16.9" customHeight="1">
      <c r="A83" s="36"/>
      <c r="B83" s="41"/>
      <c r="C83" s="275" t="s">
        <v>19</v>
      </c>
      <c r="D83" s="275" t="s">
        <v>284</v>
      </c>
      <c r="E83" s="19" t="s">
        <v>19</v>
      </c>
      <c r="F83" s="276">
        <v>0</v>
      </c>
      <c r="G83" s="36"/>
      <c r="H83" s="41"/>
    </row>
    <row r="84" spans="1:8" s="2" customFormat="1" ht="16.9" customHeight="1">
      <c r="A84" s="36"/>
      <c r="B84" s="41"/>
      <c r="C84" s="275" t="s">
        <v>19</v>
      </c>
      <c r="D84" s="275" t="s">
        <v>285</v>
      </c>
      <c r="E84" s="19" t="s">
        <v>19</v>
      </c>
      <c r="F84" s="276">
        <v>13.806</v>
      </c>
      <c r="G84" s="36"/>
      <c r="H84" s="41"/>
    </row>
    <row r="85" spans="1:8" s="2" customFormat="1" ht="16.9" customHeight="1">
      <c r="A85" s="36"/>
      <c r="B85" s="41"/>
      <c r="C85" s="275" t="s">
        <v>19</v>
      </c>
      <c r="D85" s="275" t="s">
        <v>286</v>
      </c>
      <c r="E85" s="19" t="s">
        <v>19</v>
      </c>
      <c r="F85" s="276">
        <v>13.75</v>
      </c>
      <c r="G85" s="36"/>
      <c r="H85" s="41"/>
    </row>
    <row r="86" spans="1:8" s="2" customFormat="1" ht="16.9" customHeight="1">
      <c r="A86" s="36"/>
      <c r="B86" s="41"/>
      <c r="C86" s="275" t="s">
        <v>19</v>
      </c>
      <c r="D86" s="275" t="s">
        <v>287</v>
      </c>
      <c r="E86" s="19" t="s">
        <v>19</v>
      </c>
      <c r="F86" s="276">
        <v>11.682</v>
      </c>
      <c r="G86" s="36"/>
      <c r="H86" s="41"/>
    </row>
    <row r="87" spans="1:8" s="2" customFormat="1" ht="16.9" customHeight="1">
      <c r="A87" s="36"/>
      <c r="B87" s="41"/>
      <c r="C87" s="275" t="s">
        <v>19</v>
      </c>
      <c r="D87" s="275" t="s">
        <v>285</v>
      </c>
      <c r="E87" s="19" t="s">
        <v>19</v>
      </c>
      <c r="F87" s="276">
        <v>13.806</v>
      </c>
      <c r="G87" s="36"/>
      <c r="H87" s="41"/>
    </row>
    <row r="88" spans="1:8" s="2" customFormat="1" ht="16.9" customHeight="1">
      <c r="A88" s="36"/>
      <c r="B88" s="41"/>
      <c r="C88" s="275" t="s">
        <v>19</v>
      </c>
      <c r="D88" s="275" t="s">
        <v>286</v>
      </c>
      <c r="E88" s="19" t="s">
        <v>19</v>
      </c>
      <c r="F88" s="276">
        <v>13.75</v>
      </c>
      <c r="G88" s="36"/>
      <c r="H88" s="41"/>
    </row>
    <row r="89" spans="1:8" s="2" customFormat="1" ht="16.9" customHeight="1">
      <c r="A89" s="36"/>
      <c r="B89" s="41"/>
      <c r="C89" s="275" t="s">
        <v>19</v>
      </c>
      <c r="D89" s="275" t="s">
        <v>287</v>
      </c>
      <c r="E89" s="19" t="s">
        <v>19</v>
      </c>
      <c r="F89" s="276">
        <v>11.682</v>
      </c>
      <c r="G89" s="36"/>
      <c r="H89" s="41"/>
    </row>
    <row r="90" spans="1:8" s="2" customFormat="1" ht="16.9" customHeight="1">
      <c r="A90" s="36"/>
      <c r="B90" s="41"/>
      <c r="C90" s="275" t="s">
        <v>289</v>
      </c>
      <c r="D90" s="275" t="s">
        <v>278</v>
      </c>
      <c r="E90" s="19" t="s">
        <v>19</v>
      </c>
      <c r="F90" s="276">
        <v>78.476</v>
      </c>
      <c r="G90" s="36"/>
      <c r="H90" s="41"/>
    </row>
    <row r="91" spans="1:8" s="2" customFormat="1" ht="26.45" customHeight="1">
      <c r="A91" s="36"/>
      <c r="B91" s="41"/>
      <c r="C91" s="270" t="s">
        <v>1202</v>
      </c>
      <c r="D91" s="270" t="s">
        <v>91</v>
      </c>
      <c r="E91" s="36"/>
      <c r="F91" s="36"/>
      <c r="G91" s="36"/>
      <c r="H91" s="41"/>
    </row>
    <row r="92" spans="1:8" s="2" customFormat="1" ht="16.9" customHeight="1">
      <c r="A92" s="36"/>
      <c r="B92" s="41"/>
      <c r="C92" s="271" t="s">
        <v>524</v>
      </c>
      <c r="D92" s="272" t="s">
        <v>1142</v>
      </c>
      <c r="E92" s="273" t="s">
        <v>174</v>
      </c>
      <c r="F92" s="274">
        <v>404</v>
      </c>
      <c r="G92" s="36"/>
      <c r="H92" s="41"/>
    </row>
    <row r="93" spans="1:8" s="2" customFormat="1" ht="16.9" customHeight="1">
      <c r="A93" s="36"/>
      <c r="B93" s="41"/>
      <c r="C93" s="275" t="s">
        <v>524</v>
      </c>
      <c r="D93" s="275" t="s">
        <v>525</v>
      </c>
      <c r="E93" s="19" t="s">
        <v>19</v>
      </c>
      <c r="F93" s="276">
        <v>404</v>
      </c>
      <c r="G93" s="36"/>
      <c r="H93" s="41"/>
    </row>
    <row r="94" spans="1:8" s="2" customFormat="1" ht="16.9" customHeight="1">
      <c r="A94" s="36"/>
      <c r="B94" s="41"/>
      <c r="C94" s="271" t="s">
        <v>454</v>
      </c>
      <c r="D94" s="272" t="s">
        <v>455</v>
      </c>
      <c r="E94" s="273" t="s">
        <v>174</v>
      </c>
      <c r="F94" s="274">
        <v>494.1</v>
      </c>
      <c r="G94" s="36"/>
      <c r="H94" s="41"/>
    </row>
    <row r="95" spans="1:8" s="2" customFormat="1" ht="16.9" customHeight="1">
      <c r="A95" s="36"/>
      <c r="B95" s="41"/>
      <c r="C95" s="275" t="s">
        <v>19</v>
      </c>
      <c r="D95" s="275" t="s">
        <v>497</v>
      </c>
      <c r="E95" s="19" t="s">
        <v>19</v>
      </c>
      <c r="F95" s="276">
        <v>192.15</v>
      </c>
      <c r="G95" s="36"/>
      <c r="H95" s="41"/>
    </row>
    <row r="96" spans="1:8" s="2" customFormat="1" ht="16.9" customHeight="1">
      <c r="A96" s="36"/>
      <c r="B96" s="41"/>
      <c r="C96" s="275" t="s">
        <v>19</v>
      </c>
      <c r="D96" s="275" t="s">
        <v>498</v>
      </c>
      <c r="E96" s="19" t="s">
        <v>19</v>
      </c>
      <c r="F96" s="276">
        <v>146.4</v>
      </c>
      <c r="G96" s="36"/>
      <c r="H96" s="41"/>
    </row>
    <row r="97" spans="1:8" s="2" customFormat="1" ht="16.9" customHeight="1">
      <c r="A97" s="36"/>
      <c r="B97" s="41"/>
      <c r="C97" s="275" t="s">
        <v>19</v>
      </c>
      <c r="D97" s="275" t="s">
        <v>499</v>
      </c>
      <c r="E97" s="19" t="s">
        <v>19</v>
      </c>
      <c r="F97" s="276">
        <v>155.55</v>
      </c>
      <c r="G97" s="36"/>
      <c r="H97" s="41"/>
    </row>
    <row r="98" spans="1:8" s="2" customFormat="1" ht="16.9" customHeight="1">
      <c r="A98" s="36"/>
      <c r="B98" s="41"/>
      <c r="C98" s="275" t="s">
        <v>454</v>
      </c>
      <c r="D98" s="275" t="s">
        <v>278</v>
      </c>
      <c r="E98" s="19" t="s">
        <v>19</v>
      </c>
      <c r="F98" s="276">
        <v>494.1</v>
      </c>
      <c r="G98" s="36"/>
      <c r="H98" s="41"/>
    </row>
    <row r="99" spans="1:8" s="2" customFormat="1" ht="16.9" customHeight="1">
      <c r="A99" s="36"/>
      <c r="B99" s="41"/>
      <c r="C99" s="277" t="s">
        <v>1199</v>
      </c>
      <c r="D99" s="36"/>
      <c r="E99" s="36"/>
      <c r="F99" s="36"/>
      <c r="G99" s="36"/>
      <c r="H99" s="41"/>
    </row>
    <row r="100" spans="1:8" s="2" customFormat="1" ht="16.9" customHeight="1">
      <c r="A100" s="36"/>
      <c r="B100" s="41"/>
      <c r="C100" s="275" t="s">
        <v>492</v>
      </c>
      <c r="D100" s="275" t="s">
        <v>493</v>
      </c>
      <c r="E100" s="19" t="s">
        <v>174</v>
      </c>
      <c r="F100" s="276">
        <v>494.1</v>
      </c>
      <c r="G100" s="36"/>
      <c r="H100" s="41"/>
    </row>
    <row r="101" spans="1:8" s="2" customFormat="1" ht="16.9" customHeight="1">
      <c r="A101" s="36"/>
      <c r="B101" s="41"/>
      <c r="C101" s="275" t="s">
        <v>466</v>
      </c>
      <c r="D101" s="275" t="s">
        <v>467</v>
      </c>
      <c r="E101" s="19" t="s">
        <v>174</v>
      </c>
      <c r="F101" s="276">
        <v>494.1</v>
      </c>
      <c r="G101" s="36"/>
      <c r="H101" s="41"/>
    </row>
    <row r="102" spans="1:8" s="2" customFormat="1" ht="16.9" customHeight="1">
      <c r="A102" s="36"/>
      <c r="B102" s="41"/>
      <c r="C102" s="275" t="s">
        <v>487</v>
      </c>
      <c r="D102" s="275" t="s">
        <v>488</v>
      </c>
      <c r="E102" s="19" t="s">
        <v>174</v>
      </c>
      <c r="F102" s="276">
        <v>494.1</v>
      </c>
      <c r="G102" s="36"/>
      <c r="H102" s="41"/>
    </row>
    <row r="103" spans="1:8" s="2" customFormat="1" ht="16.9" customHeight="1">
      <c r="A103" s="36"/>
      <c r="B103" s="41"/>
      <c r="C103" s="275" t="s">
        <v>500</v>
      </c>
      <c r="D103" s="275" t="s">
        <v>501</v>
      </c>
      <c r="E103" s="19" t="s">
        <v>174</v>
      </c>
      <c r="F103" s="276">
        <v>494.1</v>
      </c>
      <c r="G103" s="36"/>
      <c r="H103" s="41"/>
    </row>
    <row r="104" spans="1:8" s="2" customFormat="1" ht="16.9" customHeight="1">
      <c r="A104" s="36"/>
      <c r="B104" s="41"/>
      <c r="C104" s="275" t="s">
        <v>505</v>
      </c>
      <c r="D104" s="275" t="s">
        <v>506</v>
      </c>
      <c r="E104" s="19" t="s">
        <v>184</v>
      </c>
      <c r="F104" s="276">
        <v>14.823</v>
      </c>
      <c r="G104" s="36"/>
      <c r="H104" s="41"/>
    </row>
    <row r="105" spans="1:8" s="2" customFormat="1" ht="16.9" customHeight="1">
      <c r="A105" s="36"/>
      <c r="B105" s="41"/>
      <c r="C105" s="275" t="s">
        <v>471</v>
      </c>
      <c r="D105" s="275" t="s">
        <v>472</v>
      </c>
      <c r="E105" s="19" t="s">
        <v>244</v>
      </c>
      <c r="F105" s="276">
        <v>14.823</v>
      </c>
      <c r="G105" s="36"/>
      <c r="H105" s="41"/>
    </row>
    <row r="106" spans="1:8" s="2" customFormat="1" ht="16.9" customHeight="1">
      <c r="A106" s="36"/>
      <c r="B106" s="41"/>
      <c r="C106" s="271" t="s">
        <v>465</v>
      </c>
      <c r="D106" s="272" t="s">
        <v>1203</v>
      </c>
      <c r="E106" s="273" t="s">
        <v>184</v>
      </c>
      <c r="F106" s="274">
        <v>1185.84</v>
      </c>
      <c r="G106" s="36"/>
      <c r="H106" s="41"/>
    </row>
    <row r="107" spans="1:8" s="2" customFormat="1" ht="16.9" customHeight="1">
      <c r="A107" s="36"/>
      <c r="B107" s="41"/>
      <c r="C107" s="275" t="s">
        <v>19</v>
      </c>
      <c r="D107" s="275" t="s">
        <v>464</v>
      </c>
      <c r="E107" s="19" t="s">
        <v>19</v>
      </c>
      <c r="F107" s="276">
        <v>1185.84</v>
      </c>
      <c r="G107" s="36"/>
      <c r="H107" s="41"/>
    </row>
    <row r="108" spans="1:8" s="2" customFormat="1" ht="16.9" customHeight="1">
      <c r="A108" s="36"/>
      <c r="B108" s="41"/>
      <c r="C108" s="275" t="s">
        <v>465</v>
      </c>
      <c r="D108" s="275" t="s">
        <v>278</v>
      </c>
      <c r="E108" s="19" t="s">
        <v>19</v>
      </c>
      <c r="F108" s="276">
        <v>1185.84</v>
      </c>
      <c r="G108" s="36"/>
      <c r="H108" s="41"/>
    </row>
    <row r="109" spans="1:8" s="2" customFormat="1" ht="26.45" customHeight="1">
      <c r="A109" s="36"/>
      <c r="B109" s="41"/>
      <c r="C109" s="270" t="s">
        <v>1204</v>
      </c>
      <c r="D109" s="270" t="s">
        <v>94</v>
      </c>
      <c r="E109" s="36"/>
      <c r="F109" s="36"/>
      <c r="G109" s="36"/>
      <c r="H109" s="41"/>
    </row>
    <row r="110" spans="1:8" s="2" customFormat="1" ht="16.9" customHeight="1">
      <c r="A110" s="36"/>
      <c r="B110" s="41"/>
      <c r="C110" s="271" t="s">
        <v>524</v>
      </c>
      <c r="D110" s="272" t="s">
        <v>1142</v>
      </c>
      <c r="E110" s="273" t="s">
        <v>174</v>
      </c>
      <c r="F110" s="274">
        <v>404</v>
      </c>
      <c r="G110" s="36"/>
      <c r="H110" s="41"/>
    </row>
    <row r="111" spans="1:8" s="2" customFormat="1" ht="16.9" customHeight="1">
      <c r="A111" s="36"/>
      <c r="B111" s="41"/>
      <c r="C111" s="271" t="s">
        <v>454</v>
      </c>
      <c r="D111" s="272" t="s">
        <v>455</v>
      </c>
      <c r="E111" s="273" t="s">
        <v>174</v>
      </c>
      <c r="F111" s="274">
        <v>208.35</v>
      </c>
      <c r="G111" s="36"/>
      <c r="H111" s="41"/>
    </row>
    <row r="112" spans="1:8" s="2" customFormat="1" ht="16.9" customHeight="1">
      <c r="A112" s="36"/>
      <c r="B112" s="41"/>
      <c r="C112" s="275" t="s">
        <v>19</v>
      </c>
      <c r="D112" s="275" t="s">
        <v>542</v>
      </c>
      <c r="E112" s="19" t="s">
        <v>19</v>
      </c>
      <c r="F112" s="276">
        <v>45</v>
      </c>
      <c r="G112" s="36"/>
      <c r="H112" s="41"/>
    </row>
    <row r="113" spans="1:8" s="2" customFormat="1" ht="16.9" customHeight="1">
      <c r="A113" s="36"/>
      <c r="B113" s="41"/>
      <c r="C113" s="275" t="s">
        <v>19</v>
      </c>
      <c r="D113" s="275" t="s">
        <v>548</v>
      </c>
      <c r="E113" s="19" t="s">
        <v>19</v>
      </c>
      <c r="F113" s="276">
        <v>163.35</v>
      </c>
      <c r="G113" s="36"/>
      <c r="H113" s="41"/>
    </row>
    <row r="114" spans="1:8" s="2" customFormat="1" ht="16.9" customHeight="1">
      <c r="A114" s="36"/>
      <c r="B114" s="41"/>
      <c r="C114" s="275" t="s">
        <v>454</v>
      </c>
      <c r="D114" s="275" t="s">
        <v>278</v>
      </c>
      <c r="E114" s="19" t="s">
        <v>19</v>
      </c>
      <c r="F114" s="276">
        <v>208.35</v>
      </c>
      <c r="G114" s="36"/>
      <c r="H114" s="41"/>
    </row>
    <row r="115" spans="1:8" s="2" customFormat="1" ht="16.9" customHeight="1">
      <c r="A115" s="36"/>
      <c r="B115" s="41"/>
      <c r="C115" s="277" t="s">
        <v>1199</v>
      </c>
      <c r="D115" s="36"/>
      <c r="E115" s="36"/>
      <c r="F115" s="36"/>
      <c r="G115" s="36"/>
      <c r="H115" s="41"/>
    </row>
    <row r="116" spans="1:8" s="2" customFormat="1" ht="16.9" customHeight="1">
      <c r="A116" s="36"/>
      <c r="B116" s="41"/>
      <c r="C116" s="275" t="s">
        <v>492</v>
      </c>
      <c r="D116" s="275" t="s">
        <v>493</v>
      </c>
      <c r="E116" s="19" t="s">
        <v>174</v>
      </c>
      <c r="F116" s="276">
        <v>208.35</v>
      </c>
      <c r="G116" s="36"/>
      <c r="H116" s="41"/>
    </row>
    <row r="117" spans="1:8" s="2" customFormat="1" ht="16.9" customHeight="1">
      <c r="A117" s="36"/>
      <c r="B117" s="41"/>
      <c r="C117" s="275" t="s">
        <v>466</v>
      </c>
      <c r="D117" s="275" t="s">
        <v>467</v>
      </c>
      <c r="E117" s="19" t="s">
        <v>174</v>
      </c>
      <c r="F117" s="276">
        <v>208.35</v>
      </c>
      <c r="G117" s="36"/>
      <c r="H117" s="41"/>
    </row>
    <row r="118" spans="1:8" s="2" customFormat="1" ht="16.9" customHeight="1">
      <c r="A118" s="36"/>
      <c r="B118" s="41"/>
      <c r="C118" s="275" t="s">
        <v>487</v>
      </c>
      <c r="D118" s="275" t="s">
        <v>488</v>
      </c>
      <c r="E118" s="19" t="s">
        <v>174</v>
      </c>
      <c r="F118" s="276">
        <v>208.35</v>
      </c>
      <c r="G118" s="36"/>
      <c r="H118" s="41"/>
    </row>
    <row r="119" spans="1:8" s="2" customFormat="1" ht="16.9" customHeight="1">
      <c r="A119" s="36"/>
      <c r="B119" s="41"/>
      <c r="C119" s="275" t="s">
        <v>500</v>
      </c>
      <c r="D119" s="275" t="s">
        <v>501</v>
      </c>
      <c r="E119" s="19" t="s">
        <v>174</v>
      </c>
      <c r="F119" s="276">
        <v>208.35</v>
      </c>
      <c r="G119" s="36"/>
      <c r="H119" s="41"/>
    </row>
    <row r="120" spans="1:8" s="2" customFormat="1" ht="16.9" customHeight="1">
      <c r="A120" s="36"/>
      <c r="B120" s="41"/>
      <c r="C120" s="275" t="s">
        <v>505</v>
      </c>
      <c r="D120" s="275" t="s">
        <v>506</v>
      </c>
      <c r="E120" s="19" t="s">
        <v>184</v>
      </c>
      <c r="F120" s="276">
        <v>6.251</v>
      </c>
      <c r="G120" s="36"/>
      <c r="H120" s="41"/>
    </row>
    <row r="121" spans="1:8" s="2" customFormat="1" ht="16.9" customHeight="1">
      <c r="A121" s="36"/>
      <c r="B121" s="41"/>
      <c r="C121" s="275" t="s">
        <v>471</v>
      </c>
      <c r="D121" s="275" t="s">
        <v>472</v>
      </c>
      <c r="E121" s="19" t="s">
        <v>244</v>
      </c>
      <c r="F121" s="276">
        <v>6.251</v>
      </c>
      <c r="G121" s="36"/>
      <c r="H121" s="41"/>
    </row>
    <row r="122" spans="1:8" s="2" customFormat="1" ht="16.9" customHeight="1">
      <c r="A122" s="36"/>
      <c r="B122" s="41"/>
      <c r="C122" s="271" t="s">
        <v>465</v>
      </c>
      <c r="D122" s="272" t="s">
        <v>1203</v>
      </c>
      <c r="E122" s="273" t="s">
        <v>184</v>
      </c>
      <c r="F122" s="274">
        <v>890.08</v>
      </c>
      <c r="G122" s="36"/>
      <c r="H122" s="41"/>
    </row>
    <row r="123" spans="1:8" s="2" customFormat="1" ht="16.9" customHeight="1">
      <c r="A123" s="36"/>
      <c r="B123" s="41"/>
      <c r="C123" s="275" t="s">
        <v>19</v>
      </c>
      <c r="D123" s="275" t="s">
        <v>533</v>
      </c>
      <c r="E123" s="19" t="s">
        <v>19</v>
      </c>
      <c r="F123" s="276">
        <v>213.6</v>
      </c>
      <c r="G123" s="36"/>
      <c r="H123" s="41"/>
    </row>
    <row r="124" spans="1:8" s="2" customFormat="1" ht="16.9" customHeight="1">
      <c r="A124" s="36"/>
      <c r="B124" s="41"/>
      <c r="C124" s="275" t="s">
        <v>19</v>
      </c>
      <c r="D124" s="275" t="s">
        <v>534</v>
      </c>
      <c r="E124" s="19" t="s">
        <v>19</v>
      </c>
      <c r="F124" s="276">
        <v>676.48</v>
      </c>
      <c r="G124" s="36"/>
      <c r="H124" s="41"/>
    </row>
    <row r="125" spans="1:8" s="2" customFormat="1" ht="16.9" customHeight="1">
      <c r="A125" s="36"/>
      <c r="B125" s="41"/>
      <c r="C125" s="275" t="s">
        <v>465</v>
      </c>
      <c r="D125" s="275" t="s">
        <v>278</v>
      </c>
      <c r="E125" s="19" t="s">
        <v>19</v>
      </c>
      <c r="F125" s="276">
        <v>890.08</v>
      </c>
      <c r="G125" s="36"/>
      <c r="H125" s="41"/>
    </row>
    <row r="126" spans="1:8" s="2" customFormat="1" ht="16.9" customHeight="1">
      <c r="A126" s="36"/>
      <c r="B126" s="41"/>
      <c r="C126" s="271" t="s">
        <v>539</v>
      </c>
      <c r="D126" s="272" t="s">
        <v>1201</v>
      </c>
      <c r="E126" s="273" t="s">
        <v>184</v>
      </c>
      <c r="F126" s="274">
        <v>33.77</v>
      </c>
      <c r="G126" s="36"/>
      <c r="H126" s="41"/>
    </row>
    <row r="127" spans="1:8" s="2" customFormat="1" ht="16.9" customHeight="1">
      <c r="A127" s="36"/>
      <c r="B127" s="41"/>
      <c r="C127" s="275" t="s">
        <v>19</v>
      </c>
      <c r="D127" s="275" t="s">
        <v>537</v>
      </c>
      <c r="E127" s="19" t="s">
        <v>19</v>
      </c>
      <c r="F127" s="276">
        <v>7.05</v>
      </c>
      <c r="G127" s="36"/>
      <c r="H127" s="41"/>
    </row>
    <row r="128" spans="1:8" s="2" customFormat="1" ht="16.9" customHeight="1">
      <c r="A128" s="36"/>
      <c r="B128" s="41"/>
      <c r="C128" s="275" t="s">
        <v>19</v>
      </c>
      <c r="D128" s="275" t="s">
        <v>538</v>
      </c>
      <c r="E128" s="19" t="s">
        <v>19</v>
      </c>
      <c r="F128" s="276">
        <v>26.72</v>
      </c>
      <c r="G128" s="36"/>
      <c r="H128" s="41"/>
    </row>
    <row r="129" spans="1:8" s="2" customFormat="1" ht="16.9" customHeight="1">
      <c r="A129" s="36"/>
      <c r="B129" s="41"/>
      <c r="C129" s="275" t="s">
        <v>539</v>
      </c>
      <c r="D129" s="275" t="s">
        <v>278</v>
      </c>
      <c r="E129" s="19" t="s">
        <v>19</v>
      </c>
      <c r="F129" s="276">
        <v>33.77</v>
      </c>
      <c r="G129" s="36"/>
      <c r="H129" s="41"/>
    </row>
    <row r="130" spans="1:8" s="2" customFormat="1" ht="26.45" customHeight="1">
      <c r="A130" s="36"/>
      <c r="B130" s="41"/>
      <c r="C130" s="270" t="s">
        <v>1205</v>
      </c>
      <c r="D130" s="270" t="s">
        <v>97</v>
      </c>
      <c r="E130" s="36"/>
      <c r="F130" s="36"/>
      <c r="G130" s="36"/>
      <c r="H130" s="41"/>
    </row>
    <row r="131" spans="1:8" s="2" customFormat="1" ht="16.9" customHeight="1">
      <c r="A131" s="36"/>
      <c r="B131" s="41"/>
      <c r="C131" s="271" t="s">
        <v>233</v>
      </c>
      <c r="D131" s="272" t="s">
        <v>234</v>
      </c>
      <c r="E131" s="273" t="s">
        <v>174</v>
      </c>
      <c r="F131" s="274">
        <v>45.5</v>
      </c>
      <c r="G131" s="36"/>
      <c r="H131" s="41"/>
    </row>
    <row r="132" spans="1:8" s="2" customFormat="1" ht="16.9" customHeight="1">
      <c r="A132" s="36"/>
      <c r="B132" s="41"/>
      <c r="C132" s="275" t="s">
        <v>19</v>
      </c>
      <c r="D132" s="275" t="s">
        <v>570</v>
      </c>
      <c r="E132" s="19" t="s">
        <v>19</v>
      </c>
      <c r="F132" s="276">
        <v>7.5</v>
      </c>
      <c r="G132" s="36"/>
      <c r="H132" s="41"/>
    </row>
    <row r="133" spans="1:8" s="2" customFormat="1" ht="16.9" customHeight="1">
      <c r="A133" s="36"/>
      <c r="B133" s="41"/>
      <c r="C133" s="275" t="s">
        <v>19</v>
      </c>
      <c r="D133" s="275" t="s">
        <v>564</v>
      </c>
      <c r="E133" s="19" t="s">
        <v>19</v>
      </c>
      <c r="F133" s="276">
        <v>30</v>
      </c>
      <c r="G133" s="36"/>
      <c r="H133" s="41"/>
    </row>
    <row r="134" spans="1:8" s="2" customFormat="1" ht="16.9" customHeight="1">
      <c r="A134" s="36"/>
      <c r="B134" s="41"/>
      <c r="C134" s="275" t="s">
        <v>19</v>
      </c>
      <c r="D134" s="275" t="s">
        <v>571</v>
      </c>
      <c r="E134" s="19" t="s">
        <v>19</v>
      </c>
      <c r="F134" s="276">
        <v>8</v>
      </c>
      <c r="G134" s="36"/>
      <c r="H134" s="41"/>
    </row>
    <row r="135" spans="1:8" s="2" customFormat="1" ht="16.9" customHeight="1">
      <c r="A135" s="36"/>
      <c r="B135" s="41"/>
      <c r="C135" s="275" t="s">
        <v>233</v>
      </c>
      <c r="D135" s="275" t="s">
        <v>278</v>
      </c>
      <c r="E135" s="19" t="s">
        <v>19</v>
      </c>
      <c r="F135" s="276">
        <v>45.5</v>
      </c>
      <c r="G135" s="36"/>
      <c r="H135" s="41"/>
    </row>
    <row r="136" spans="1:8" s="2" customFormat="1" ht="16.9" customHeight="1">
      <c r="A136" s="36"/>
      <c r="B136" s="41"/>
      <c r="C136" s="277" t="s">
        <v>1199</v>
      </c>
      <c r="D136" s="36"/>
      <c r="E136" s="36"/>
      <c r="F136" s="36"/>
      <c r="G136" s="36"/>
      <c r="H136" s="41"/>
    </row>
    <row r="137" spans="1:8" s="2" customFormat="1" ht="16.9" customHeight="1">
      <c r="A137" s="36"/>
      <c r="B137" s="41"/>
      <c r="C137" s="275" t="s">
        <v>565</v>
      </c>
      <c r="D137" s="275" t="s">
        <v>566</v>
      </c>
      <c r="E137" s="19" t="s">
        <v>174</v>
      </c>
      <c r="F137" s="276">
        <v>45.5</v>
      </c>
      <c r="G137" s="36"/>
      <c r="H137" s="41"/>
    </row>
    <row r="138" spans="1:8" s="2" customFormat="1" ht="16.9" customHeight="1">
      <c r="A138" s="36"/>
      <c r="B138" s="41"/>
      <c r="C138" s="275" t="s">
        <v>572</v>
      </c>
      <c r="D138" s="275" t="s">
        <v>573</v>
      </c>
      <c r="E138" s="19" t="s">
        <v>174</v>
      </c>
      <c r="F138" s="276">
        <v>45.5</v>
      </c>
      <c r="G138" s="36"/>
      <c r="H138" s="41"/>
    </row>
    <row r="139" spans="1:8" s="2" customFormat="1" ht="16.9" customHeight="1">
      <c r="A139" s="36"/>
      <c r="B139" s="41"/>
      <c r="C139" s="271" t="s">
        <v>239</v>
      </c>
      <c r="D139" s="272" t="s">
        <v>240</v>
      </c>
      <c r="E139" s="273" t="s">
        <v>184</v>
      </c>
      <c r="F139" s="274">
        <v>30</v>
      </c>
      <c r="G139" s="36"/>
      <c r="H139" s="41"/>
    </row>
    <row r="140" spans="1:8" s="2" customFormat="1" ht="16.9" customHeight="1">
      <c r="A140" s="36"/>
      <c r="B140" s="41"/>
      <c r="C140" s="275" t="s">
        <v>19</v>
      </c>
      <c r="D140" s="275" t="s">
        <v>564</v>
      </c>
      <c r="E140" s="19" t="s">
        <v>19</v>
      </c>
      <c r="F140" s="276">
        <v>30</v>
      </c>
      <c r="G140" s="36"/>
      <c r="H140" s="41"/>
    </row>
    <row r="141" spans="1:8" s="2" customFormat="1" ht="16.9" customHeight="1">
      <c r="A141" s="36"/>
      <c r="B141" s="41"/>
      <c r="C141" s="275" t="s">
        <v>239</v>
      </c>
      <c r="D141" s="275" t="s">
        <v>278</v>
      </c>
      <c r="E141" s="19" t="s">
        <v>19</v>
      </c>
      <c r="F141" s="276">
        <v>30</v>
      </c>
      <c r="G141" s="36"/>
      <c r="H141" s="41"/>
    </row>
    <row r="142" spans="1:8" s="2" customFormat="1" ht="16.9" customHeight="1">
      <c r="A142" s="36"/>
      <c r="B142" s="41"/>
      <c r="C142" s="277" t="s">
        <v>1199</v>
      </c>
      <c r="D142" s="36"/>
      <c r="E142" s="36"/>
      <c r="F142" s="36"/>
      <c r="G142" s="36"/>
      <c r="H142" s="41"/>
    </row>
    <row r="143" spans="1:8" s="2" customFormat="1" ht="16.9" customHeight="1">
      <c r="A143" s="36"/>
      <c r="B143" s="41"/>
      <c r="C143" s="275" t="s">
        <v>559</v>
      </c>
      <c r="D143" s="275" t="s">
        <v>560</v>
      </c>
      <c r="E143" s="19" t="s">
        <v>184</v>
      </c>
      <c r="F143" s="276">
        <v>30</v>
      </c>
      <c r="G143" s="36"/>
      <c r="H143" s="41"/>
    </row>
    <row r="144" spans="1:8" s="2" customFormat="1" ht="16.9" customHeight="1">
      <c r="A144" s="36"/>
      <c r="B144" s="41"/>
      <c r="C144" s="275" t="s">
        <v>576</v>
      </c>
      <c r="D144" s="275" t="s">
        <v>577</v>
      </c>
      <c r="E144" s="19" t="s">
        <v>226</v>
      </c>
      <c r="F144" s="276">
        <v>2.1</v>
      </c>
      <c r="G144" s="36"/>
      <c r="H144" s="41"/>
    </row>
    <row r="145" spans="1:8" s="2" customFormat="1" ht="26.45" customHeight="1">
      <c r="A145" s="36"/>
      <c r="B145" s="41"/>
      <c r="C145" s="270" t="s">
        <v>1206</v>
      </c>
      <c r="D145" s="270" t="s">
        <v>103</v>
      </c>
      <c r="E145" s="36"/>
      <c r="F145" s="36"/>
      <c r="G145" s="36"/>
      <c r="H145" s="41"/>
    </row>
    <row r="146" spans="1:8" s="2" customFormat="1" ht="16.9" customHeight="1">
      <c r="A146" s="36"/>
      <c r="B146" s="41"/>
      <c r="C146" s="271" t="s">
        <v>610</v>
      </c>
      <c r="D146" s="272" t="s">
        <v>610</v>
      </c>
      <c r="E146" s="273" t="s">
        <v>174</v>
      </c>
      <c r="F146" s="274">
        <v>93.56</v>
      </c>
      <c r="G146" s="36"/>
      <c r="H146" s="41"/>
    </row>
    <row r="147" spans="1:8" s="2" customFormat="1" ht="16.9" customHeight="1">
      <c r="A147" s="36"/>
      <c r="B147" s="41"/>
      <c r="C147" s="275" t="s">
        <v>19</v>
      </c>
      <c r="D147" s="275" t="s">
        <v>631</v>
      </c>
      <c r="E147" s="19" t="s">
        <v>19</v>
      </c>
      <c r="F147" s="276">
        <v>24.36</v>
      </c>
      <c r="G147" s="36"/>
      <c r="H147" s="41"/>
    </row>
    <row r="148" spans="1:8" s="2" customFormat="1" ht="16.9" customHeight="1">
      <c r="A148" s="36"/>
      <c r="B148" s="41"/>
      <c r="C148" s="275" t="s">
        <v>19</v>
      </c>
      <c r="D148" s="275" t="s">
        <v>632</v>
      </c>
      <c r="E148" s="19" t="s">
        <v>19</v>
      </c>
      <c r="F148" s="276">
        <v>13.62</v>
      </c>
      <c r="G148" s="36"/>
      <c r="H148" s="41"/>
    </row>
    <row r="149" spans="1:8" s="2" customFormat="1" ht="16.9" customHeight="1">
      <c r="A149" s="36"/>
      <c r="B149" s="41"/>
      <c r="C149" s="275" t="s">
        <v>19</v>
      </c>
      <c r="D149" s="275" t="s">
        <v>633</v>
      </c>
      <c r="E149" s="19" t="s">
        <v>19</v>
      </c>
      <c r="F149" s="276">
        <v>15.98</v>
      </c>
      <c r="G149" s="36"/>
      <c r="H149" s="41"/>
    </row>
    <row r="150" spans="1:8" s="2" customFormat="1" ht="16.9" customHeight="1">
      <c r="A150" s="36"/>
      <c r="B150" s="41"/>
      <c r="C150" s="275" t="s">
        <v>19</v>
      </c>
      <c r="D150" s="275" t="s">
        <v>634</v>
      </c>
      <c r="E150" s="19" t="s">
        <v>19</v>
      </c>
      <c r="F150" s="276">
        <v>39.6</v>
      </c>
      <c r="G150" s="36"/>
      <c r="H150" s="41"/>
    </row>
    <row r="151" spans="1:8" s="2" customFormat="1" ht="16.9" customHeight="1">
      <c r="A151" s="36"/>
      <c r="B151" s="41"/>
      <c r="C151" s="275" t="s">
        <v>610</v>
      </c>
      <c r="D151" s="275" t="s">
        <v>278</v>
      </c>
      <c r="E151" s="19" t="s">
        <v>19</v>
      </c>
      <c r="F151" s="276">
        <v>93.56</v>
      </c>
      <c r="G151" s="36"/>
      <c r="H151" s="41"/>
    </row>
    <row r="152" spans="1:8" s="2" customFormat="1" ht="16.9" customHeight="1">
      <c r="A152" s="36"/>
      <c r="B152" s="41"/>
      <c r="C152" s="277" t="s">
        <v>1199</v>
      </c>
      <c r="D152" s="36"/>
      <c r="E152" s="36"/>
      <c r="F152" s="36"/>
      <c r="G152" s="36"/>
      <c r="H152" s="41"/>
    </row>
    <row r="153" spans="1:8" s="2" customFormat="1" ht="16.9" customHeight="1">
      <c r="A153" s="36"/>
      <c r="B153" s="41"/>
      <c r="C153" s="275" t="s">
        <v>310</v>
      </c>
      <c r="D153" s="275" t="s">
        <v>311</v>
      </c>
      <c r="E153" s="19" t="s">
        <v>174</v>
      </c>
      <c r="F153" s="276">
        <v>93.56</v>
      </c>
      <c r="G153" s="36"/>
      <c r="H153" s="41"/>
    </row>
    <row r="154" spans="1:8" s="2" customFormat="1" ht="16.9" customHeight="1">
      <c r="A154" s="36"/>
      <c r="B154" s="41"/>
      <c r="C154" s="275" t="s">
        <v>335</v>
      </c>
      <c r="D154" s="275" t="s">
        <v>336</v>
      </c>
      <c r="E154" s="19" t="s">
        <v>174</v>
      </c>
      <c r="F154" s="276">
        <v>93.56</v>
      </c>
      <c r="G154" s="36"/>
      <c r="H154" s="41"/>
    </row>
    <row r="155" spans="1:8" s="2" customFormat="1" ht="16.9" customHeight="1">
      <c r="A155" s="36"/>
      <c r="B155" s="41"/>
      <c r="C155" s="271" t="s">
        <v>612</v>
      </c>
      <c r="D155" s="272" t="s">
        <v>612</v>
      </c>
      <c r="E155" s="273" t="s">
        <v>613</v>
      </c>
      <c r="F155" s="274">
        <v>57.141</v>
      </c>
      <c r="G155" s="36"/>
      <c r="H155" s="41"/>
    </row>
    <row r="156" spans="1:8" s="2" customFormat="1" ht="16.9" customHeight="1">
      <c r="A156" s="36"/>
      <c r="B156" s="41"/>
      <c r="C156" s="275" t="s">
        <v>19</v>
      </c>
      <c r="D156" s="275" t="s">
        <v>625</v>
      </c>
      <c r="E156" s="19" t="s">
        <v>19</v>
      </c>
      <c r="F156" s="276">
        <v>9.765</v>
      </c>
      <c r="G156" s="36"/>
      <c r="H156" s="41"/>
    </row>
    <row r="157" spans="1:8" s="2" customFormat="1" ht="16.9" customHeight="1">
      <c r="A157" s="36"/>
      <c r="B157" s="41"/>
      <c r="C157" s="275" t="s">
        <v>19</v>
      </c>
      <c r="D157" s="275" t="s">
        <v>626</v>
      </c>
      <c r="E157" s="19" t="s">
        <v>19</v>
      </c>
      <c r="F157" s="276">
        <v>7.2</v>
      </c>
      <c r="G157" s="36"/>
      <c r="H157" s="41"/>
    </row>
    <row r="158" spans="1:8" s="2" customFormat="1" ht="16.9" customHeight="1">
      <c r="A158" s="36"/>
      <c r="B158" s="41"/>
      <c r="C158" s="275" t="s">
        <v>19</v>
      </c>
      <c r="D158" s="275" t="s">
        <v>627</v>
      </c>
      <c r="E158" s="19" t="s">
        <v>19</v>
      </c>
      <c r="F158" s="276">
        <v>13.456</v>
      </c>
      <c r="G158" s="36"/>
      <c r="H158" s="41"/>
    </row>
    <row r="159" spans="1:8" s="2" customFormat="1" ht="16.9" customHeight="1">
      <c r="A159" s="36"/>
      <c r="B159" s="41"/>
      <c r="C159" s="275" t="s">
        <v>19</v>
      </c>
      <c r="D159" s="275" t="s">
        <v>628</v>
      </c>
      <c r="E159" s="19" t="s">
        <v>19</v>
      </c>
      <c r="F159" s="276">
        <v>10.88</v>
      </c>
      <c r="G159" s="36"/>
      <c r="H159" s="41"/>
    </row>
    <row r="160" spans="1:8" s="2" customFormat="1" ht="16.9" customHeight="1">
      <c r="A160" s="36"/>
      <c r="B160" s="41"/>
      <c r="C160" s="275" t="s">
        <v>19</v>
      </c>
      <c r="D160" s="275" t="s">
        <v>629</v>
      </c>
      <c r="E160" s="19" t="s">
        <v>19</v>
      </c>
      <c r="F160" s="276">
        <v>15.84</v>
      </c>
      <c r="G160" s="36"/>
      <c r="H160" s="41"/>
    </row>
    <row r="161" spans="1:8" s="2" customFormat="1" ht="16.9" customHeight="1">
      <c r="A161" s="36"/>
      <c r="B161" s="41"/>
      <c r="C161" s="275" t="s">
        <v>612</v>
      </c>
      <c r="D161" s="275" t="s">
        <v>278</v>
      </c>
      <c r="E161" s="19" t="s">
        <v>19</v>
      </c>
      <c r="F161" s="276">
        <v>57.141</v>
      </c>
      <c r="G161" s="36"/>
      <c r="H161" s="41"/>
    </row>
    <row r="162" spans="1:8" s="2" customFormat="1" ht="16.9" customHeight="1">
      <c r="A162" s="36"/>
      <c r="B162" s="41"/>
      <c r="C162" s="277" t="s">
        <v>1199</v>
      </c>
      <c r="D162" s="36"/>
      <c r="E162" s="36"/>
      <c r="F162" s="36"/>
      <c r="G162" s="36"/>
      <c r="H162" s="41"/>
    </row>
    <row r="163" spans="1:8" s="2" customFormat="1" ht="16.9" customHeight="1">
      <c r="A163" s="36"/>
      <c r="B163" s="41"/>
      <c r="C163" s="275" t="s">
        <v>297</v>
      </c>
      <c r="D163" s="275" t="s">
        <v>623</v>
      </c>
      <c r="E163" s="19" t="s">
        <v>184</v>
      </c>
      <c r="F163" s="276">
        <v>57.141</v>
      </c>
      <c r="G163" s="36"/>
      <c r="H163" s="41"/>
    </row>
    <row r="164" spans="1:8" s="2" customFormat="1" ht="16.9" customHeight="1">
      <c r="A164" s="36"/>
      <c r="B164" s="41"/>
      <c r="C164" s="275" t="s">
        <v>347</v>
      </c>
      <c r="D164" s="275" t="s">
        <v>348</v>
      </c>
      <c r="E164" s="19" t="s">
        <v>226</v>
      </c>
      <c r="F164" s="276">
        <v>0.8</v>
      </c>
      <c r="G164" s="36"/>
      <c r="H164" s="41"/>
    </row>
    <row r="165" spans="1:8" s="2" customFormat="1" ht="16.9" customHeight="1">
      <c r="A165" s="36"/>
      <c r="B165" s="41"/>
      <c r="C165" s="275" t="s">
        <v>353</v>
      </c>
      <c r="D165" s="275" t="s">
        <v>354</v>
      </c>
      <c r="E165" s="19" t="s">
        <v>226</v>
      </c>
      <c r="F165" s="276">
        <v>3.2</v>
      </c>
      <c r="G165" s="36"/>
      <c r="H165" s="41"/>
    </row>
    <row r="166" spans="1:8" s="2" customFormat="1" ht="16.9" customHeight="1">
      <c r="A166" s="36"/>
      <c r="B166" s="41"/>
      <c r="C166" s="271" t="s">
        <v>249</v>
      </c>
      <c r="D166" s="272" t="s">
        <v>250</v>
      </c>
      <c r="E166" s="273" t="s">
        <v>244</v>
      </c>
      <c r="F166" s="274">
        <v>12.1</v>
      </c>
      <c r="G166" s="36"/>
      <c r="H166" s="41"/>
    </row>
    <row r="167" spans="1:8" s="2" customFormat="1" ht="16.9" customHeight="1">
      <c r="A167" s="36"/>
      <c r="B167" s="41"/>
      <c r="C167" s="275" t="s">
        <v>249</v>
      </c>
      <c r="D167" s="275" t="s">
        <v>423</v>
      </c>
      <c r="E167" s="19" t="s">
        <v>19</v>
      </c>
      <c r="F167" s="276">
        <v>12.1</v>
      </c>
      <c r="G167" s="36"/>
      <c r="H167" s="41"/>
    </row>
    <row r="168" spans="1:8" s="2" customFormat="1" ht="16.9" customHeight="1">
      <c r="A168" s="36"/>
      <c r="B168" s="41"/>
      <c r="C168" s="277" t="s">
        <v>1199</v>
      </c>
      <c r="D168" s="36"/>
      <c r="E168" s="36"/>
      <c r="F168" s="36"/>
      <c r="G168" s="36"/>
      <c r="H168" s="41"/>
    </row>
    <row r="169" spans="1:8" s="2" customFormat="1" ht="16.9" customHeight="1">
      <c r="A169" s="36"/>
      <c r="B169" s="41"/>
      <c r="C169" s="275" t="s">
        <v>419</v>
      </c>
      <c r="D169" s="275" t="s">
        <v>420</v>
      </c>
      <c r="E169" s="19" t="s">
        <v>244</v>
      </c>
      <c r="F169" s="276">
        <v>12.1</v>
      </c>
      <c r="G169" s="36"/>
      <c r="H169" s="41"/>
    </row>
    <row r="170" spans="1:8" s="2" customFormat="1" ht="16.9" customHeight="1">
      <c r="A170" s="36"/>
      <c r="B170" s="41"/>
      <c r="C170" s="275" t="s">
        <v>413</v>
      </c>
      <c r="D170" s="275" t="s">
        <v>414</v>
      </c>
      <c r="E170" s="19" t="s">
        <v>244</v>
      </c>
      <c r="F170" s="276">
        <v>12.1</v>
      </c>
      <c r="G170" s="36"/>
      <c r="H170" s="41"/>
    </row>
    <row r="171" spans="1:8" s="2" customFormat="1" ht="16.9" customHeight="1">
      <c r="A171" s="36"/>
      <c r="B171" s="41"/>
      <c r="C171" s="271" t="s">
        <v>253</v>
      </c>
      <c r="D171" s="272" t="s">
        <v>253</v>
      </c>
      <c r="E171" s="273" t="s">
        <v>158</v>
      </c>
      <c r="F171" s="274">
        <v>8.8</v>
      </c>
      <c r="G171" s="36"/>
      <c r="H171" s="41"/>
    </row>
    <row r="172" spans="1:8" s="2" customFormat="1" ht="16.9" customHeight="1">
      <c r="A172" s="36"/>
      <c r="B172" s="41"/>
      <c r="C172" s="275" t="s">
        <v>253</v>
      </c>
      <c r="D172" s="275" t="s">
        <v>648</v>
      </c>
      <c r="E172" s="19" t="s">
        <v>19</v>
      </c>
      <c r="F172" s="276">
        <v>8.8</v>
      </c>
      <c r="G172" s="36"/>
      <c r="H172" s="41"/>
    </row>
    <row r="173" spans="1:8" s="2" customFormat="1" ht="16.9" customHeight="1">
      <c r="A173" s="36"/>
      <c r="B173" s="41"/>
      <c r="C173" s="277" t="s">
        <v>1199</v>
      </c>
      <c r="D173" s="36"/>
      <c r="E173" s="36"/>
      <c r="F173" s="36"/>
      <c r="G173" s="36"/>
      <c r="H173" s="41"/>
    </row>
    <row r="174" spans="1:8" s="2" customFormat="1" ht="16.9" customHeight="1">
      <c r="A174" s="36"/>
      <c r="B174" s="41"/>
      <c r="C174" s="275" t="s">
        <v>375</v>
      </c>
      <c r="D174" s="275" t="s">
        <v>376</v>
      </c>
      <c r="E174" s="19" t="s">
        <v>158</v>
      </c>
      <c r="F174" s="276">
        <v>8.8</v>
      </c>
      <c r="G174" s="36"/>
      <c r="H174" s="41"/>
    </row>
    <row r="175" spans="1:8" s="2" customFormat="1" ht="16.9" customHeight="1">
      <c r="A175" s="36"/>
      <c r="B175" s="41"/>
      <c r="C175" s="275" t="s">
        <v>369</v>
      </c>
      <c r="D175" s="275" t="s">
        <v>370</v>
      </c>
      <c r="E175" s="19" t="s">
        <v>158</v>
      </c>
      <c r="F175" s="276">
        <v>8.8</v>
      </c>
      <c r="G175" s="36"/>
      <c r="H175" s="41"/>
    </row>
    <row r="176" spans="1:8" s="2" customFormat="1" ht="16.9" customHeight="1">
      <c r="A176" s="36"/>
      <c r="B176" s="41"/>
      <c r="C176" s="271" t="s">
        <v>277</v>
      </c>
      <c r="D176" s="272" t="s">
        <v>369</v>
      </c>
      <c r="E176" s="273" t="s">
        <v>184</v>
      </c>
      <c r="F176" s="274">
        <v>154.584</v>
      </c>
      <c r="G176" s="36"/>
      <c r="H176" s="41"/>
    </row>
    <row r="177" spans="1:8" s="2" customFormat="1" ht="16.9" customHeight="1">
      <c r="A177" s="36"/>
      <c r="B177" s="41"/>
      <c r="C177" s="275" t="s">
        <v>277</v>
      </c>
      <c r="D177" s="275" t="s">
        <v>620</v>
      </c>
      <c r="E177" s="19" t="s">
        <v>19</v>
      </c>
      <c r="F177" s="276">
        <v>154.584</v>
      </c>
      <c r="G177" s="36"/>
      <c r="H177" s="41"/>
    </row>
    <row r="178" spans="1:8" s="2" customFormat="1" ht="16.9" customHeight="1">
      <c r="A178" s="36"/>
      <c r="B178" s="41"/>
      <c r="C178" s="271" t="s">
        <v>289</v>
      </c>
      <c r="D178" s="272" t="s">
        <v>289</v>
      </c>
      <c r="E178" s="273" t="s">
        <v>184</v>
      </c>
      <c r="F178" s="274">
        <v>79.2</v>
      </c>
      <c r="G178" s="36"/>
      <c r="H178" s="41"/>
    </row>
    <row r="179" spans="1:8" s="2" customFormat="1" ht="16.9" customHeight="1">
      <c r="A179" s="36"/>
      <c r="B179" s="41"/>
      <c r="C179" s="275" t="s">
        <v>289</v>
      </c>
      <c r="D179" s="275" t="s">
        <v>622</v>
      </c>
      <c r="E179" s="19" t="s">
        <v>19</v>
      </c>
      <c r="F179" s="276">
        <v>79.2</v>
      </c>
      <c r="G179" s="36"/>
      <c r="H179" s="41"/>
    </row>
    <row r="180" spans="1:8" s="2" customFormat="1" ht="26.45" customHeight="1">
      <c r="A180" s="36"/>
      <c r="B180" s="41"/>
      <c r="C180" s="270" t="s">
        <v>1207</v>
      </c>
      <c r="D180" s="270" t="s">
        <v>106</v>
      </c>
      <c r="E180" s="36"/>
      <c r="F180" s="36"/>
      <c r="G180" s="36"/>
      <c r="H180" s="41"/>
    </row>
    <row r="181" spans="1:8" s="2" customFormat="1" ht="16.9" customHeight="1">
      <c r="A181" s="36"/>
      <c r="B181" s="41"/>
      <c r="C181" s="271" t="s">
        <v>610</v>
      </c>
      <c r="D181" s="272" t="s">
        <v>610</v>
      </c>
      <c r="E181" s="273" t="s">
        <v>174</v>
      </c>
      <c r="F181" s="274">
        <v>454.67</v>
      </c>
      <c r="G181" s="36"/>
      <c r="H181" s="41"/>
    </row>
    <row r="182" spans="1:8" s="2" customFormat="1" ht="16.9" customHeight="1">
      <c r="A182" s="36"/>
      <c r="B182" s="41"/>
      <c r="C182" s="275" t="s">
        <v>19</v>
      </c>
      <c r="D182" s="275" t="s">
        <v>701</v>
      </c>
      <c r="E182" s="19" t="s">
        <v>19</v>
      </c>
      <c r="F182" s="276">
        <v>121.64</v>
      </c>
      <c r="G182" s="36"/>
      <c r="H182" s="41"/>
    </row>
    <row r="183" spans="1:8" s="2" customFormat="1" ht="16.9" customHeight="1">
      <c r="A183" s="36"/>
      <c r="B183" s="41"/>
      <c r="C183" s="275" t="s">
        <v>19</v>
      </c>
      <c r="D183" s="275" t="s">
        <v>702</v>
      </c>
      <c r="E183" s="19" t="s">
        <v>19</v>
      </c>
      <c r="F183" s="276">
        <v>291.96</v>
      </c>
      <c r="G183" s="36"/>
      <c r="H183" s="41"/>
    </row>
    <row r="184" spans="1:8" s="2" customFormat="1" ht="16.9" customHeight="1">
      <c r="A184" s="36"/>
      <c r="B184" s="41"/>
      <c r="C184" s="275" t="s">
        <v>19</v>
      </c>
      <c r="D184" s="275" t="s">
        <v>703</v>
      </c>
      <c r="E184" s="19" t="s">
        <v>19</v>
      </c>
      <c r="F184" s="276">
        <v>10.08</v>
      </c>
      <c r="G184" s="36"/>
      <c r="H184" s="41"/>
    </row>
    <row r="185" spans="1:8" s="2" customFormat="1" ht="16.9" customHeight="1">
      <c r="A185" s="36"/>
      <c r="B185" s="41"/>
      <c r="C185" s="275" t="s">
        <v>19</v>
      </c>
      <c r="D185" s="275" t="s">
        <v>704</v>
      </c>
      <c r="E185" s="19" t="s">
        <v>19</v>
      </c>
      <c r="F185" s="276">
        <v>15.96</v>
      </c>
      <c r="G185" s="36"/>
      <c r="H185" s="41"/>
    </row>
    <row r="186" spans="1:8" s="2" customFormat="1" ht="16.9" customHeight="1">
      <c r="A186" s="36"/>
      <c r="B186" s="41"/>
      <c r="C186" s="275" t="s">
        <v>19</v>
      </c>
      <c r="D186" s="275" t="s">
        <v>705</v>
      </c>
      <c r="E186" s="19" t="s">
        <v>19</v>
      </c>
      <c r="F186" s="276">
        <v>15.03</v>
      </c>
      <c r="G186" s="36"/>
      <c r="H186" s="41"/>
    </row>
    <row r="187" spans="1:8" s="2" customFormat="1" ht="16.9" customHeight="1">
      <c r="A187" s="36"/>
      <c r="B187" s="41"/>
      <c r="C187" s="275" t="s">
        <v>610</v>
      </c>
      <c r="D187" s="275" t="s">
        <v>278</v>
      </c>
      <c r="E187" s="19" t="s">
        <v>19</v>
      </c>
      <c r="F187" s="276">
        <v>454.67</v>
      </c>
      <c r="G187" s="36"/>
      <c r="H187" s="41"/>
    </row>
    <row r="188" spans="1:8" s="2" customFormat="1" ht="16.9" customHeight="1">
      <c r="A188" s="36"/>
      <c r="B188" s="41"/>
      <c r="C188" s="277" t="s">
        <v>1199</v>
      </c>
      <c r="D188" s="36"/>
      <c r="E188" s="36"/>
      <c r="F188" s="36"/>
      <c r="G188" s="36"/>
      <c r="H188" s="41"/>
    </row>
    <row r="189" spans="1:8" s="2" customFormat="1" ht="16.9" customHeight="1">
      <c r="A189" s="36"/>
      <c r="B189" s="41"/>
      <c r="C189" s="275" t="s">
        <v>310</v>
      </c>
      <c r="D189" s="275" t="s">
        <v>311</v>
      </c>
      <c r="E189" s="19" t="s">
        <v>174</v>
      </c>
      <c r="F189" s="276">
        <v>454.67</v>
      </c>
      <c r="G189" s="36"/>
      <c r="H189" s="41"/>
    </row>
    <row r="190" spans="1:8" s="2" customFormat="1" ht="16.9" customHeight="1">
      <c r="A190" s="36"/>
      <c r="B190" s="41"/>
      <c r="C190" s="275" t="s">
        <v>335</v>
      </c>
      <c r="D190" s="275" t="s">
        <v>336</v>
      </c>
      <c r="E190" s="19" t="s">
        <v>174</v>
      </c>
      <c r="F190" s="276">
        <v>454.67</v>
      </c>
      <c r="G190" s="36"/>
      <c r="H190" s="41"/>
    </row>
    <row r="191" spans="1:8" s="2" customFormat="1" ht="16.9" customHeight="1">
      <c r="A191" s="36"/>
      <c r="B191" s="41"/>
      <c r="C191" s="271" t="s">
        <v>668</v>
      </c>
      <c r="D191" s="272" t="s">
        <v>668</v>
      </c>
      <c r="E191" s="273" t="s">
        <v>174</v>
      </c>
      <c r="F191" s="274">
        <v>76.67</v>
      </c>
      <c r="G191" s="36"/>
      <c r="H191" s="41"/>
    </row>
    <row r="192" spans="1:8" s="2" customFormat="1" ht="16.9" customHeight="1">
      <c r="A192" s="36"/>
      <c r="B192" s="41"/>
      <c r="C192" s="275" t="s">
        <v>19</v>
      </c>
      <c r="D192" s="275" t="s">
        <v>707</v>
      </c>
      <c r="E192" s="19" t="s">
        <v>19</v>
      </c>
      <c r="F192" s="276">
        <v>8.74</v>
      </c>
      <c r="G192" s="36"/>
      <c r="H192" s="41"/>
    </row>
    <row r="193" spans="1:8" s="2" customFormat="1" ht="16.9" customHeight="1">
      <c r="A193" s="36"/>
      <c r="B193" s="41"/>
      <c r="C193" s="275" t="s">
        <v>19</v>
      </c>
      <c r="D193" s="275" t="s">
        <v>708</v>
      </c>
      <c r="E193" s="19" t="s">
        <v>19</v>
      </c>
      <c r="F193" s="276">
        <v>67.93</v>
      </c>
      <c r="G193" s="36"/>
      <c r="H193" s="41"/>
    </row>
    <row r="194" spans="1:8" s="2" customFormat="1" ht="16.9" customHeight="1">
      <c r="A194" s="36"/>
      <c r="B194" s="41"/>
      <c r="C194" s="275" t="s">
        <v>668</v>
      </c>
      <c r="D194" s="275" t="s">
        <v>278</v>
      </c>
      <c r="E194" s="19" t="s">
        <v>19</v>
      </c>
      <c r="F194" s="276">
        <v>76.67</v>
      </c>
      <c r="G194" s="36"/>
      <c r="H194" s="41"/>
    </row>
    <row r="195" spans="1:8" s="2" customFormat="1" ht="16.9" customHeight="1">
      <c r="A195" s="36"/>
      <c r="B195" s="41"/>
      <c r="C195" s="277" t="s">
        <v>1199</v>
      </c>
      <c r="D195" s="36"/>
      <c r="E195" s="36"/>
      <c r="F195" s="36"/>
      <c r="G195" s="36"/>
      <c r="H195" s="41"/>
    </row>
    <row r="196" spans="1:8" s="2" customFormat="1" ht="16.9" customHeight="1">
      <c r="A196" s="36"/>
      <c r="B196" s="41"/>
      <c r="C196" s="275" t="s">
        <v>322</v>
      </c>
      <c r="D196" s="275" t="s">
        <v>323</v>
      </c>
      <c r="E196" s="19" t="s">
        <v>174</v>
      </c>
      <c r="F196" s="276">
        <v>76.67</v>
      </c>
      <c r="G196" s="36"/>
      <c r="H196" s="41"/>
    </row>
    <row r="197" spans="1:8" s="2" customFormat="1" ht="16.9" customHeight="1">
      <c r="A197" s="36"/>
      <c r="B197" s="41"/>
      <c r="C197" s="275" t="s">
        <v>339</v>
      </c>
      <c r="D197" s="275" t="s">
        <v>340</v>
      </c>
      <c r="E197" s="19" t="s">
        <v>174</v>
      </c>
      <c r="F197" s="276">
        <v>76.67</v>
      </c>
      <c r="G197" s="36"/>
      <c r="H197" s="41"/>
    </row>
    <row r="198" spans="1:8" s="2" customFormat="1" ht="16.9" customHeight="1">
      <c r="A198" s="36"/>
      <c r="B198" s="41"/>
      <c r="C198" s="271" t="s">
        <v>670</v>
      </c>
      <c r="D198" s="272" t="s">
        <v>670</v>
      </c>
      <c r="E198" s="273" t="s">
        <v>174</v>
      </c>
      <c r="F198" s="274">
        <v>75.727</v>
      </c>
      <c r="G198" s="36"/>
      <c r="H198" s="41"/>
    </row>
    <row r="199" spans="1:8" s="2" customFormat="1" ht="16.9" customHeight="1">
      <c r="A199" s="36"/>
      <c r="B199" s="41"/>
      <c r="C199" s="275" t="s">
        <v>19</v>
      </c>
      <c r="D199" s="275" t="s">
        <v>716</v>
      </c>
      <c r="E199" s="19" t="s">
        <v>19</v>
      </c>
      <c r="F199" s="276">
        <v>0</v>
      </c>
      <c r="G199" s="36"/>
      <c r="H199" s="41"/>
    </row>
    <row r="200" spans="1:8" s="2" customFormat="1" ht="16.9" customHeight="1">
      <c r="A200" s="36"/>
      <c r="B200" s="41"/>
      <c r="C200" s="275" t="s">
        <v>19</v>
      </c>
      <c r="D200" s="275" t="s">
        <v>717</v>
      </c>
      <c r="E200" s="19" t="s">
        <v>19</v>
      </c>
      <c r="F200" s="276">
        <v>10.721</v>
      </c>
      <c r="G200" s="36"/>
      <c r="H200" s="41"/>
    </row>
    <row r="201" spans="1:8" s="2" customFormat="1" ht="16.9" customHeight="1">
      <c r="A201" s="36"/>
      <c r="B201" s="41"/>
      <c r="C201" s="275" t="s">
        <v>19</v>
      </c>
      <c r="D201" s="275" t="s">
        <v>718</v>
      </c>
      <c r="E201" s="19" t="s">
        <v>19</v>
      </c>
      <c r="F201" s="276">
        <v>13.676</v>
      </c>
      <c r="G201" s="36"/>
      <c r="H201" s="41"/>
    </row>
    <row r="202" spans="1:8" s="2" customFormat="1" ht="16.9" customHeight="1">
      <c r="A202" s="36"/>
      <c r="B202" s="41"/>
      <c r="C202" s="275" t="s">
        <v>19</v>
      </c>
      <c r="D202" s="275" t="s">
        <v>719</v>
      </c>
      <c r="E202" s="19" t="s">
        <v>19</v>
      </c>
      <c r="F202" s="276">
        <v>9.21</v>
      </c>
      <c r="G202" s="36"/>
      <c r="H202" s="41"/>
    </row>
    <row r="203" spans="1:8" s="2" customFormat="1" ht="16.9" customHeight="1">
      <c r="A203" s="36"/>
      <c r="B203" s="41"/>
      <c r="C203" s="275" t="s">
        <v>19</v>
      </c>
      <c r="D203" s="275" t="s">
        <v>720</v>
      </c>
      <c r="E203" s="19" t="s">
        <v>19</v>
      </c>
      <c r="F203" s="276">
        <v>0</v>
      </c>
      <c r="G203" s="36"/>
      <c r="H203" s="41"/>
    </row>
    <row r="204" spans="1:8" s="2" customFormat="1" ht="16.9" customHeight="1">
      <c r="A204" s="36"/>
      <c r="B204" s="41"/>
      <c r="C204" s="275" t="s">
        <v>19</v>
      </c>
      <c r="D204" s="275" t="s">
        <v>721</v>
      </c>
      <c r="E204" s="19" t="s">
        <v>19</v>
      </c>
      <c r="F204" s="276">
        <v>11.3</v>
      </c>
      <c r="G204" s="36"/>
      <c r="H204" s="41"/>
    </row>
    <row r="205" spans="1:8" s="2" customFormat="1" ht="16.9" customHeight="1">
      <c r="A205" s="36"/>
      <c r="B205" s="41"/>
      <c r="C205" s="275" t="s">
        <v>19</v>
      </c>
      <c r="D205" s="275" t="s">
        <v>722</v>
      </c>
      <c r="E205" s="19" t="s">
        <v>19</v>
      </c>
      <c r="F205" s="276">
        <v>30.82</v>
      </c>
      <c r="G205" s="36"/>
      <c r="H205" s="41"/>
    </row>
    <row r="206" spans="1:8" s="2" customFormat="1" ht="16.9" customHeight="1">
      <c r="A206" s="36"/>
      <c r="B206" s="41"/>
      <c r="C206" s="275" t="s">
        <v>670</v>
      </c>
      <c r="D206" s="275" t="s">
        <v>278</v>
      </c>
      <c r="E206" s="19" t="s">
        <v>19</v>
      </c>
      <c r="F206" s="276">
        <v>75.727</v>
      </c>
      <c r="G206" s="36"/>
      <c r="H206" s="41"/>
    </row>
    <row r="207" spans="1:8" s="2" customFormat="1" ht="16.9" customHeight="1">
      <c r="A207" s="36"/>
      <c r="B207" s="41"/>
      <c r="C207" s="277" t="s">
        <v>1199</v>
      </c>
      <c r="D207" s="36"/>
      <c r="E207" s="36"/>
      <c r="F207" s="36"/>
      <c r="G207" s="36"/>
      <c r="H207" s="41"/>
    </row>
    <row r="208" spans="1:8" s="2" customFormat="1" ht="16.9" customHeight="1">
      <c r="A208" s="36"/>
      <c r="B208" s="41"/>
      <c r="C208" s="275" t="s">
        <v>711</v>
      </c>
      <c r="D208" s="275" t="s">
        <v>712</v>
      </c>
      <c r="E208" s="19" t="s">
        <v>174</v>
      </c>
      <c r="F208" s="276">
        <v>75.727</v>
      </c>
      <c r="G208" s="36"/>
      <c r="H208" s="41"/>
    </row>
    <row r="209" spans="1:8" s="2" customFormat="1" ht="16.9" customHeight="1">
      <c r="A209" s="36"/>
      <c r="B209" s="41"/>
      <c r="C209" s="275" t="s">
        <v>723</v>
      </c>
      <c r="D209" s="275" t="s">
        <v>724</v>
      </c>
      <c r="E209" s="19" t="s">
        <v>174</v>
      </c>
      <c r="F209" s="276">
        <v>75.727</v>
      </c>
      <c r="G209" s="36"/>
      <c r="H209" s="41"/>
    </row>
    <row r="210" spans="1:8" s="2" customFormat="1" ht="16.9" customHeight="1">
      <c r="A210" s="36"/>
      <c r="B210" s="41"/>
      <c r="C210" s="271" t="s">
        <v>612</v>
      </c>
      <c r="D210" s="272" t="s">
        <v>612</v>
      </c>
      <c r="E210" s="273" t="s">
        <v>184</v>
      </c>
      <c r="F210" s="274">
        <v>312.54</v>
      </c>
      <c r="G210" s="36"/>
      <c r="H210" s="41"/>
    </row>
    <row r="211" spans="1:8" s="2" customFormat="1" ht="16.9" customHeight="1">
      <c r="A211" s="36"/>
      <c r="B211" s="41"/>
      <c r="C211" s="275" t="s">
        <v>19</v>
      </c>
      <c r="D211" s="275" t="s">
        <v>692</v>
      </c>
      <c r="E211" s="19" t="s">
        <v>19</v>
      </c>
      <c r="F211" s="276">
        <v>351.2</v>
      </c>
      <c r="G211" s="36"/>
      <c r="H211" s="41"/>
    </row>
    <row r="212" spans="1:8" s="2" customFormat="1" ht="16.9" customHeight="1">
      <c r="A212" s="36"/>
      <c r="B212" s="41"/>
      <c r="C212" s="275" t="s">
        <v>19</v>
      </c>
      <c r="D212" s="275" t="s">
        <v>693</v>
      </c>
      <c r="E212" s="19" t="s">
        <v>19</v>
      </c>
      <c r="F212" s="276">
        <v>-9.86</v>
      </c>
      <c r="G212" s="36"/>
      <c r="H212" s="41"/>
    </row>
    <row r="213" spans="1:8" s="2" customFormat="1" ht="16.9" customHeight="1">
      <c r="A213" s="36"/>
      <c r="B213" s="41"/>
      <c r="C213" s="275" t="s">
        <v>19</v>
      </c>
      <c r="D213" s="275" t="s">
        <v>694</v>
      </c>
      <c r="E213" s="19" t="s">
        <v>19</v>
      </c>
      <c r="F213" s="276">
        <v>-40.99</v>
      </c>
      <c r="G213" s="36"/>
      <c r="H213" s="41"/>
    </row>
    <row r="214" spans="1:8" s="2" customFormat="1" ht="16.9" customHeight="1">
      <c r="A214" s="36"/>
      <c r="B214" s="41"/>
      <c r="C214" s="275" t="s">
        <v>19</v>
      </c>
      <c r="D214" s="275" t="s">
        <v>695</v>
      </c>
      <c r="E214" s="19" t="s">
        <v>19</v>
      </c>
      <c r="F214" s="276">
        <v>-24.9</v>
      </c>
      <c r="G214" s="36"/>
      <c r="H214" s="41"/>
    </row>
    <row r="215" spans="1:8" s="2" customFormat="1" ht="16.9" customHeight="1">
      <c r="A215" s="36"/>
      <c r="B215" s="41"/>
      <c r="C215" s="275" t="s">
        <v>19</v>
      </c>
      <c r="D215" s="275" t="s">
        <v>696</v>
      </c>
      <c r="E215" s="19" t="s">
        <v>19</v>
      </c>
      <c r="F215" s="276">
        <v>-8.5</v>
      </c>
      <c r="G215" s="36"/>
      <c r="H215" s="41"/>
    </row>
    <row r="216" spans="1:8" s="2" customFormat="1" ht="16.9" customHeight="1">
      <c r="A216" s="36"/>
      <c r="B216" s="41"/>
      <c r="C216" s="275" t="s">
        <v>19</v>
      </c>
      <c r="D216" s="275" t="s">
        <v>697</v>
      </c>
      <c r="E216" s="19" t="s">
        <v>19</v>
      </c>
      <c r="F216" s="276">
        <v>-51.4</v>
      </c>
      <c r="G216" s="36"/>
      <c r="H216" s="41"/>
    </row>
    <row r="217" spans="1:8" s="2" customFormat="1" ht="16.9" customHeight="1">
      <c r="A217" s="36"/>
      <c r="B217" s="41"/>
      <c r="C217" s="275" t="s">
        <v>19</v>
      </c>
      <c r="D217" s="275" t="s">
        <v>698</v>
      </c>
      <c r="E217" s="19" t="s">
        <v>19</v>
      </c>
      <c r="F217" s="276">
        <v>94.86</v>
      </c>
      <c r="G217" s="36"/>
      <c r="H217" s="41"/>
    </row>
    <row r="218" spans="1:8" s="2" customFormat="1" ht="16.9" customHeight="1">
      <c r="A218" s="36"/>
      <c r="B218" s="41"/>
      <c r="C218" s="275" t="s">
        <v>19</v>
      </c>
      <c r="D218" s="275" t="s">
        <v>699</v>
      </c>
      <c r="E218" s="19" t="s">
        <v>19</v>
      </c>
      <c r="F218" s="276">
        <v>2.13</v>
      </c>
      <c r="G218" s="36"/>
      <c r="H218" s="41"/>
    </row>
    <row r="219" spans="1:8" s="2" customFormat="1" ht="16.9" customHeight="1">
      <c r="A219" s="36"/>
      <c r="B219" s="41"/>
      <c r="C219" s="275" t="s">
        <v>612</v>
      </c>
      <c r="D219" s="275" t="s">
        <v>278</v>
      </c>
      <c r="E219" s="19" t="s">
        <v>19</v>
      </c>
      <c r="F219" s="276">
        <v>312.54</v>
      </c>
      <c r="G219" s="36"/>
      <c r="H219" s="41"/>
    </row>
    <row r="220" spans="1:8" s="2" customFormat="1" ht="16.9" customHeight="1">
      <c r="A220" s="36"/>
      <c r="B220" s="41"/>
      <c r="C220" s="277" t="s">
        <v>1199</v>
      </c>
      <c r="D220" s="36"/>
      <c r="E220" s="36"/>
      <c r="F220" s="36"/>
      <c r="G220" s="36"/>
      <c r="H220" s="41"/>
    </row>
    <row r="221" spans="1:8" s="2" customFormat="1" ht="16.9" customHeight="1">
      <c r="A221" s="36"/>
      <c r="B221" s="41"/>
      <c r="C221" s="275" t="s">
        <v>297</v>
      </c>
      <c r="D221" s="275" t="s">
        <v>623</v>
      </c>
      <c r="E221" s="19" t="s">
        <v>184</v>
      </c>
      <c r="F221" s="276">
        <v>312.54</v>
      </c>
      <c r="G221" s="36"/>
      <c r="H221" s="41"/>
    </row>
    <row r="222" spans="1:8" s="2" customFormat="1" ht="16.9" customHeight="1">
      <c r="A222" s="36"/>
      <c r="B222" s="41"/>
      <c r="C222" s="275" t="s">
        <v>347</v>
      </c>
      <c r="D222" s="275" t="s">
        <v>348</v>
      </c>
      <c r="E222" s="19" t="s">
        <v>226</v>
      </c>
      <c r="F222" s="276">
        <v>4.376</v>
      </c>
      <c r="G222" s="36"/>
      <c r="H222" s="41"/>
    </row>
    <row r="223" spans="1:8" s="2" customFormat="1" ht="16.9" customHeight="1">
      <c r="A223" s="36"/>
      <c r="B223" s="41"/>
      <c r="C223" s="275" t="s">
        <v>353</v>
      </c>
      <c r="D223" s="275" t="s">
        <v>354</v>
      </c>
      <c r="E223" s="19" t="s">
        <v>226</v>
      </c>
      <c r="F223" s="276">
        <v>17.502</v>
      </c>
      <c r="G223" s="36"/>
      <c r="H223" s="41"/>
    </row>
    <row r="224" spans="1:8" s="2" customFormat="1" ht="16.9" customHeight="1">
      <c r="A224" s="36"/>
      <c r="B224" s="41"/>
      <c r="C224" s="271" t="s">
        <v>673</v>
      </c>
      <c r="D224" s="272" t="s">
        <v>673</v>
      </c>
      <c r="E224" s="273" t="s">
        <v>158</v>
      </c>
      <c r="F224" s="274">
        <v>32.1</v>
      </c>
      <c r="G224" s="36"/>
      <c r="H224" s="41"/>
    </row>
    <row r="225" spans="1:8" s="2" customFormat="1" ht="16.9" customHeight="1">
      <c r="A225" s="36"/>
      <c r="B225" s="41"/>
      <c r="C225" s="275" t="s">
        <v>19</v>
      </c>
      <c r="D225" s="275" t="s">
        <v>748</v>
      </c>
      <c r="E225" s="19" t="s">
        <v>19</v>
      </c>
      <c r="F225" s="276">
        <v>0</v>
      </c>
      <c r="G225" s="36"/>
      <c r="H225" s="41"/>
    </row>
    <row r="226" spans="1:8" s="2" customFormat="1" ht="16.9" customHeight="1">
      <c r="A226" s="36"/>
      <c r="B226" s="41"/>
      <c r="C226" s="275" t="s">
        <v>19</v>
      </c>
      <c r="D226" s="275" t="s">
        <v>749</v>
      </c>
      <c r="E226" s="19" t="s">
        <v>19</v>
      </c>
      <c r="F226" s="276">
        <v>19.7</v>
      </c>
      <c r="G226" s="36"/>
      <c r="H226" s="41"/>
    </row>
    <row r="227" spans="1:8" s="2" customFormat="1" ht="16.9" customHeight="1">
      <c r="A227" s="36"/>
      <c r="B227" s="41"/>
      <c r="C227" s="275" t="s">
        <v>19</v>
      </c>
      <c r="D227" s="275" t="s">
        <v>750</v>
      </c>
      <c r="E227" s="19" t="s">
        <v>19</v>
      </c>
      <c r="F227" s="276">
        <v>0</v>
      </c>
      <c r="G227" s="36"/>
      <c r="H227" s="41"/>
    </row>
    <row r="228" spans="1:8" s="2" customFormat="1" ht="16.9" customHeight="1">
      <c r="A228" s="36"/>
      <c r="B228" s="41"/>
      <c r="C228" s="275" t="s">
        <v>19</v>
      </c>
      <c r="D228" s="275" t="s">
        <v>751</v>
      </c>
      <c r="E228" s="19" t="s">
        <v>19</v>
      </c>
      <c r="F228" s="276">
        <v>12.4</v>
      </c>
      <c r="G228" s="36"/>
      <c r="H228" s="41"/>
    </row>
    <row r="229" spans="1:8" s="2" customFormat="1" ht="16.9" customHeight="1">
      <c r="A229" s="36"/>
      <c r="B229" s="41"/>
      <c r="C229" s="275" t="s">
        <v>673</v>
      </c>
      <c r="D229" s="275" t="s">
        <v>278</v>
      </c>
      <c r="E229" s="19" t="s">
        <v>19</v>
      </c>
      <c r="F229" s="276">
        <v>32.1</v>
      </c>
      <c r="G229" s="36"/>
      <c r="H229" s="41"/>
    </row>
    <row r="230" spans="1:8" s="2" customFormat="1" ht="16.9" customHeight="1">
      <c r="A230" s="36"/>
      <c r="B230" s="41"/>
      <c r="C230" s="277" t="s">
        <v>1199</v>
      </c>
      <c r="D230" s="36"/>
      <c r="E230" s="36"/>
      <c r="F230" s="36"/>
      <c r="G230" s="36"/>
      <c r="H230" s="41"/>
    </row>
    <row r="231" spans="1:8" s="2" customFormat="1" ht="16.9" customHeight="1">
      <c r="A231" s="36"/>
      <c r="B231" s="41"/>
      <c r="C231" s="275" t="s">
        <v>595</v>
      </c>
      <c r="D231" s="275" t="s">
        <v>596</v>
      </c>
      <c r="E231" s="19" t="s">
        <v>158</v>
      </c>
      <c r="F231" s="276">
        <v>32.1</v>
      </c>
      <c r="G231" s="36"/>
      <c r="H231" s="41"/>
    </row>
    <row r="232" spans="1:8" s="2" customFormat="1" ht="16.9" customHeight="1">
      <c r="A232" s="36"/>
      <c r="B232" s="41"/>
      <c r="C232" s="275" t="s">
        <v>584</v>
      </c>
      <c r="D232" s="275" t="s">
        <v>585</v>
      </c>
      <c r="E232" s="19" t="s">
        <v>174</v>
      </c>
      <c r="F232" s="276">
        <v>16.05</v>
      </c>
      <c r="G232" s="36"/>
      <c r="H232" s="41"/>
    </row>
    <row r="233" spans="1:8" s="2" customFormat="1" ht="16.9" customHeight="1">
      <c r="A233" s="36"/>
      <c r="B233" s="41"/>
      <c r="C233" s="275" t="s">
        <v>600</v>
      </c>
      <c r="D233" s="275" t="s">
        <v>601</v>
      </c>
      <c r="E233" s="19" t="s">
        <v>158</v>
      </c>
      <c r="F233" s="276">
        <v>51.8</v>
      </c>
      <c r="G233" s="36"/>
      <c r="H233" s="41"/>
    </row>
    <row r="234" spans="1:8" s="2" customFormat="1" ht="16.9" customHeight="1">
      <c r="A234" s="36"/>
      <c r="B234" s="41"/>
      <c r="C234" s="271" t="s">
        <v>249</v>
      </c>
      <c r="D234" s="272" t="s">
        <v>250</v>
      </c>
      <c r="E234" s="273" t="s">
        <v>244</v>
      </c>
      <c r="F234" s="274">
        <v>12.1</v>
      </c>
      <c r="G234" s="36"/>
      <c r="H234" s="41"/>
    </row>
    <row r="235" spans="1:8" s="2" customFormat="1" ht="16.9" customHeight="1">
      <c r="A235" s="36"/>
      <c r="B235" s="41"/>
      <c r="C235" s="275" t="s">
        <v>249</v>
      </c>
      <c r="D235" s="275" t="s">
        <v>423</v>
      </c>
      <c r="E235" s="19" t="s">
        <v>19</v>
      </c>
      <c r="F235" s="276">
        <v>12.1</v>
      </c>
      <c r="G235" s="36"/>
      <c r="H235" s="41"/>
    </row>
    <row r="236" spans="1:8" s="2" customFormat="1" ht="16.9" customHeight="1">
      <c r="A236" s="36"/>
      <c r="B236" s="41"/>
      <c r="C236" s="277" t="s">
        <v>1199</v>
      </c>
      <c r="D236" s="36"/>
      <c r="E236" s="36"/>
      <c r="F236" s="36"/>
      <c r="G236" s="36"/>
      <c r="H236" s="41"/>
    </row>
    <row r="237" spans="1:8" s="2" customFormat="1" ht="16.9" customHeight="1">
      <c r="A237" s="36"/>
      <c r="B237" s="41"/>
      <c r="C237" s="275" t="s">
        <v>419</v>
      </c>
      <c r="D237" s="275" t="s">
        <v>420</v>
      </c>
      <c r="E237" s="19" t="s">
        <v>244</v>
      </c>
      <c r="F237" s="276">
        <v>12.1</v>
      </c>
      <c r="G237" s="36"/>
      <c r="H237" s="41"/>
    </row>
    <row r="238" spans="1:8" s="2" customFormat="1" ht="16.9" customHeight="1">
      <c r="A238" s="36"/>
      <c r="B238" s="41"/>
      <c r="C238" s="275" t="s">
        <v>413</v>
      </c>
      <c r="D238" s="275" t="s">
        <v>414</v>
      </c>
      <c r="E238" s="19" t="s">
        <v>244</v>
      </c>
      <c r="F238" s="276">
        <v>85.6</v>
      </c>
      <c r="G238" s="36"/>
      <c r="H238" s="41"/>
    </row>
    <row r="239" spans="1:8" s="2" customFormat="1" ht="16.9" customHeight="1">
      <c r="A239" s="36"/>
      <c r="B239" s="41"/>
      <c r="C239" s="271" t="s">
        <v>755</v>
      </c>
      <c r="D239" s="272" t="s">
        <v>1208</v>
      </c>
      <c r="E239" s="273" t="s">
        <v>158</v>
      </c>
      <c r="F239" s="274">
        <v>51.8</v>
      </c>
      <c r="G239" s="36"/>
      <c r="H239" s="41"/>
    </row>
    <row r="240" spans="1:8" s="2" customFormat="1" ht="16.9" customHeight="1">
      <c r="A240" s="36"/>
      <c r="B240" s="41"/>
      <c r="C240" s="275" t="s">
        <v>755</v>
      </c>
      <c r="D240" s="275" t="s">
        <v>756</v>
      </c>
      <c r="E240" s="19" t="s">
        <v>19</v>
      </c>
      <c r="F240" s="276">
        <v>51.8</v>
      </c>
      <c r="G240" s="36"/>
      <c r="H240" s="41"/>
    </row>
    <row r="241" spans="1:8" s="2" customFormat="1" ht="16.9" customHeight="1">
      <c r="A241" s="36"/>
      <c r="B241" s="41"/>
      <c r="C241" s="271" t="s">
        <v>675</v>
      </c>
      <c r="D241" s="272" t="s">
        <v>675</v>
      </c>
      <c r="E241" s="273" t="s">
        <v>676</v>
      </c>
      <c r="F241" s="274">
        <v>12</v>
      </c>
      <c r="G241" s="36"/>
      <c r="H241" s="41"/>
    </row>
    <row r="242" spans="1:8" s="2" customFormat="1" ht="16.9" customHeight="1">
      <c r="A242" s="36"/>
      <c r="B242" s="41"/>
      <c r="C242" s="275" t="s">
        <v>19</v>
      </c>
      <c r="D242" s="275" t="s">
        <v>766</v>
      </c>
      <c r="E242" s="19" t="s">
        <v>19</v>
      </c>
      <c r="F242" s="276">
        <v>4</v>
      </c>
      <c r="G242" s="36"/>
      <c r="H242" s="41"/>
    </row>
    <row r="243" spans="1:8" s="2" customFormat="1" ht="16.9" customHeight="1">
      <c r="A243" s="36"/>
      <c r="B243" s="41"/>
      <c r="C243" s="275" t="s">
        <v>19</v>
      </c>
      <c r="D243" s="275" t="s">
        <v>767</v>
      </c>
      <c r="E243" s="19" t="s">
        <v>19</v>
      </c>
      <c r="F243" s="276">
        <v>8</v>
      </c>
      <c r="G243" s="36"/>
      <c r="H243" s="41"/>
    </row>
    <row r="244" spans="1:8" s="2" customFormat="1" ht="16.9" customHeight="1">
      <c r="A244" s="36"/>
      <c r="B244" s="41"/>
      <c r="C244" s="275" t="s">
        <v>675</v>
      </c>
      <c r="D244" s="275" t="s">
        <v>278</v>
      </c>
      <c r="E244" s="19" t="s">
        <v>19</v>
      </c>
      <c r="F244" s="276">
        <v>12</v>
      </c>
      <c r="G244" s="36"/>
      <c r="H244" s="41"/>
    </row>
    <row r="245" spans="1:8" s="2" customFormat="1" ht="16.9" customHeight="1">
      <c r="A245" s="36"/>
      <c r="B245" s="41"/>
      <c r="C245" s="277" t="s">
        <v>1199</v>
      </c>
      <c r="D245" s="36"/>
      <c r="E245" s="36"/>
      <c r="F245" s="36"/>
      <c r="G245" s="36"/>
      <c r="H245" s="41"/>
    </row>
    <row r="246" spans="1:8" s="2" customFormat="1" ht="16.9" customHeight="1">
      <c r="A246" s="36"/>
      <c r="B246" s="41"/>
      <c r="C246" s="275" t="s">
        <v>762</v>
      </c>
      <c r="D246" s="275" t="s">
        <v>763</v>
      </c>
      <c r="E246" s="19" t="s">
        <v>676</v>
      </c>
      <c r="F246" s="276">
        <v>12</v>
      </c>
      <c r="G246" s="36"/>
      <c r="H246" s="41"/>
    </row>
    <row r="247" spans="1:8" s="2" customFormat="1" ht="16.9" customHeight="1">
      <c r="A247" s="36"/>
      <c r="B247" s="41"/>
      <c r="C247" s="275" t="s">
        <v>757</v>
      </c>
      <c r="D247" s="275" t="s">
        <v>758</v>
      </c>
      <c r="E247" s="19" t="s">
        <v>676</v>
      </c>
      <c r="F247" s="276">
        <v>12</v>
      </c>
      <c r="G247" s="36"/>
      <c r="H247" s="41"/>
    </row>
    <row r="248" spans="1:8" s="2" customFormat="1" ht="16.9" customHeight="1">
      <c r="A248" s="36"/>
      <c r="B248" s="41"/>
      <c r="C248" s="271" t="s">
        <v>677</v>
      </c>
      <c r="D248" s="272" t="s">
        <v>677</v>
      </c>
      <c r="E248" s="273" t="s">
        <v>244</v>
      </c>
      <c r="F248" s="274">
        <v>135.2</v>
      </c>
      <c r="G248" s="36"/>
      <c r="H248" s="41"/>
    </row>
    <row r="249" spans="1:8" s="2" customFormat="1" ht="16.9" customHeight="1">
      <c r="A249" s="36"/>
      <c r="B249" s="41"/>
      <c r="C249" s="275" t="s">
        <v>677</v>
      </c>
      <c r="D249" s="275" t="s">
        <v>806</v>
      </c>
      <c r="E249" s="19" t="s">
        <v>19</v>
      </c>
      <c r="F249" s="276">
        <v>135.2</v>
      </c>
      <c r="G249" s="36"/>
      <c r="H249" s="41"/>
    </row>
    <row r="250" spans="1:8" s="2" customFormat="1" ht="16.9" customHeight="1">
      <c r="A250" s="36"/>
      <c r="B250" s="41"/>
      <c r="C250" s="277" t="s">
        <v>1199</v>
      </c>
      <c r="D250" s="36"/>
      <c r="E250" s="36"/>
      <c r="F250" s="36"/>
      <c r="G250" s="36"/>
      <c r="H250" s="41"/>
    </row>
    <row r="251" spans="1:8" s="2" customFormat="1" ht="16.9" customHeight="1">
      <c r="A251" s="36"/>
      <c r="B251" s="41"/>
      <c r="C251" s="275" t="s">
        <v>802</v>
      </c>
      <c r="D251" s="275" t="s">
        <v>803</v>
      </c>
      <c r="E251" s="19" t="s">
        <v>244</v>
      </c>
      <c r="F251" s="276">
        <v>135.2</v>
      </c>
      <c r="G251" s="36"/>
      <c r="H251" s="41"/>
    </row>
    <row r="252" spans="1:8" s="2" customFormat="1" ht="16.9" customHeight="1">
      <c r="A252" s="36"/>
      <c r="B252" s="41"/>
      <c r="C252" s="275" t="s">
        <v>797</v>
      </c>
      <c r="D252" s="275" t="s">
        <v>798</v>
      </c>
      <c r="E252" s="19" t="s">
        <v>244</v>
      </c>
      <c r="F252" s="276">
        <v>135.2</v>
      </c>
      <c r="G252" s="36"/>
      <c r="H252" s="41"/>
    </row>
    <row r="253" spans="1:8" s="2" customFormat="1" ht="16.9" customHeight="1">
      <c r="A253" s="36"/>
      <c r="B253" s="41"/>
      <c r="C253" s="271" t="s">
        <v>679</v>
      </c>
      <c r="D253" s="272" t="s">
        <v>679</v>
      </c>
      <c r="E253" s="273" t="s">
        <v>244</v>
      </c>
      <c r="F253" s="274">
        <v>73.5</v>
      </c>
      <c r="G253" s="36"/>
      <c r="H253" s="41"/>
    </row>
    <row r="254" spans="1:8" s="2" customFormat="1" ht="16.9" customHeight="1">
      <c r="A254" s="36"/>
      <c r="B254" s="41"/>
      <c r="C254" s="275" t="s">
        <v>679</v>
      </c>
      <c r="D254" s="275" t="s">
        <v>780</v>
      </c>
      <c r="E254" s="19" t="s">
        <v>19</v>
      </c>
      <c r="F254" s="276">
        <v>73.5</v>
      </c>
      <c r="G254" s="36"/>
      <c r="H254" s="41"/>
    </row>
    <row r="255" spans="1:8" s="2" customFormat="1" ht="16.9" customHeight="1">
      <c r="A255" s="36"/>
      <c r="B255" s="41"/>
      <c r="C255" s="277" t="s">
        <v>1199</v>
      </c>
      <c r="D255" s="36"/>
      <c r="E255" s="36"/>
      <c r="F255" s="36"/>
      <c r="G255" s="36"/>
      <c r="H255" s="41"/>
    </row>
    <row r="256" spans="1:8" s="2" customFormat="1" ht="16.9" customHeight="1">
      <c r="A256" s="36"/>
      <c r="B256" s="41"/>
      <c r="C256" s="275" t="s">
        <v>775</v>
      </c>
      <c r="D256" s="275" t="s">
        <v>776</v>
      </c>
      <c r="E256" s="19" t="s">
        <v>244</v>
      </c>
      <c r="F256" s="276">
        <v>73.5</v>
      </c>
      <c r="G256" s="36"/>
      <c r="H256" s="41"/>
    </row>
    <row r="257" spans="1:8" s="2" customFormat="1" ht="16.9" customHeight="1">
      <c r="A257" s="36"/>
      <c r="B257" s="41"/>
      <c r="C257" s="275" t="s">
        <v>413</v>
      </c>
      <c r="D257" s="275" t="s">
        <v>414</v>
      </c>
      <c r="E257" s="19" t="s">
        <v>244</v>
      </c>
      <c r="F257" s="276">
        <v>85.6</v>
      </c>
      <c r="G257" s="36"/>
      <c r="H257" s="41"/>
    </row>
    <row r="258" spans="1:8" s="2" customFormat="1" ht="16.9" customHeight="1">
      <c r="A258" s="36"/>
      <c r="B258" s="41"/>
      <c r="C258" s="271" t="s">
        <v>253</v>
      </c>
      <c r="D258" s="272" t="s">
        <v>253</v>
      </c>
      <c r="E258" s="273" t="s">
        <v>158</v>
      </c>
      <c r="F258" s="274">
        <v>36.3</v>
      </c>
      <c r="G258" s="36"/>
      <c r="H258" s="41"/>
    </row>
    <row r="259" spans="1:8" s="2" customFormat="1" ht="16.9" customHeight="1">
      <c r="A259" s="36"/>
      <c r="B259" s="41"/>
      <c r="C259" s="275" t="s">
        <v>253</v>
      </c>
      <c r="D259" s="275" t="s">
        <v>743</v>
      </c>
      <c r="E259" s="19" t="s">
        <v>19</v>
      </c>
      <c r="F259" s="276">
        <v>36.3</v>
      </c>
      <c r="G259" s="36"/>
      <c r="H259" s="41"/>
    </row>
    <row r="260" spans="1:8" s="2" customFormat="1" ht="16.9" customHeight="1">
      <c r="A260" s="36"/>
      <c r="B260" s="41"/>
      <c r="C260" s="277" t="s">
        <v>1199</v>
      </c>
      <c r="D260" s="36"/>
      <c r="E260" s="36"/>
      <c r="F260" s="36"/>
      <c r="G260" s="36"/>
      <c r="H260" s="41"/>
    </row>
    <row r="261" spans="1:8" s="2" customFormat="1" ht="16.9" customHeight="1">
      <c r="A261" s="36"/>
      <c r="B261" s="41"/>
      <c r="C261" s="275" t="s">
        <v>375</v>
      </c>
      <c r="D261" s="275" t="s">
        <v>376</v>
      </c>
      <c r="E261" s="19" t="s">
        <v>158</v>
      </c>
      <c r="F261" s="276">
        <v>36.3</v>
      </c>
      <c r="G261" s="36"/>
      <c r="H261" s="41"/>
    </row>
    <row r="262" spans="1:8" s="2" customFormat="1" ht="16.9" customHeight="1">
      <c r="A262" s="36"/>
      <c r="B262" s="41"/>
      <c r="C262" s="275" t="s">
        <v>369</v>
      </c>
      <c r="D262" s="275" t="s">
        <v>370</v>
      </c>
      <c r="E262" s="19" t="s">
        <v>158</v>
      </c>
      <c r="F262" s="276">
        <v>36.3</v>
      </c>
      <c r="G262" s="36"/>
      <c r="H262" s="41"/>
    </row>
    <row r="263" spans="1:8" s="2" customFormat="1" ht="16.9" customHeight="1">
      <c r="A263" s="36"/>
      <c r="B263" s="41"/>
      <c r="C263" s="271" t="s">
        <v>683</v>
      </c>
      <c r="D263" s="272" t="s">
        <v>683</v>
      </c>
      <c r="E263" s="273" t="s">
        <v>184</v>
      </c>
      <c r="F263" s="274">
        <v>38.67</v>
      </c>
      <c r="G263" s="36"/>
      <c r="H263" s="41"/>
    </row>
    <row r="264" spans="1:8" s="2" customFormat="1" ht="16.9" customHeight="1">
      <c r="A264" s="36"/>
      <c r="B264" s="41"/>
      <c r="C264" s="275" t="s">
        <v>19</v>
      </c>
      <c r="D264" s="275" t="s">
        <v>731</v>
      </c>
      <c r="E264" s="19" t="s">
        <v>19</v>
      </c>
      <c r="F264" s="276">
        <v>10.96</v>
      </c>
      <c r="G264" s="36"/>
      <c r="H264" s="41"/>
    </row>
    <row r="265" spans="1:8" s="2" customFormat="1" ht="16.9" customHeight="1">
      <c r="A265" s="36"/>
      <c r="B265" s="41"/>
      <c r="C265" s="275" t="s">
        <v>19</v>
      </c>
      <c r="D265" s="275" t="s">
        <v>732</v>
      </c>
      <c r="E265" s="19" t="s">
        <v>19</v>
      </c>
      <c r="F265" s="276">
        <v>27.71</v>
      </c>
      <c r="G265" s="36"/>
      <c r="H265" s="41"/>
    </row>
    <row r="266" spans="1:8" s="2" customFormat="1" ht="16.9" customHeight="1">
      <c r="A266" s="36"/>
      <c r="B266" s="41"/>
      <c r="C266" s="275" t="s">
        <v>683</v>
      </c>
      <c r="D266" s="275" t="s">
        <v>278</v>
      </c>
      <c r="E266" s="19" t="s">
        <v>19</v>
      </c>
      <c r="F266" s="276">
        <v>38.67</v>
      </c>
      <c r="G266" s="36"/>
      <c r="H266" s="41"/>
    </row>
    <row r="267" spans="1:8" s="2" customFormat="1" ht="16.9" customHeight="1">
      <c r="A267" s="36"/>
      <c r="B267" s="41"/>
      <c r="C267" s="277" t="s">
        <v>1199</v>
      </c>
      <c r="D267" s="36"/>
      <c r="E267" s="36"/>
      <c r="F267" s="36"/>
      <c r="G267" s="36"/>
      <c r="H267" s="41"/>
    </row>
    <row r="268" spans="1:8" s="2" customFormat="1" ht="16.9" customHeight="1">
      <c r="A268" s="36"/>
      <c r="B268" s="41"/>
      <c r="C268" s="275" t="s">
        <v>727</v>
      </c>
      <c r="D268" s="275" t="s">
        <v>728</v>
      </c>
      <c r="E268" s="19" t="s">
        <v>184</v>
      </c>
      <c r="F268" s="276">
        <v>38.67</v>
      </c>
      <c r="G268" s="36"/>
      <c r="H268" s="41"/>
    </row>
    <row r="269" spans="1:8" s="2" customFormat="1" ht="16.9" customHeight="1">
      <c r="A269" s="36"/>
      <c r="B269" s="41"/>
      <c r="C269" s="275" t="s">
        <v>733</v>
      </c>
      <c r="D269" s="275" t="s">
        <v>734</v>
      </c>
      <c r="E269" s="19" t="s">
        <v>184</v>
      </c>
      <c r="F269" s="276">
        <v>38.67</v>
      </c>
      <c r="G269" s="36"/>
      <c r="H269" s="41"/>
    </row>
    <row r="270" spans="1:8" s="2" customFormat="1" ht="16.9" customHeight="1">
      <c r="A270" s="36"/>
      <c r="B270" s="41"/>
      <c r="C270" s="271" t="s">
        <v>277</v>
      </c>
      <c r="D270" s="272" t="s">
        <v>277</v>
      </c>
      <c r="E270" s="273" t="s">
        <v>184</v>
      </c>
      <c r="F270" s="274">
        <v>942.268</v>
      </c>
      <c r="G270" s="36"/>
      <c r="H270" s="41"/>
    </row>
    <row r="271" spans="1:8" s="2" customFormat="1" ht="16.9" customHeight="1">
      <c r="A271" s="36"/>
      <c r="B271" s="41"/>
      <c r="C271" s="275" t="s">
        <v>19</v>
      </c>
      <c r="D271" s="275" t="s">
        <v>686</v>
      </c>
      <c r="E271" s="19" t="s">
        <v>19</v>
      </c>
      <c r="F271" s="276">
        <v>396.8</v>
      </c>
      <c r="G271" s="36"/>
      <c r="H271" s="41"/>
    </row>
    <row r="272" spans="1:8" s="2" customFormat="1" ht="16.9" customHeight="1">
      <c r="A272" s="36"/>
      <c r="B272" s="41"/>
      <c r="C272" s="275" t="s">
        <v>19</v>
      </c>
      <c r="D272" s="275" t="s">
        <v>687</v>
      </c>
      <c r="E272" s="19" t="s">
        <v>19</v>
      </c>
      <c r="F272" s="276">
        <v>545.468</v>
      </c>
      <c r="G272" s="36"/>
      <c r="H272" s="41"/>
    </row>
    <row r="273" spans="1:8" s="2" customFormat="1" ht="16.9" customHeight="1">
      <c r="A273" s="36"/>
      <c r="B273" s="41"/>
      <c r="C273" s="275" t="s">
        <v>277</v>
      </c>
      <c r="D273" s="275" t="s">
        <v>278</v>
      </c>
      <c r="E273" s="19" t="s">
        <v>19</v>
      </c>
      <c r="F273" s="276">
        <v>942.268</v>
      </c>
      <c r="G273" s="36"/>
      <c r="H273" s="41"/>
    </row>
    <row r="274" spans="1:8" s="2" customFormat="1" ht="16.9" customHeight="1">
      <c r="A274" s="36"/>
      <c r="B274" s="41"/>
      <c r="C274" s="271" t="s">
        <v>289</v>
      </c>
      <c r="D274" s="272" t="s">
        <v>289</v>
      </c>
      <c r="E274" s="273" t="s">
        <v>184</v>
      </c>
      <c r="F274" s="274">
        <v>412.244</v>
      </c>
      <c r="G274" s="36"/>
      <c r="H274" s="41"/>
    </row>
    <row r="275" spans="1:8" s="2" customFormat="1" ht="16.9" customHeight="1">
      <c r="A275" s="36"/>
      <c r="B275" s="41"/>
      <c r="C275" s="275" t="s">
        <v>19</v>
      </c>
      <c r="D275" s="275" t="s">
        <v>689</v>
      </c>
      <c r="E275" s="19" t="s">
        <v>19</v>
      </c>
      <c r="F275" s="276">
        <v>192.64</v>
      </c>
      <c r="G275" s="36"/>
      <c r="H275" s="41"/>
    </row>
    <row r="276" spans="1:8" s="2" customFormat="1" ht="16.9" customHeight="1">
      <c r="A276" s="36"/>
      <c r="B276" s="41"/>
      <c r="C276" s="275" t="s">
        <v>19</v>
      </c>
      <c r="D276" s="275" t="s">
        <v>690</v>
      </c>
      <c r="E276" s="19" t="s">
        <v>19</v>
      </c>
      <c r="F276" s="276">
        <v>219.604</v>
      </c>
      <c r="G276" s="36"/>
      <c r="H276" s="41"/>
    </row>
    <row r="277" spans="1:8" s="2" customFormat="1" ht="16.9" customHeight="1">
      <c r="A277" s="36"/>
      <c r="B277" s="41"/>
      <c r="C277" s="275" t="s">
        <v>289</v>
      </c>
      <c r="D277" s="275" t="s">
        <v>278</v>
      </c>
      <c r="E277" s="19" t="s">
        <v>19</v>
      </c>
      <c r="F277" s="276">
        <v>412.244</v>
      </c>
      <c r="G277" s="36"/>
      <c r="H277" s="41"/>
    </row>
    <row r="278" spans="1:8" s="2" customFormat="1" ht="26.45" customHeight="1">
      <c r="A278" s="36"/>
      <c r="B278" s="41"/>
      <c r="C278" s="270" t="s">
        <v>1209</v>
      </c>
      <c r="D278" s="270" t="s">
        <v>109</v>
      </c>
      <c r="E278" s="36"/>
      <c r="F278" s="36"/>
      <c r="G278" s="36"/>
      <c r="H278" s="41"/>
    </row>
    <row r="279" spans="1:8" s="2" customFormat="1" ht="16.9" customHeight="1">
      <c r="A279" s="36"/>
      <c r="B279" s="41"/>
      <c r="C279" s="271" t="s">
        <v>809</v>
      </c>
      <c r="D279" s="272" t="s">
        <v>810</v>
      </c>
      <c r="E279" s="273" t="s">
        <v>174</v>
      </c>
      <c r="F279" s="274">
        <v>37.65</v>
      </c>
      <c r="G279" s="36"/>
      <c r="H279" s="41"/>
    </row>
    <row r="280" spans="1:8" s="2" customFormat="1" ht="16.9" customHeight="1">
      <c r="A280" s="36"/>
      <c r="B280" s="41"/>
      <c r="C280" s="275" t="s">
        <v>19</v>
      </c>
      <c r="D280" s="275" t="s">
        <v>979</v>
      </c>
      <c r="E280" s="19" t="s">
        <v>19</v>
      </c>
      <c r="F280" s="276">
        <v>37.65</v>
      </c>
      <c r="G280" s="36"/>
      <c r="H280" s="41"/>
    </row>
    <row r="281" spans="1:8" s="2" customFormat="1" ht="16.9" customHeight="1">
      <c r="A281" s="36"/>
      <c r="B281" s="41"/>
      <c r="C281" s="275" t="s">
        <v>809</v>
      </c>
      <c r="D281" s="275" t="s">
        <v>278</v>
      </c>
      <c r="E281" s="19" t="s">
        <v>19</v>
      </c>
      <c r="F281" s="276">
        <v>37.65</v>
      </c>
      <c r="G281" s="36"/>
      <c r="H281" s="41"/>
    </row>
    <row r="282" spans="1:8" s="2" customFormat="1" ht="16.9" customHeight="1">
      <c r="A282" s="36"/>
      <c r="B282" s="41"/>
      <c r="C282" s="277" t="s">
        <v>1199</v>
      </c>
      <c r="D282" s="36"/>
      <c r="E282" s="36"/>
      <c r="F282" s="36"/>
      <c r="G282" s="36"/>
      <c r="H282" s="41"/>
    </row>
    <row r="283" spans="1:8" s="2" customFormat="1" ht="16.9" customHeight="1">
      <c r="A283" s="36"/>
      <c r="B283" s="41"/>
      <c r="C283" s="275" t="s">
        <v>974</v>
      </c>
      <c r="D283" s="275" t="s">
        <v>975</v>
      </c>
      <c r="E283" s="19" t="s">
        <v>174</v>
      </c>
      <c r="F283" s="276">
        <v>37.65</v>
      </c>
      <c r="G283" s="36"/>
      <c r="H283" s="41"/>
    </row>
    <row r="284" spans="1:8" s="2" customFormat="1" ht="16.9" customHeight="1">
      <c r="A284" s="36"/>
      <c r="B284" s="41"/>
      <c r="C284" s="275" t="s">
        <v>998</v>
      </c>
      <c r="D284" s="275" t="s">
        <v>999</v>
      </c>
      <c r="E284" s="19" t="s">
        <v>174</v>
      </c>
      <c r="F284" s="276">
        <v>37.65</v>
      </c>
      <c r="G284" s="36"/>
      <c r="H284" s="41"/>
    </row>
    <row r="285" spans="1:8" s="2" customFormat="1" ht="16.9" customHeight="1">
      <c r="A285" s="36"/>
      <c r="B285" s="41"/>
      <c r="C285" s="275" t="s">
        <v>1003</v>
      </c>
      <c r="D285" s="275" t="s">
        <v>1004</v>
      </c>
      <c r="E285" s="19" t="s">
        <v>174</v>
      </c>
      <c r="F285" s="276">
        <v>38.403</v>
      </c>
      <c r="G285" s="36"/>
      <c r="H285" s="41"/>
    </row>
    <row r="286" spans="1:8" s="2" customFormat="1" ht="16.9" customHeight="1">
      <c r="A286" s="36"/>
      <c r="B286" s="41"/>
      <c r="C286" s="275" t="s">
        <v>981</v>
      </c>
      <c r="D286" s="275" t="s">
        <v>982</v>
      </c>
      <c r="E286" s="19" t="s">
        <v>174</v>
      </c>
      <c r="F286" s="276">
        <v>51.957</v>
      </c>
      <c r="G286" s="36"/>
      <c r="H286" s="41"/>
    </row>
    <row r="287" spans="1:8" s="2" customFormat="1" ht="16.9" customHeight="1">
      <c r="A287" s="36"/>
      <c r="B287" s="41"/>
      <c r="C287" s="275" t="s">
        <v>987</v>
      </c>
      <c r="D287" s="275" t="s">
        <v>988</v>
      </c>
      <c r="E287" s="19" t="s">
        <v>174</v>
      </c>
      <c r="F287" s="276">
        <v>51.957</v>
      </c>
      <c r="G287" s="36"/>
      <c r="H287" s="41"/>
    </row>
    <row r="288" spans="1:8" s="2" customFormat="1" ht="16.9" customHeight="1">
      <c r="A288" s="36"/>
      <c r="B288" s="41"/>
      <c r="C288" s="271" t="s">
        <v>610</v>
      </c>
      <c r="D288" s="272" t="s">
        <v>610</v>
      </c>
      <c r="E288" s="273" t="s">
        <v>174</v>
      </c>
      <c r="F288" s="274">
        <v>439.64</v>
      </c>
      <c r="G288" s="36"/>
      <c r="H288" s="41"/>
    </row>
    <row r="289" spans="1:8" s="2" customFormat="1" ht="16.9" customHeight="1">
      <c r="A289" s="36"/>
      <c r="B289" s="41"/>
      <c r="C289" s="271" t="s">
        <v>812</v>
      </c>
      <c r="D289" s="272" t="s">
        <v>812</v>
      </c>
      <c r="E289" s="273" t="s">
        <v>174</v>
      </c>
      <c r="F289" s="274">
        <v>18.51</v>
      </c>
      <c r="G289" s="36"/>
      <c r="H289" s="41"/>
    </row>
    <row r="290" spans="1:8" s="2" customFormat="1" ht="16.9" customHeight="1">
      <c r="A290" s="36"/>
      <c r="B290" s="41"/>
      <c r="C290" s="275" t="s">
        <v>19</v>
      </c>
      <c r="D290" s="275" t="s">
        <v>870</v>
      </c>
      <c r="E290" s="19" t="s">
        <v>19</v>
      </c>
      <c r="F290" s="276">
        <v>11.26</v>
      </c>
      <c r="G290" s="36"/>
      <c r="H290" s="41"/>
    </row>
    <row r="291" spans="1:8" s="2" customFormat="1" ht="16.9" customHeight="1">
      <c r="A291" s="36"/>
      <c r="B291" s="41"/>
      <c r="C291" s="275" t="s">
        <v>19</v>
      </c>
      <c r="D291" s="275" t="s">
        <v>871</v>
      </c>
      <c r="E291" s="19" t="s">
        <v>19</v>
      </c>
      <c r="F291" s="276">
        <v>7.25</v>
      </c>
      <c r="G291" s="36"/>
      <c r="H291" s="41"/>
    </row>
    <row r="292" spans="1:8" s="2" customFormat="1" ht="16.9" customHeight="1">
      <c r="A292" s="36"/>
      <c r="B292" s="41"/>
      <c r="C292" s="275" t="s">
        <v>812</v>
      </c>
      <c r="D292" s="275" t="s">
        <v>278</v>
      </c>
      <c r="E292" s="19" t="s">
        <v>19</v>
      </c>
      <c r="F292" s="276">
        <v>18.51</v>
      </c>
      <c r="G292" s="36"/>
      <c r="H292" s="41"/>
    </row>
    <row r="293" spans="1:8" s="2" customFormat="1" ht="16.9" customHeight="1">
      <c r="A293" s="36"/>
      <c r="B293" s="41"/>
      <c r="C293" s="277" t="s">
        <v>1199</v>
      </c>
      <c r="D293" s="36"/>
      <c r="E293" s="36"/>
      <c r="F293" s="36"/>
      <c r="G293" s="36"/>
      <c r="H293" s="41"/>
    </row>
    <row r="294" spans="1:8" s="2" customFormat="1" ht="16.9" customHeight="1">
      <c r="A294" s="36"/>
      <c r="B294" s="41"/>
      <c r="C294" s="275" t="s">
        <v>865</v>
      </c>
      <c r="D294" s="275" t="s">
        <v>866</v>
      </c>
      <c r="E294" s="19" t="s">
        <v>174</v>
      </c>
      <c r="F294" s="276">
        <v>18.51</v>
      </c>
      <c r="G294" s="36"/>
      <c r="H294" s="41"/>
    </row>
    <row r="295" spans="1:8" s="2" customFormat="1" ht="16.9" customHeight="1">
      <c r="A295" s="36"/>
      <c r="B295" s="41"/>
      <c r="C295" s="275" t="s">
        <v>872</v>
      </c>
      <c r="D295" s="275" t="s">
        <v>873</v>
      </c>
      <c r="E295" s="19" t="s">
        <v>174</v>
      </c>
      <c r="F295" s="276">
        <v>18.51</v>
      </c>
      <c r="G295" s="36"/>
      <c r="H295" s="41"/>
    </row>
    <row r="296" spans="1:8" s="2" customFormat="1" ht="16.9" customHeight="1">
      <c r="A296" s="36"/>
      <c r="B296" s="41"/>
      <c r="C296" s="271" t="s">
        <v>814</v>
      </c>
      <c r="D296" s="272" t="s">
        <v>814</v>
      </c>
      <c r="E296" s="273" t="s">
        <v>174</v>
      </c>
      <c r="F296" s="274">
        <v>8.76</v>
      </c>
      <c r="G296" s="36"/>
      <c r="H296" s="41"/>
    </row>
    <row r="297" spans="1:8" s="2" customFormat="1" ht="16.9" customHeight="1">
      <c r="A297" s="36"/>
      <c r="B297" s="41"/>
      <c r="C297" s="275" t="s">
        <v>814</v>
      </c>
      <c r="D297" s="275" t="s">
        <v>892</v>
      </c>
      <c r="E297" s="19" t="s">
        <v>19</v>
      </c>
      <c r="F297" s="276">
        <v>8.76</v>
      </c>
      <c r="G297" s="36"/>
      <c r="H297" s="41"/>
    </row>
    <row r="298" spans="1:8" s="2" customFormat="1" ht="16.9" customHeight="1">
      <c r="A298" s="36"/>
      <c r="B298" s="41"/>
      <c r="C298" s="277" t="s">
        <v>1199</v>
      </c>
      <c r="D298" s="36"/>
      <c r="E298" s="36"/>
      <c r="F298" s="36"/>
      <c r="G298" s="36"/>
      <c r="H298" s="41"/>
    </row>
    <row r="299" spans="1:8" s="2" customFormat="1" ht="16.9" customHeight="1">
      <c r="A299" s="36"/>
      <c r="B299" s="41"/>
      <c r="C299" s="275" t="s">
        <v>887</v>
      </c>
      <c r="D299" s="275" t="s">
        <v>888</v>
      </c>
      <c r="E299" s="19" t="s">
        <v>174</v>
      </c>
      <c r="F299" s="276">
        <v>8.76</v>
      </c>
      <c r="G299" s="36"/>
      <c r="H299" s="41"/>
    </row>
    <row r="300" spans="1:8" s="2" customFormat="1" ht="16.9" customHeight="1">
      <c r="A300" s="36"/>
      <c r="B300" s="41"/>
      <c r="C300" s="275" t="s">
        <v>893</v>
      </c>
      <c r="D300" s="275" t="s">
        <v>894</v>
      </c>
      <c r="E300" s="19" t="s">
        <v>174</v>
      </c>
      <c r="F300" s="276">
        <v>8.76</v>
      </c>
      <c r="G300" s="36"/>
      <c r="H300" s="41"/>
    </row>
    <row r="301" spans="1:8" s="2" customFormat="1" ht="16.9" customHeight="1">
      <c r="A301" s="36"/>
      <c r="B301" s="41"/>
      <c r="C301" s="271" t="s">
        <v>668</v>
      </c>
      <c r="D301" s="272" t="s">
        <v>668</v>
      </c>
      <c r="E301" s="273" t="s">
        <v>174</v>
      </c>
      <c r="F301" s="274">
        <v>8.74</v>
      </c>
      <c r="G301" s="36"/>
      <c r="H301" s="41"/>
    </row>
    <row r="302" spans="1:8" s="2" customFormat="1" ht="16.9" customHeight="1">
      <c r="A302" s="36"/>
      <c r="B302" s="41"/>
      <c r="C302" s="271" t="s">
        <v>612</v>
      </c>
      <c r="D302" s="272" t="s">
        <v>612</v>
      </c>
      <c r="E302" s="273" t="s">
        <v>184</v>
      </c>
      <c r="F302" s="274">
        <v>2.191</v>
      </c>
      <c r="G302" s="36"/>
      <c r="H302" s="41"/>
    </row>
    <row r="303" spans="1:8" s="2" customFormat="1" ht="16.9" customHeight="1">
      <c r="A303" s="36"/>
      <c r="B303" s="41"/>
      <c r="C303" s="275" t="s">
        <v>19</v>
      </c>
      <c r="D303" s="275" t="s">
        <v>860</v>
      </c>
      <c r="E303" s="19" t="s">
        <v>19</v>
      </c>
      <c r="F303" s="276">
        <v>0</v>
      </c>
      <c r="G303" s="36"/>
      <c r="H303" s="41"/>
    </row>
    <row r="304" spans="1:8" s="2" customFormat="1" ht="16.9" customHeight="1">
      <c r="A304" s="36"/>
      <c r="B304" s="41"/>
      <c r="C304" s="275" t="s">
        <v>19</v>
      </c>
      <c r="D304" s="275" t="s">
        <v>861</v>
      </c>
      <c r="E304" s="19" t="s">
        <v>19</v>
      </c>
      <c r="F304" s="276">
        <v>1.126</v>
      </c>
      <c r="G304" s="36"/>
      <c r="H304" s="41"/>
    </row>
    <row r="305" spans="1:8" s="2" customFormat="1" ht="16.9" customHeight="1">
      <c r="A305" s="36"/>
      <c r="B305" s="41"/>
      <c r="C305" s="275" t="s">
        <v>19</v>
      </c>
      <c r="D305" s="275" t="s">
        <v>862</v>
      </c>
      <c r="E305" s="19" t="s">
        <v>19</v>
      </c>
      <c r="F305" s="276">
        <v>0</v>
      </c>
      <c r="G305" s="36"/>
      <c r="H305" s="41"/>
    </row>
    <row r="306" spans="1:8" s="2" customFormat="1" ht="16.9" customHeight="1">
      <c r="A306" s="36"/>
      <c r="B306" s="41"/>
      <c r="C306" s="275" t="s">
        <v>19</v>
      </c>
      <c r="D306" s="275" t="s">
        <v>863</v>
      </c>
      <c r="E306" s="19" t="s">
        <v>19</v>
      </c>
      <c r="F306" s="276">
        <v>0.68</v>
      </c>
      <c r="G306" s="36"/>
      <c r="H306" s="41"/>
    </row>
    <row r="307" spans="1:8" s="2" customFormat="1" ht="16.9" customHeight="1">
      <c r="A307" s="36"/>
      <c r="B307" s="41"/>
      <c r="C307" s="275" t="s">
        <v>19</v>
      </c>
      <c r="D307" s="275" t="s">
        <v>864</v>
      </c>
      <c r="E307" s="19" t="s">
        <v>19</v>
      </c>
      <c r="F307" s="276">
        <v>0.385</v>
      </c>
      <c r="G307" s="36"/>
      <c r="H307" s="41"/>
    </row>
    <row r="308" spans="1:8" s="2" customFormat="1" ht="16.9" customHeight="1">
      <c r="A308" s="36"/>
      <c r="B308" s="41"/>
      <c r="C308" s="275" t="s">
        <v>612</v>
      </c>
      <c r="D308" s="275" t="s">
        <v>278</v>
      </c>
      <c r="E308" s="19" t="s">
        <v>19</v>
      </c>
      <c r="F308" s="276">
        <v>2.191</v>
      </c>
      <c r="G308" s="36"/>
      <c r="H308" s="41"/>
    </row>
    <row r="309" spans="1:8" s="2" customFormat="1" ht="16.9" customHeight="1">
      <c r="A309" s="36"/>
      <c r="B309" s="41"/>
      <c r="C309" s="277" t="s">
        <v>1199</v>
      </c>
      <c r="D309" s="36"/>
      <c r="E309" s="36"/>
      <c r="F309" s="36"/>
      <c r="G309" s="36"/>
      <c r="H309" s="41"/>
    </row>
    <row r="310" spans="1:8" s="2" customFormat="1" ht="16.9" customHeight="1">
      <c r="A310" s="36"/>
      <c r="B310" s="41"/>
      <c r="C310" s="275" t="s">
        <v>856</v>
      </c>
      <c r="D310" s="275" t="s">
        <v>857</v>
      </c>
      <c r="E310" s="19" t="s">
        <v>184</v>
      </c>
      <c r="F310" s="276">
        <v>2.191</v>
      </c>
      <c r="G310" s="36"/>
      <c r="H310" s="41"/>
    </row>
    <row r="311" spans="1:8" s="2" customFormat="1" ht="16.9" customHeight="1">
      <c r="A311" s="36"/>
      <c r="B311" s="41"/>
      <c r="C311" s="275" t="s">
        <v>876</v>
      </c>
      <c r="D311" s="275" t="s">
        <v>877</v>
      </c>
      <c r="E311" s="19" t="s">
        <v>226</v>
      </c>
      <c r="F311" s="276">
        <v>0.153</v>
      </c>
      <c r="G311" s="36"/>
      <c r="H311" s="41"/>
    </row>
    <row r="312" spans="1:8" s="2" customFormat="1" ht="16.9" customHeight="1">
      <c r="A312" s="36"/>
      <c r="B312" s="41"/>
      <c r="C312" s="271" t="s">
        <v>817</v>
      </c>
      <c r="D312" s="272" t="s">
        <v>817</v>
      </c>
      <c r="E312" s="273" t="s">
        <v>184</v>
      </c>
      <c r="F312" s="274">
        <v>11.856</v>
      </c>
      <c r="G312" s="36"/>
      <c r="H312" s="41"/>
    </row>
    <row r="313" spans="1:8" s="2" customFormat="1" ht="16.9" customHeight="1">
      <c r="A313" s="36"/>
      <c r="B313" s="41"/>
      <c r="C313" s="275" t="s">
        <v>817</v>
      </c>
      <c r="D313" s="275" t="s">
        <v>886</v>
      </c>
      <c r="E313" s="19" t="s">
        <v>19</v>
      </c>
      <c r="F313" s="276">
        <v>11.856</v>
      </c>
      <c r="G313" s="36"/>
      <c r="H313" s="41"/>
    </row>
    <row r="314" spans="1:8" s="2" customFormat="1" ht="16.9" customHeight="1">
      <c r="A314" s="36"/>
      <c r="B314" s="41"/>
      <c r="C314" s="277" t="s">
        <v>1199</v>
      </c>
      <c r="D314" s="36"/>
      <c r="E314" s="36"/>
      <c r="F314" s="36"/>
      <c r="G314" s="36"/>
      <c r="H314" s="41"/>
    </row>
    <row r="315" spans="1:8" s="2" customFormat="1" ht="16.9" customHeight="1">
      <c r="A315" s="36"/>
      <c r="B315" s="41"/>
      <c r="C315" s="275" t="s">
        <v>881</v>
      </c>
      <c r="D315" s="275" t="s">
        <v>882</v>
      </c>
      <c r="E315" s="19" t="s">
        <v>184</v>
      </c>
      <c r="F315" s="276">
        <v>11.856</v>
      </c>
      <c r="G315" s="36"/>
      <c r="H315" s="41"/>
    </row>
    <row r="316" spans="1:8" s="2" customFormat="1" ht="16.9" customHeight="1">
      <c r="A316" s="36"/>
      <c r="B316" s="41"/>
      <c r="C316" s="275" t="s">
        <v>907</v>
      </c>
      <c r="D316" s="275" t="s">
        <v>908</v>
      </c>
      <c r="E316" s="19" t="s">
        <v>226</v>
      </c>
      <c r="F316" s="276">
        <v>1.423</v>
      </c>
      <c r="G316" s="36"/>
      <c r="H316" s="41"/>
    </row>
    <row r="317" spans="1:8" s="2" customFormat="1" ht="16.9" customHeight="1">
      <c r="A317" s="36"/>
      <c r="B317" s="41"/>
      <c r="C317" s="271" t="s">
        <v>819</v>
      </c>
      <c r="D317" s="272" t="s">
        <v>820</v>
      </c>
      <c r="E317" s="273" t="s">
        <v>174</v>
      </c>
      <c r="F317" s="274">
        <v>31.325</v>
      </c>
      <c r="G317" s="36"/>
      <c r="H317" s="41"/>
    </row>
    <row r="318" spans="1:8" s="2" customFormat="1" ht="16.9" customHeight="1">
      <c r="A318" s="36"/>
      <c r="B318" s="41"/>
      <c r="C318" s="275" t="s">
        <v>19</v>
      </c>
      <c r="D318" s="275" t="s">
        <v>1079</v>
      </c>
      <c r="E318" s="19" t="s">
        <v>19</v>
      </c>
      <c r="F318" s="276">
        <v>0</v>
      </c>
      <c r="G318" s="36"/>
      <c r="H318" s="41"/>
    </row>
    <row r="319" spans="1:8" s="2" customFormat="1" ht="16.9" customHeight="1">
      <c r="A319" s="36"/>
      <c r="B319" s="41"/>
      <c r="C319" s="275" t="s">
        <v>19</v>
      </c>
      <c r="D319" s="275" t="s">
        <v>1087</v>
      </c>
      <c r="E319" s="19" t="s">
        <v>19</v>
      </c>
      <c r="F319" s="276">
        <v>31</v>
      </c>
      <c r="G319" s="36"/>
      <c r="H319" s="41"/>
    </row>
    <row r="320" spans="1:8" s="2" customFormat="1" ht="16.9" customHeight="1">
      <c r="A320" s="36"/>
      <c r="B320" s="41"/>
      <c r="C320" s="275" t="s">
        <v>19</v>
      </c>
      <c r="D320" s="275" t="s">
        <v>1088</v>
      </c>
      <c r="E320" s="19" t="s">
        <v>19</v>
      </c>
      <c r="F320" s="276">
        <v>0.325</v>
      </c>
      <c r="G320" s="36"/>
      <c r="H320" s="41"/>
    </row>
    <row r="321" spans="1:8" s="2" customFormat="1" ht="16.9" customHeight="1">
      <c r="A321" s="36"/>
      <c r="B321" s="41"/>
      <c r="C321" s="275" t="s">
        <v>819</v>
      </c>
      <c r="D321" s="275" t="s">
        <v>278</v>
      </c>
      <c r="E321" s="19" t="s">
        <v>19</v>
      </c>
      <c r="F321" s="276">
        <v>31.325</v>
      </c>
      <c r="G321" s="36"/>
      <c r="H321" s="41"/>
    </row>
    <row r="322" spans="1:8" s="2" customFormat="1" ht="16.9" customHeight="1">
      <c r="A322" s="36"/>
      <c r="B322" s="41"/>
      <c r="C322" s="277" t="s">
        <v>1199</v>
      </c>
      <c r="D322" s="36"/>
      <c r="E322" s="36"/>
      <c r="F322" s="36"/>
      <c r="G322" s="36"/>
      <c r="H322" s="41"/>
    </row>
    <row r="323" spans="1:8" s="2" customFormat="1" ht="16.9" customHeight="1">
      <c r="A323" s="36"/>
      <c r="B323" s="41"/>
      <c r="C323" s="275" t="s">
        <v>1082</v>
      </c>
      <c r="D323" s="275" t="s">
        <v>1083</v>
      </c>
      <c r="E323" s="19" t="s">
        <v>174</v>
      </c>
      <c r="F323" s="276">
        <v>31.325</v>
      </c>
      <c r="G323" s="36"/>
      <c r="H323" s="41"/>
    </row>
    <row r="324" spans="1:8" s="2" customFormat="1" ht="16.9" customHeight="1">
      <c r="A324" s="36"/>
      <c r="B324" s="41"/>
      <c r="C324" s="275" t="s">
        <v>932</v>
      </c>
      <c r="D324" s="275" t="s">
        <v>933</v>
      </c>
      <c r="E324" s="19" t="s">
        <v>184</v>
      </c>
      <c r="F324" s="276">
        <v>2.819</v>
      </c>
      <c r="G324" s="36"/>
      <c r="H324" s="41"/>
    </row>
    <row r="325" spans="1:8" s="2" customFormat="1" ht="16.9" customHeight="1">
      <c r="A325" s="36"/>
      <c r="B325" s="41"/>
      <c r="C325" s="275" t="s">
        <v>1090</v>
      </c>
      <c r="D325" s="275" t="s">
        <v>1091</v>
      </c>
      <c r="E325" s="19" t="s">
        <v>174</v>
      </c>
      <c r="F325" s="276">
        <v>39.626</v>
      </c>
      <c r="G325" s="36"/>
      <c r="H325" s="41"/>
    </row>
    <row r="326" spans="1:8" s="2" customFormat="1" ht="16.9" customHeight="1">
      <c r="A326" s="36"/>
      <c r="B326" s="41"/>
      <c r="C326" s="271" t="s">
        <v>1210</v>
      </c>
      <c r="D326" s="272" t="s">
        <v>1211</v>
      </c>
      <c r="E326" s="273" t="s">
        <v>174</v>
      </c>
      <c r="F326" s="274">
        <v>29.36</v>
      </c>
      <c r="G326" s="36"/>
      <c r="H326" s="41"/>
    </row>
    <row r="327" spans="1:8" s="2" customFormat="1" ht="16.9" customHeight="1">
      <c r="A327" s="36"/>
      <c r="B327" s="41"/>
      <c r="C327" s="271" t="s">
        <v>822</v>
      </c>
      <c r="D327" s="272" t="s">
        <v>822</v>
      </c>
      <c r="E327" s="273" t="s">
        <v>174</v>
      </c>
      <c r="F327" s="274">
        <v>91.12</v>
      </c>
      <c r="G327" s="36"/>
      <c r="H327" s="41"/>
    </row>
    <row r="328" spans="1:8" s="2" customFormat="1" ht="16.9" customHeight="1">
      <c r="A328" s="36"/>
      <c r="B328" s="41"/>
      <c r="C328" s="275" t="s">
        <v>822</v>
      </c>
      <c r="D328" s="275" t="s">
        <v>946</v>
      </c>
      <c r="E328" s="19" t="s">
        <v>19</v>
      </c>
      <c r="F328" s="276">
        <v>91.12</v>
      </c>
      <c r="G328" s="36"/>
      <c r="H328" s="41"/>
    </row>
    <row r="329" spans="1:8" s="2" customFormat="1" ht="16.9" customHeight="1">
      <c r="A329" s="36"/>
      <c r="B329" s="41"/>
      <c r="C329" s="277" t="s">
        <v>1199</v>
      </c>
      <c r="D329" s="36"/>
      <c r="E329" s="36"/>
      <c r="F329" s="36"/>
      <c r="G329" s="36"/>
      <c r="H329" s="41"/>
    </row>
    <row r="330" spans="1:8" s="2" customFormat="1" ht="16.9" customHeight="1">
      <c r="A330" s="36"/>
      <c r="B330" s="41"/>
      <c r="C330" s="275" t="s">
        <v>941</v>
      </c>
      <c r="D330" s="275" t="s">
        <v>942</v>
      </c>
      <c r="E330" s="19" t="s">
        <v>174</v>
      </c>
      <c r="F330" s="276">
        <v>91.12</v>
      </c>
      <c r="G330" s="36"/>
      <c r="H330" s="41"/>
    </row>
    <row r="331" spans="1:8" s="2" customFormat="1" ht="16.9" customHeight="1">
      <c r="A331" s="36"/>
      <c r="B331" s="41"/>
      <c r="C331" s="275" t="s">
        <v>947</v>
      </c>
      <c r="D331" s="275" t="s">
        <v>948</v>
      </c>
      <c r="E331" s="19" t="s">
        <v>174</v>
      </c>
      <c r="F331" s="276">
        <v>5467.2</v>
      </c>
      <c r="G331" s="36"/>
      <c r="H331" s="41"/>
    </row>
    <row r="332" spans="1:8" s="2" customFormat="1" ht="16.9" customHeight="1">
      <c r="A332" s="36"/>
      <c r="B332" s="41"/>
      <c r="C332" s="275" t="s">
        <v>952</v>
      </c>
      <c r="D332" s="275" t="s">
        <v>953</v>
      </c>
      <c r="E332" s="19" t="s">
        <v>174</v>
      </c>
      <c r="F332" s="276">
        <v>91.12</v>
      </c>
      <c r="G332" s="36"/>
      <c r="H332" s="41"/>
    </row>
    <row r="333" spans="1:8" s="2" customFormat="1" ht="16.9" customHeight="1">
      <c r="A333" s="36"/>
      <c r="B333" s="41"/>
      <c r="C333" s="271" t="s">
        <v>962</v>
      </c>
      <c r="D333" s="272" t="s">
        <v>962</v>
      </c>
      <c r="E333" s="273" t="s">
        <v>174</v>
      </c>
      <c r="F333" s="274">
        <v>82.96</v>
      </c>
      <c r="G333" s="36"/>
      <c r="H333" s="41"/>
    </row>
    <row r="334" spans="1:8" s="2" customFormat="1" ht="16.9" customHeight="1">
      <c r="A334" s="36"/>
      <c r="B334" s="41"/>
      <c r="C334" s="275" t="s">
        <v>962</v>
      </c>
      <c r="D334" s="275" t="s">
        <v>963</v>
      </c>
      <c r="E334" s="19" t="s">
        <v>19</v>
      </c>
      <c r="F334" s="276">
        <v>82.96</v>
      </c>
      <c r="G334" s="36"/>
      <c r="H334" s="41"/>
    </row>
    <row r="335" spans="1:8" s="2" customFormat="1" ht="16.9" customHeight="1">
      <c r="A335" s="36"/>
      <c r="B335" s="41"/>
      <c r="C335" s="271" t="s">
        <v>1212</v>
      </c>
      <c r="D335" s="272" t="s">
        <v>1213</v>
      </c>
      <c r="E335" s="273" t="s">
        <v>174</v>
      </c>
      <c r="F335" s="274">
        <v>117.44</v>
      </c>
      <c r="G335" s="36"/>
      <c r="H335" s="41"/>
    </row>
    <row r="336" spans="1:8" s="2" customFormat="1" ht="16.9" customHeight="1">
      <c r="A336" s="36"/>
      <c r="B336" s="41"/>
      <c r="C336" s="271" t="s">
        <v>824</v>
      </c>
      <c r="D336" s="272" t="s">
        <v>824</v>
      </c>
      <c r="E336" s="273" t="s">
        <v>174</v>
      </c>
      <c r="F336" s="274">
        <v>77.775</v>
      </c>
      <c r="G336" s="36"/>
      <c r="H336" s="41"/>
    </row>
    <row r="337" spans="1:8" s="2" customFormat="1" ht="16.9" customHeight="1">
      <c r="A337" s="36"/>
      <c r="B337" s="41"/>
      <c r="C337" s="275" t="s">
        <v>19</v>
      </c>
      <c r="D337" s="275" t="s">
        <v>931</v>
      </c>
      <c r="E337" s="19" t="s">
        <v>19</v>
      </c>
      <c r="F337" s="276">
        <v>85.4</v>
      </c>
      <c r="G337" s="36"/>
      <c r="H337" s="41"/>
    </row>
    <row r="338" spans="1:8" s="2" customFormat="1" ht="16.9" customHeight="1">
      <c r="A338" s="36"/>
      <c r="B338" s="41"/>
      <c r="C338" s="275" t="s">
        <v>19</v>
      </c>
      <c r="D338" s="275" t="s">
        <v>844</v>
      </c>
      <c r="E338" s="19" t="s">
        <v>19</v>
      </c>
      <c r="F338" s="276">
        <v>-7.625</v>
      </c>
      <c r="G338" s="36"/>
      <c r="H338" s="41"/>
    </row>
    <row r="339" spans="1:8" s="2" customFormat="1" ht="16.9" customHeight="1">
      <c r="A339" s="36"/>
      <c r="B339" s="41"/>
      <c r="C339" s="275" t="s">
        <v>824</v>
      </c>
      <c r="D339" s="275" t="s">
        <v>278</v>
      </c>
      <c r="E339" s="19" t="s">
        <v>19</v>
      </c>
      <c r="F339" s="276">
        <v>77.775</v>
      </c>
      <c r="G339" s="36"/>
      <c r="H339" s="41"/>
    </row>
    <row r="340" spans="1:8" s="2" customFormat="1" ht="16.9" customHeight="1">
      <c r="A340" s="36"/>
      <c r="B340" s="41"/>
      <c r="C340" s="277" t="s">
        <v>1199</v>
      </c>
      <c r="D340" s="36"/>
      <c r="E340" s="36"/>
      <c r="F340" s="36"/>
      <c r="G340" s="36"/>
      <c r="H340" s="41"/>
    </row>
    <row r="341" spans="1:8" s="2" customFormat="1" ht="16.9" customHeight="1">
      <c r="A341" s="36"/>
      <c r="B341" s="41"/>
      <c r="C341" s="275" t="s">
        <v>927</v>
      </c>
      <c r="D341" s="275" t="s">
        <v>928</v>
      </c>
      <c r="E341" s="19" t="s">
        <v>174</v>
      </c>
      <c r="F341" s="276">
        <v>77.775</v>
      </c>
      <c r="G341" s="36"/>
      <c r="H341" s="41"/>
    </row>
    <row r="342" spans="1:8" s="2" customFormat="1" ht="16.9" customHeight="1">
      <c r="A342" s="36"/>
      <c r="B342" s="41"/>
      <c r="C342" s="275" t="s">
        <v>923</v>
      </c>
      <c r="D342" s="275" t="s">
        <v>924</v>
      </c>
      <c r="E342" s="19" t="s">
        <v>174</v>
      </c>
      <c r="F342" s="276">
        <v>77.775</v>
      </c>
      <c r="G342" s="36"/>
      <c r="H342" s="41"/>
    </row>
    <row r="343" spans="1:8" s="2" customFormat="1" ht="16.9" customHeight="1">
      <c r="A343" s="36"/>
      <c r="B343" s="41"/>
      <c r="C343" s="275" t="s">
        <v>938</v>
      </c>
      <c r="D343" s="275" t="s">
        <v>939</v>
      </c>
      <c r="E343" s="19" t="s">
        <v>174</v>
      </c>
      <c r="F343" s="276">
        <v>77.775</v>
      </c>
      <c r="G343" s="36"/>
      <c r="H343" s="41"/>
    </row>
    <row r="344" spans="1:8" s="2" customFormat="1" ht="16.9" customHeight="1">
      <c r="A344" s="36"/>
      <c r="B344" s="41"/>
      <c r="C344" s="271" t="s">
        <v>826</v>
      </c>
      <c r="D344" s="272" t="s">
        <v>826</v>
      </c>
      <c r="E344" s="273" t="s">
        <v>174</v>
      </c>
      <c r="F344" s="274">
        <v>86.175</v>
      </c>
      <c r="G344" s="36"/>
      <c r="H344" s="41"/>
    </row>
    <row r="345" spans="1:8" s="2" customFormat="1" ht="16.9" customHeight="1">
      <c r="A345" s="36"/>
      <c r="B345" s="41"/>
      <c r="C345" s="275" t="s">
        <v>19</v>
      </c>
      <c r="D345" s="275" t="s">
        <v>922</v>
      </c>
      <c r="E345" s="19" t="s">
        <v>19</v>
      </c>
      <c r="F345" s="276">
        <v>93.8</v>
      </c>
      <c r="G345" s="36"/>
      <c r="H345" s="41"/>
    </row>
    <row r="346" spans="1:8" s="2" customFormat="1" ht="16.9" customHeight="1">
      <c r="A346" s="36"/>
      <c r="B346" s="41"/>
      <c r="C346" s="275" t="s">
        <v>19</v>
      </c>
      <c r="D346" s="275" t="s">
        <v>844</v>
      </c>
      <c r="E346" s="19" t="s">
        <v>19</v>
      </c>
      <c r="F346" s="276">
        <v>-7.625</v>
      </c>
      <c r="G346" s="36"/>
      <c r="H346" s="41"/>
    </row>
    <row r="347" spans="1:8" s="2" customFormat="1" ht="16.9" customHeight="1">
      <c r="A347" s="36"/>
      <c r="B347" s="41"/>
      <c r="C347" s="275" t="s">
        <v>826</v>
      </c>
      <c r="D347" s="275" t="s">
        <v>278</v>
      </c>
      <c r="E347" s="19" t="s">
        <v>19</v>
      </c>
      <c r="F347" s="276">
        <v>86.175</v>
      </c>
      <c r="G347" s="36"/>
      <c r="H347" s="41"/>
    </row>
    <row r="348" spans="1:8" s="2" customFormat="1" ht="16.9" customHeight="1">
      <c r="A348" s="36"/>
      <c r="B348" s="41"/>
      <c r="C348" s="277" t="s">
        <v>1199</v>
      </c>
      <c r="D348" s="36"/>
      <c r="E348" s="36"/>
      <c r="F348" s="36"/>
      <c r="G348" s="36"/>
      <c r="H348" s="41"/>
    </row>
    <row r="349" spans="1:8" s="2" customFormat="1" ht="16.9" customHeight="1">
      <c r="A349" s="36"/>
      <c r="B349" s="41"/>
      <c r="C349" s="275" t="s">
        <v>918</v>
      </c>
      <c r="D349" s="275" t="s">
        <v>919</v>
      </c>
      <c r="E349" s="19" t="s">
        <v>174</v>
      </c>
      <c r="F349" s="276">
        <v>86.175</v>
      </c>
      <c r="G349" s="36"/>
      <c r="H349" s="41"/>
    </row>
    <row r="350" spans="1:8" s="2" customFormat="1" ht="16.9" customHeight="1">
      <c r="A350" s="36"/>
      <c r="B350" s="41"/>
      <c r="C350" s="275" t="s">
        <v>913</v>
      </c>
      <c r="D350" s="275" t="s">
        <v>914</v>
      </c>
      <c r="E350" s="19" t="s">
        <v>174</v>
      </c>
      <c r="F350" s="276">
        <v>86.175</v>
      </c>
      <c r="G350" s="36"/>
      <c r="H350" s="41"/>
    </row>
    <row r="351" spans="1:8" s="2" customFormat="1" ht="16.9" customHeight="1">
      <c r="A351" s="36"/>
      <c r="B351" s="41"/>
      <c r="C351" s="271" t="s">
        <v>829</v>
      </c>
      <c r="D351" s="272" t="s">
        <v>829</v>
      </c>
      <c r="E351" s="273" t="s">
        <v>174</v>
      </c>
      <c r="F351" s="274">
        <v>41.6</v>
      </c>
      <c r="G351" s="36"/>
      <c r="H351" s="41"/>
    </row>
    <row r="352" spans="1:8" s="2" customFormat="1" ht="16.9" customHeight="1">
      <c r="A352" s="36"/>
      <c r="B352" s="41"/>
      <c r="C352" s="275" t="s">
        <v>829</v>
      </c>
      <c r="D352" s="275" t="s">
        <v>902</v>
      </c>
      <c r="E352" s="19" t="s">
        <v>19</v>
      </c>
      <c r="F352" s="276">
        <v>41.6</v>
      </c>
      <c r="G352" s="36"/>
      <c r="H352" s="41"/>
    </row>
    <row r="353" spans="1:8" s="2" customFormat="1" ht="16.9" customHeight="1">
      <c r="A353" s="36"/>
      <c r="B353" s="41"/>
      <c r="C353" s="277" t="s">
        <v>1199</v>
      </c>
      <c r="D353" s="36"/>
      <c r="E353" s="36"/>
      <c r="F353" s="36"/>
      <c r="G353" s="36"/>
      <c r="H353" s="41"/>
    </row>
    <row r="354" spans="1:8" s="2" customFormat="1" ht="16.9" customHeight="1">
      <c r="A354" s="36"/>
      <c r="B354" s="41"/>
      <c r="C354" s="275" t="s">
        <v>897</v>
      </c>
      <c r="D354" s="275" t="s">
        <v>898</v>
      </c>
      <c r="E354" s="19" t="s">
        <v>174</v>
      </c>
      <c r="F354" s="276">
        <v>41.6</v>
      </c>
      <c r="G354" s="36"/>
      <c r="H354" s="41"/>
    </row>
    <row r="355" spans="1:8" s="2" customFormat="1" ht="16.9" customHeight="1">
      <c r="A355" s="36"/>
      <c r="B355" s="41"/>
      <c r="C355" s="275" t="s">
        <v>903</v>
      </c>
      <c r="D355" s="275" t="s">
        <v>904</v>
      </c>
      <c r="E355" s="19" t="s">
        <v>174</v>
      </c>
      <c r="F355" s="276">
        <v>41.6</v>
      </c>
      <c r="G355" s="36"/>
      <c r="H355" s="41"/>
    </row>
    <row r="356" spans="1:8" s="2" customFormat="1" ht="26.45" customHeight="1">
      <c r="A356" s="36"/>
      <c r="B356" s="41"/>
      <c r="C356" s="270" t="s">
        <v>1214</v>
      </c>
      <c r="D356" s="270" t="s">
        <v>112</v>
      </c>
      <c r="E356" s="36"/>
      <c r="F356" s="36"/>
      <c r="G356" s="36"/>
      <c r="H356" s="41"/>
    </row>
    <row r="357" spans="1:8" s="2" customFormat="1" ht="16.9" customHeight="1">
      <c r="A357" s="36"/>
      <c r="B357" s="41"/>
      <c r="C357" s="271" t="s">
        <v>610</v>
      </c>
      <c r="D357" s="272" t="s">
        <v>610</v>
      </c>
      <c r="E357" s="273" t="s">
        <v>174</v>
      </c>
      <c r="F357" s="274">
        <v>183.78</v>
      </c>
      <c r="G357" s="36"/>
      <c r="H357" s="41"/>
    </row>
    <row r="358" spans="1:8" s="2" customFormat="1" ht="16.9" customHeight="1">
      <c r="A358" s="36"/>
      <c r="B358" s="41"/>
      <c r="C358" s="275" t="s">
        <v>19</v>
      </c>
      <c r="D358" s="275" t="s">
        <v>1122</v>
      </c>
      <c r="E358" s="19" t="s">
        <v>19</v>
      </c>
      <c r="F358" s="276">
        <v>47.84</v>
      </c>
      <c r="G358" s="36"/>
      <c r="H358" s="41"/>
    </row>
    <row r="359" spans="1:8" s="2" customFormat="1" ht="16.9" customHeight="1">
      <c r="A359" s="36"/>
      <c r="B359" s="41"/>
      <c r="C359" s="275" t="s">
        <v>19</v>
      </c>
      <c r="D359" s="275" t="s">
        <v>1123</v>
      </c>
      <c r="E359" s="19" t="s">
        <v>19</v>
      </c>
      <c r="F359" s="276">
        <v>13.74</v>
      </c>
      <c r="G359" s="36"/>
      <c r="H359" s="41"/>
    </row>
    <row r="360" spans="1:8" s="2" customFormat="1" ht="16.9" customHeight="1">
      <c r="A360" s="36"/>
      <c r="B360" s="41"/>
      <c r="C360" s="275" t="s">
        <v>19</v>
      </c>
      <c r="D360" s="275" t="s">
        <v>1124</v>
      </c>
      <c r="E360" s="19" t="s">
        <v>19</v>
      </c>
      <c r="F360" s="276">
        <v>9.9</v>
      </c>
      <c r="G360" s="36"/>
      <c r="H360" s="41"/>
    </row>
    <row r="361" spans="1:8" s="2" customFormat="1" ht="16.9" customHeight="1">
      <c r="A361" s="36"/>
      <c r="B361" s="41"/>
      <c r="C361" s="275" t="s">
        <v>19</v>
      </c>
      <c r="D361" s="275" t="s">
        <v>1125</v>
      </c>
      <c r="E361" s="19" t="s">
        <v>19</v>
      </c>
      <c r="F361" s="276">
        <v>112.3</v>
      </c>
      <c r="G361" s="36"/>
      <c r="H361" s="41"/>
    </row>
    <row r="362" spans="1:8" s="2" customFormat="1" ht="16.9" customHeight="1">
      <c r="A362" s="36"/>
      <c r="B362" s="41"/>
      <c r="C362" s="275" t="s">
        <v>610</v>
      </c>
      <c r="D362" s="275" t="s">
        <v>278</v>
      </c>
      <c r="E362" s="19" t="s">
        <v>19</v>
      </c>
      <c r="F362" s="276">
        <v>183.78</v>
      </c>
      <c r="G362" s="36"/>
      <c r="H362" s="41"/>
    </row>
    <row r="363" spans="1:8" s="2" customFormat="1" ht="16.9" customHeight="1">
      <c r="A363" s="36"/>
      <c r="B363" s="41"/>
      <c r="C363" s="277" t="s">
        <v>1199</v>
      </c>
      <c r="D363" s="36"/>
      <c r="E363" s="36"/>
      <c r="F363" s="36"/>
      <c r="G363" s="36"/>
      <c r="H363" s="41"/>
    </row>
    <row r="364" spans="1:8" s="2" customFormat="1" ht="16.9" customHeight="1">
      <c r="A364" s="36"/>
      <c r="B364" s="41"/>
      <c r="C364" s="275" t="s">
        <v>310</v>
      </c>
      <c r="D364" s="275" t="s">
        <v>311</v>
      </c>
      <c r="E364" s="19" t="s">
        <v>174</v>
      </c>
      <c r="F364" s="276">
        <v>183.78</v>
      </c>
      <c r="G364" s="36"/>
      <c r="H364" s="41"/>
    </row>
    <row r="365" spans="1:8" s="2" customFormat="1" ht="16.9" customHeight="1">
      <c r="A365" s="36"/>
      <c r="B365" s="41"/>
      <c r="C365" s="275" t="s">
        <v>335</v>
      </c>
      <c r="D365" s="275" t="s">
        <v>336</v>
      </c>
      <c r="E365" s="19" t="s">
        <v>174</v>
      </c>
      <c r="F365" s="276">
        <v>183.78</v>
      </c>
      <c r="G365" s="36"/>
      <c r="H365" s="41"/>
    </row>
    <row r="366" spans="1:8" s="2" customFormat="1" ht="16.9" customHeight="1">
      <c r="A366" s="36"/>
      <c r="B366" s="41"/>
      <c r="C366" s="271" t="s">
        <v>612</v>
      </c>
      <c r="D366" s="272" t="s">
        <v>612</v>
      </c>
      <c r="E366" s="273" t="s">
        <v>184</v>
      </c>
      <c r="F366" s="274">
        <v>49.882</v>
      </c>
      <c r="G366" s="36"/>
      <c r="H366" s="41"/>
    </row>
    <row r="367" spans="1:8" s="2" customFormat="1" ht="16.9" customHeight="1">
      <c r="A367" s="36"/>
      <c r="B367" s="41"/>
      <c r="C367" s="275" t="s">
        <v>19</v>
      </c>
      <c r="D367" s="275" t="s">
        <v>1116</v>
      </c>
      <c r="E367" s="19" t="s">
        <v>19</v>
      </c>
      <c r="F367" s="276">
        <v>22.204</v>
      </c>
      <c r="G367" s="36"/>
      <c r="H367" s="41"/>
    </row>
    <row r="368" spans="1:8" s="2" customFormat="1" ht="16.9" customHeight="1">
      <c r="A368" s="36"/>
      <c r="B368" s="41"/>
      <c r="C368" s="275" t="s">
        <v>19</v>
      </c>
      <c r="D368" s="275" t="s">
        <v>1117</v>
      </c>
      <c r="E368" s="19" t="s">
        <v>19</v>
      </c>
      <c r="F368" s="276">
        <v>1.8</v>
      </c>
      <c r="G368" s="36"/>
      <c r="H368" s="41"/>
    </row>
    <row r="369" spans="1:8" s="2" customFormat="1" ht="16.9" customHeight="1">
      <c r="A369" s="36"/>
      <c r="B369" s="41"/>
      <c r="C369" s="275" t="s">
        <v>19</v>
      </c>
      <c r="D369" s="275" t="s">
        <v>1118</v>
      </c>
      <c r="E369" s="19" t="s">
        <v>19</v>
      </c>
      <c r="F369" s="276">
        <v>6.18</v>
      </c>
      <c r="G369" s="36"/>
      <c r="H369" s="41"/>
    </row>
    <row r="370" spans="1:8" s="2" customFormat="1" ht="16.9" customHeight="1">
      <c r="A370" s="36"/>
      <c r="B370" s="41"/>
      <c r="C370" s="275" t="s">
        <v>19</v>
      </c>
      <c r="D370" s="275" t="s">
        <v>1119</v>
      </c>
      <c r="E370" s="19" t="s">
        <v>19</v>
      </c>
      <c r="F370" s="276">
        <v>13.65</v>
      </c>
      <c r="G370" s="36"/>
      <c r="H370" s="41"/>
    </row>
    <row r="371" spans="1:8" s="2" customFormat="1" ht="16.9" customHeight="1">
      <c r="A371" s="36"/>
      <c r="B371" s="41"/>
      <c r="C371" s="275" t="s">
        <v>19</v>
      </c>
      <c r="D371" s="275" t="s">
        <v>1120</v>
      </c>
      <c r="E371" s="19" t="s">
        <v>19</v>
      </c>
      <c r="F371" s="276">
        <v>6.048</v>
      </c>
      <c r="G371" s="36"/>
      <c r="H371" s="41"/>
    </row>
    <row r="372" spans="1:8" s="2" customFormat="1" ht="16.9" customHeight="1">
      <c r="A372" s="36"/>
      <c r="B372" s="41"/>
      <c r="C372" s="275" t="s">
        <v>612</v>
      </c>
      <c r="D372" s="275" t="s">
        <v>278</v>
      </c>
      <c r="E372" s="19" t="s">
        <v>19</v>
      </c>
      <c r="F372" s="276">
        <v>49.882</v>
      </c>
      <c r="G372" s="36"/>
      <c r="H372" s="41"/>
    </row>
    <row r="373" spans="1:8" s="2" customFormat="1" ht="16.9" customHeight="1">
      <c r="A373" s="36"/>
      <c r="B373" s="41"/>
      <c r="C373" s="277" t="s">
        <v>1199</v>
      </c>
      <c r="D373" s="36"/>
      <c r="E373" s="36"/>
      <c r="F373" s="36"/>
      <c r="G373" s="36"/>
      <c r="H373" s="41"/>
    </row>
    <row r="374" spans="1:8" s="2" customFormat="1" ht="16.9" customHeight="1">
      <c r="A374" s="36"/>
      <c r="B374" s="41"/>
      <c r="C374" s="275" t="s">
        <v>297</v>
      </c>
      <c r="D374" s="275" t="s">
        <v>623</v>
      </c>
      <c r="E374" s="19" t="s">
        <v>184</v>
      </c>
      <c r="F374" s="276">
        <v>49.882</v>
      </c>
      <c r="G374" s="36"/>
      <c r="H374" s="41"/>
    </row>
    <row r="375" spans="1:8" s="2" customFormat="1" ht="16.9" customHeight="1">
      <c r="A375" s="36"/>
      <c r="B375" s="41"/>
      <c r="C375" s="275" t="s">
        <v>347</v>
      </c>
      <c r="D375" s="275" t="s">
        <v>348</v>
      </c>
      <c r="E375" s="19" t="s">
        <v>226</v>
      </c>
      <c r="F375" s="276">
        <v>3.492</v>
      </c>
      <c r="G375" s="36"/>
      <c r="H375" s="41"/>
    </row>
    <row r="376" spans="1:8" s="2" customFormat="1" ht="16.9" customHeight="1">
      <c r="A376" s="36"/>
      <c r="B376" s="41"/>
      <c r="C376" s="271" t="s">
        <v>249</v>
      </c>
      <c r="D376" s="272" t="s">
        <v>250</v>
      </c>
      <c r="E376" s="273" t="s">
        <v>244</v>
      </c>
      <c r="F376" s="274">
        <v>12.1</v>
      </c>
      <c r="G376" s="36"/>
      <c r="H376" s="41"/>
    </row>
    <row r="377" spans="1:8" s="2" customFormat="1" ht="16.9" customHeight="1">
      <c r="A377" s="36"/>
      <c r="B377" s="41"/>
      <c r="C377" s="275" t="s">
        <v>249</v>
      </c>
      <c r="D377" s="275" t="s">
        <v>423</v>
      </c>
      <c r="E377" s="19" t="s">
        <v>19</v>
      </c>
      <c r="F377" s="276">
        <v>12.1</v>
      </c>
      <c r="G377" s="36"/>
      <c r="H377" s="41"/>
    </row>
    <row r="378" spans="1:8" s="2" customFormat="1" ht="16.9" customHeight="1">
      <c r="A378" s="36"/>
      <c r="B378" s="41"/>
      <c r="C378" s="277" t="s">
        <v>1199</v>
      </c>
      <c r="D378" s="36"/>
      <c r="E378" s="36"/>
      <c r="F378" s="36"/>
      <c r="G378" s="36"/>
      <c r="H378" s="41"/>
    </row>
    <row r="379" spans="1:8" s="2" customFormat="1" ht="16.9" customHeight="1">
      <c r="A379" s="36"/>
      <c r="B379" s="41"/>
      <c r="C379" s="275" t="s">
        <v>419</v>
      </c>
      <c r="D379" s="275" t="s">
        <v>420</v>
      </c>
      <c r="E379" s="19" t="s">
        <v>244</v>
      </c>
      <c r="F379" s="276">
        <v>12.1</v>
      </c>
      <c r="G379" s="36"/>
      <c r="H379" s="41"/>
    </row>
    <row r="380" spans="1:8" s="2" customFormat="1" ht="16.9" customHeight="1">
      <c r="A380" s="36"/>
      <c r="B380" s="41"/>
      <c r="C380" s="275" t="s">
        <v>413</v>
      </c>
      <c r="D380" s="275" t="s">
        <v>414</v>
      </c>
      <c r="E380" s="19" t="s">
        <v>244</v>
      </c>
      <c r="F380" s="276">
        <v>12.1</v>
      </c>
      <c r="G380" s="36"/>
      <c r="H380" s="41"/>
    </row>
    <row r="381" spans="1:8" s="2" customFormat="1" ht="16.9" customHeight="1">
      <c r="A381" s="36"/>
      <c r="B381" s="41"/>
      <c r="C381" s="271" t="s">
        <v>253</v>
      </c>
      <c r="D381" s="272" t="s">
        <v>253</v>
      </c>
      <c r="E381" s="273" t="s">
        <v>158</v>
      </c>
      <c r="F381" s="274">
        <v>11.8</v>
      </c>
      <c r="G381" s="36"/>
      <c r="H381" s="41"/>
    </row>
    <row r="382" spans="1:8" s="2" customFormat="1" ht="16.9" customHeight="1">
      <c r="A382" s="36"/>
      <c r="B382" s="41"/>
      <c r="C382" s="275" t="s">
        <v>253</v>
      </c>
      <c r="D382" s="275" t="s">
        <v>1133</v>
      </c>
      <c r="E382" s="19" t="s">
        <v>19</v>
      </c>
      <c r="F382" s="276">
        <v>11.8</v>
      </c>
      <c r="G382" s="36"/>
      <c r="H382" s="41"/>
    </row>
    <row r="383" spans="1:8" s="2" customFormat="1" ht="16.9" customHeight="1">
      <c r="A383" s="36"/>
      <c r="B383" s="41"/>
      <c r="C383" s="277" t="s">
        <v>1199</v>
      </c>
      <c r="D383" s="36"/>
      <c r="E383" s="36"/>
      <c r="F383" s="36"/>
      <c r="G383" s="36"/>
      <c r="H383" s="41"/>
    </row>
    <row r="384" spans="1:8" s="2" customFormat="1" ht="16.9" customHeight="1">
      <c r="A384" s="36"/>
      <c r="B384" s="41"/>
      <c r="C384" s="275" t="s">
        <v>375</v>
      </c>
      <c r="D384" s="275" t="s">
        <v>376</v>
      </c>
      <c r="E384" s="19" t="s">
        <v>158</v>
      </c>
      <c r="F384" s="276">
        <v>11.8</v>
      </c>
      <c r="G384" s="36"/>
      <c r="H384" s="41"/>
    </row>
    <row r="385" spans="1:8" s="2" customFormat="1" ht="16.9" customHeight="1">
      <c r="A385" s="36"/>
      <c r="B385" s="41"/>
      <c r="C385" s="275" t="s">
        <v>369</v>
      </c>
      <c r="D385" s="275" t="s">
        <v>370</v>
      </c>
      <c r="E385" s="19" t="s">
        <v>158</v>
      </c>
      <c r="F385" s="276">
        <v>11.8</v>
      </c>
      <c r="G385" s="36"/>
      <c r="H385" s="41"/>
    </row>
    <row r="386" spans="1:8" s="2" customFormat="1" ht="16.9" customHeight="1">
      <c r="A386" s="36"/>
      <c r="B386" s="41"/>
      <c r="C386" s="271" t="s">
        <v>277</v>
      </c>
      <c r="D386" s="272" t="s">
        <v>277</v>
      </c>
      <c r="E386" s="273" t="s">
        <v>184</v>
      </c>
      <c r="F386" s="274">
        <v>700.4</v>
      </c>
      <c r="G386" s="36"/>
      <c r="H386" s="41"/>
    </row>
    <row r="387" spans="1:8" s="2" customFormat="1" ht="16.9" customHeight="1">
      <c r="A387" s="36"/>
      <c r="B387" s="41"/>
      <c r="C387" s="275" t="s">
        <v>277</v>
      </c>
      <c r="D387" s="275" t="s">
        <v>1112</v>
      </c>
      <c r="E387" s="19" t="s">
        <v>19</v>
      </c>
      <c r="F387" s="276">
        <v>700.4</v>
      </c>
      <c r="G387" s="36"/>
      <c r="H387" s="41"/>
    </row>
    <row r="388" spans="1:8" s="2" customFormat="1" ht="16.9" customHeight="1">
      <c r="A388" s="36"/>
      <c r="B388" s="41"/>
      <c r="C388" s="271" t="s">
        <v>289</v>
      </c>
      <c r="D388" s="272" t="s">
        <v>289</v>
      </c>
      <c r="E388" s="273" t="s">
        <v>184</v>
      </c>
      <c r="F388" s="274">
        <v>252.28</v>
      </c>
      <c r="G388" s="36"/>
      <c r="H388" s="41"/>
    </row>
    <row r="389" spans="1:8" s="2" customFormat="1" ht="16.9" customHeight="1">
      <c r="A389" s="36"/>
      <c r="B389" s="41"/>
      <c r="C389" s="275" t="s">
        <v>289</v>
      </c>
      <c r="D389" s="275" t="s">
        <v>1114</v>
      </c>
      <c r="E389" s="19" t="s">
        <v>19</v>
      </c>
      <c r="F389" s="276">
        <v>252.28</v>
      </c>
      <c r="G389" s="36"/>
      <c r="H389" s="41"/>
    </row>
    <row r="390" spans="1:8" s="2" customFormat="1" ht="26.45" customHeight="1">
      <c r="A390" s="36"/>
      <c r="B390" s="41"/>
      <c r="C390" s="270" t="s">
        <v>1215</v>
      </c>
      <c r="D390" s="270" t="s">
        <v>115</v>
      </c>
      <c r="E390" s="36"/>
      <c r="F390" s="36"/>
      <c r="G390" s="36"/>
      <c r="H390" s="41"/>
    </row>
    <row r="391" spans="1:8" s="2" customFormat="1" ht="16.9" customHeight="1">
      <c r="A391" s="36"/>
      <c r="B391" s="41"/>
      <c r="C391" s="271" t="s">
        <v>524</v>
      </c>
      <c r="D391" s="272" t="s">
        <v>1142</v>
      </c>
      <c r="E391" s="273" t="s">
        <v>174</v>
      </c>
      <c r="F391" s="274">
        <v>59.7</v>
      </c>
      <c r="G391" s="36"/>
      <c r="H391" s="41"/>
    </row>
    <row r="392" spans="1:8" s="2" customFormat="1" ht="16.9" customHeight="1">
      <c r="A392" s="36"/>
      <c r="B392" s="41"/>
      <c r="C392" s="275" t="s">
        <v>524</v>
      </c>
      <c r="D392" s="275" t="s">
        <v>1143</v>
      </c>
      <c r="E392" s="19" t="s">
        <v>19</v>
      </c>
      <c r="F392" s="276">
        <v>59.7</v>
      </c>
      <c r="G392" s="36"/>
      <c r="H392" s="41"/>
    </row>
    <row r="393" spans="1:8" s="2" customFormat="1" ht="16.9" customHeight="1">
      <c r="A393" s="36"/>
      <c r="B393" s="41"/>
      <c r="C393" s="277" t="s">
        <v>1199</v>
      </c>
      <c r="D393" s="36"/>
      <c r="E393" s="36"/>
      <c r="F393" s="36"/>
      <c r="G393" s="36"/>
      <c r="H393" s="41"/>
    </row>
    <row r="394" spans="1:8" s="2" customFormat="1" ht="16.9" customHeight="1">
      <c r="A394" s="36"/>
      <c r="B394" s="41"/>
      <c r="C394" s="275" t="s">
        <v>518</v>
      </c>
      <c r="D394" s="275" t="s">
        <v>519</v>
      </c>
      <c r="E394" s="19" t="s">
        <v>174</v>
      </c>
      <c r="F394" s="276">
        <v>59.7</v>
      </c>
      <c r="G394" s="36"/>
      <c r="H394" s="41"/>
    </row>
    <row r="395" spans="1:8" s="2" customFormat="1" ht="16.9" customHeight="1">
      <c r="A395" s="36"/>
      <c r="B395" s="41"/>
      <c r="C395" s="275" t="s">
        <v>1145</v>
      </c>
      <c r="D395" s="275" t="s">
        <v>1146</v>
      </c>
      <c r="E395" s="19" t="s">
        <v>184</v>
      </c>
      <c r="F395" s="276">
        <v>35.82</v>
      </c>
      <c r="G395" s="36"/>
      <c r="H395" s="41"/>
    </row>
    <row r="396" spans="1:8" s="2" customFormat="1" ht="16.9" customHeight="1">
      <c r="A396" s="36"/>
      <c r="B396" s="41"/>
      <c r="C396" s="275" t="s">
        <v>1152</v>
      </c>
      <c r="D396" s="275" t="s">
        <v>1153</v>
      </c>
      <c r="E396" s="19" t="s">
        <v>184</v>
      </c>
      <c r="F396" s="276">
        <v>17.91</v>
      </c>
      <c r="G396" s="36"/>
      <c r="H396" s="41"/>
    </row>
    <row r="397" spans="1:8" s="2" customFormat="1" ht="16.9" customHeight="1">
      <c r="A397" s="36"/>
      <c r="B397" s="41"/>
      <c r="C397" s="275" t="s">
        <v>482</v>
      </c>
      <c r="D397" s="275" t="s">
        <v>483</v>
      </c>
      <c r="E397" s="19" t="s">
        <v>174</v>
      </c>
      <c r="F397" s="276">
        <v>59.7</v>
      </c>
      <c r="G397" s="36"/>
      <c r="H397" s="41"/>
    </row>
    <row r="398" spans="1:8" s="2" customFormat="1" ht="16.9" customHeight="1">
      <c r="A398" s="36"/>
      <c r="B398" s="41"/>
      <c r="C398" s="271" t="s">
        <v>454</v>
      </c>
      <c r="D398" s="272" t="s">
        <v>455</v>
      </c>
      <c r="E398" s="273" t="s">
        <v>174</v>
      </c>
      <c r="F398" s="274">
        <v>494.1</v>
      </c>
      <c r="G398" s="36"/>
      <c r="H398" s="41"/>
    </row>
    <row r="399" spans="1:8" s="2" customFormat="1" ht="16.9" customHeight="1">
      <c r="A399" s="36"/>
      <c r="B399" s="41"/>
      <c r="C399" s="271" t="s">
        <v>465</v>
      </c>
      <c r="D399" s="272" t="s">
        <v>1203</v>
      </c>
      <c r="E399" s="273" t="s">
        <v>184</v>
      </c>
      <c r="F399" s="274">
        <v>1482.3</v>
      </c>
      <c r="G399" s="36"/>
      <c r="H399" s="41"/>
    </row>
    <row r="400" spans="1:8" s="2" customFormat="1" ht="7.35" customHeight="1">
      <c r="A400" s="36"/>
      <c r="B400" s="134"/>
      <c r="C400" s="135"/>
      <c r="D400" s="135"/>
      <c r="E400" s="135"/>
      <c r="F400" s="135"/>
      <c r="G400" s="135"/>
      <c r="H400" s="41"/>
    </row>
    <row r="401" spans="1:8" s="2" customFormat="1" ht="11.25">
      <c r="A401" s="36"/>
      <c r="B401" s="36"/>
      <c r="C401" s="36"/>
      <c r="D401" s="36"/>
      <c r="E401" s="36"/>
      <c r="F401" s="36"/>
      <c r="G401" s="36"/>
      <c r="H401" s="36"/>
    </row>
  </sheetData>
  <sheetProtection algorithmName="SHA-512" hashValue="5usuJl330/eiEt+qRGdFj144WC8cjcu26XytII6noDtQUr9O9IgLo1C3TkQroaS4TcL2mLYrK35a3OHkQ/PGXA==" saltValue="qQVzwuZOx1KzKyMV3lYFYtodJmxYObxwDs03v/j9Sh3MuWpWD6Ni5siDjbE38EbCEHH7hfk+faNued2zTibvI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scale="87"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K218"/>
  <sheetViews>
    <sheetView showGridLines="0" zoomScale="110" zoomScaleNormal="110" workbookViewId="0" topLeftCell="A1"/>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s="1" customFormat="1" ht="37.5" customHeight="1"/>
    <row r="2" spans="2:11" s="1" customFormat="1" ht="7.5" customHeight="1">
      <c r="B2" s="279"/>
      <c r="C2" s="280"/>
      <c r="D2" s="280"/>
      <c r="E2" s="280"/>
      <c r="F2" s="280"/>
      <c r="G2" s="280"/>
      <c r="H2" s="280"/>
      <c r="I2" s="280"/>
      <c r="J2" s="280"/>
      <c r="K2" s="281"/>
    </row>
    <row r="3" spans="2:11" s="17" customFormat="1" ht="45" customHeight="1">
      <c r="B3" s="282"/>
      <c r="C3" s="415" t="s">
        <v>1216</v>
      </c>
      <c r="D3" s="415"/>
      <c r="E3" s="415"/>
      <c r="F3" s="415"/>
      <c r="G3" s="415"/>
      <c r="H3" s="415"/>
      <c r="I3" s="415"/>
      <c r="J3" s="415"/>
      <c r="K3" s="283"/>
    </row>
    <row r="4" spans="2:11" s="1" customFormat="1" ht="25.5" customHeight="1">
      <c r="B4" s="284"/>
      <c r="C4" s="420" t="s">
        <v>1217</v>
      </c>
      <c r="D4" s="420"/>
      <c r="E4" s="420"/>
      <c r="F4" s="420"/>
      <c r="G4" s="420"/>
      <c r="H4" s="420"/>
      <c r="I4" s="420"/>
      <c r="J4" s="420"/>
      <c r="K4" s="285"/>
    </row>
    <row r="5" spans="2:11" s="1" customFormat="1" ht="5.25" customHeight="1">
      <c r="B5" s="284"/>
      <c r="C5" s="286"/>
      <c r="D5" s="286"/>
      <c r="E5" s="286"/>
      <c r="F5" s="286"/>
      <c r="G5" s="286"/>
      <c r="H5" s="286"/>
      <c r="I5" s="286"/>
      <c r="J5" s="286"/>
      <c r="K5" s="285"/>
    </row>
    <row r="6" spans="2:11" s="1" customFormat="1" ht="15" customHeight="1">
      <c r="B6" s="284"/>
      <c r="C6" s="419" t="s">
        <v>1218</v>
      </c>
      <c r="D6" s="419"/>
      <c r="E6" s="419"/>
      <c r="F6" s="419"/>
      <c r="G6" s="419"/>
      <c r="H6" s="419"/>
      <c r="I6" s="419"/>
      <c r="J6" s="419"/>
      <c r="K6" s="285"/>
    </row>
    <row r="7" spans="2:11" s="1" customFormat="1" ht="15" customHeight="1">
      <c r="B7" s="288"/>
      <c r="C7" s="419" t="s">
        <v>1219</v>
      </c>
      <c r="D7" s="419"/>
      <c r="E7" s="419"/>
      <c r="F7" s="419"/>
      <c r="G7" s="419"/>
      <c r="H7" s="419"/>
      <c r="I7" s="419"/>
      <c r="J7" s="419"/>
      <c r="K7" s="285"/>
    </row>
    <row r="8" spans="2:11" s="1" customFormat="1" ht="12.75" customHeight="1">
      <c r="B8" s="288"/>
      <c r="C8" s="287"/>
      <c r="D8" s="287"/>
      <c r="E8" s="287"/>
      <c r="F8" s="287"/>
      <c r="G8" s="287"/>
      <c r="H8" s="287"/>
      <c r="I8" s="287"/>
      <c r="J8" s="287"/>
      <c r="K8" s="285"/>
    </row>
    <row r="9" spans="2:11" s="1" customFormat="1" ht="15" customHeight="1">
      <c r="B9" s="288"/>
      <c r="C9" s="419" t="s">
        <v>1220</v>
      </c>
      <c r="D9" s="419"/>
      <c r="E9" s="419"/>
      <c r="F9" s="419"/>
      <c r="G9" s="419"/>
      <c r="H9" s="419"/>
      <c r="I9" s="419"/>
      <c r="J9" s="419"/>
      <c r="K9" s="285"/>
    </row>
    <row r="10" spans="2:11" s="1" customFormat="1" ht="15" customHeight="1">
      <c r="B10" s="288"/>
      <c r="C10" s="287"/>
      <c r="D10" s="419" t="s">
        <v>1221</v>
      </c>
      <c r="E10" s="419"/>
      <c r="F10" s="419"/>
      <c r="G10" s="419"/>
      <c r="H10" s="419"/>
      <c r="I10" s="419"/>
      <c r="J10" s="419"/>
      <c r="K10" s="285"/>
    </row>
    <row r="11" spans="2:11" s="1" customFormat="1" ht="15" customHeight="1">
      <c r="B11" s="288"/>
      <c r="C11" s="289"/>
      <c r="D11" s="419" t="s">
        <v>1222</v>
      </c>
      <c r="E11" s="419"/>
      <c r="F11" s="419"/>
      <c r="G11" s="419"/>
      <c r="H11" s="419"/>
      <c r="I11" s="419"/>
      <c r="J11" s="419"/>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1223</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419" t="s">
        <v>1224</v>
      </c>
      <c r="E15" s="419"/>
      <c r="F15" s="419"/>
      <c r="G15" s="419"/>
      <c r="H15" s="419"/>
      <c r="I15" s="419"/>
      <c r="J15" s="419"/>
      <c r="K15" s="285"/>
    </row>
    <row r="16" spans="2:11" s="1" customFormat="1" ht="15" customHeight="1">
      <c r="B16" s="288"/>
      <c r="C16" s="289"/>
      <c r="D16" s="419" t="s">
        <v>1225</v>
      </c>
      <c r="E16" s="419"/>
      <c r="F16" s="419"/>
      <c r="G16" s="419"/>
      <c r="H16" s="419"/>
      <c r="I16" s="419"/>
      <c r="J16" s="419"/>
      <c r="K16" s="285"/>
    </row>
    <row r="17" spans="2:11" s="1" customFormat="1" ht="15" customHeight="1">
      <c r="B17" s="288"/>
      <c r="C17" s="289"/>
      <c r="D17" s="419" t="s">
        <v>1226</v>
      </c>
      <c r="E17" s="419"/>
      <c r="F17" s="419"/>
      <c r="G17" s="419"/>
      <c r="H17" s="419"/>
      <c r="I17" s="419"/>
      <c r="J17" s="419"/>
      <c r="K17" s="285"/>
    </row>
    <row r="18" spans="2:11" s="1" customFormat="1" ht="15" customHeight="1">
      <c r="B18" s="288"/>
      <c r="C18" s="289"/>
      <c r="D18" s="289"/>
      <c r="E18" s="291" t="s">
        <v>79</v>
      </c>
      <c r="F18" s="419" t="s">
        <v>1227</v>
      </c>
      <c r="G18" s="419"/>
      <c r="H18" s="419"/>
      <c r="I18" s="419"/>
      <c r="J18" s="419"/>
      <c r="K18" s="285"/>
    </row>
    <row r="19" spans="2:11" s="1" customFormat="1" ht="15" customHeight="1">
      <c r="B19" s="288"/>
      <c r="C19" s="289"/>
      <c r="D19" s="289"/>
      <c r="E19" s="291" t="s">
        <v>1228</v>
      </c>
      <c r="F19" s="419" t="s">
        <v>1229</v>
      </c>
      <c r="G19" s="419"/>
      <c r="H19" s="419"/>
      <c r="I19" s="419"/>
      <c r="J19" s="419"/>
      <c r="K19" s="285"/>
    </row>
    <row r="20" spans="2:11" s="1" customFormat="1" ht="15" customHeight="1">
      <c r="B20" s="288"/>
      <c r="C20" s="289"/>
      <c r="D20" s="289"/>
      <c r="E20" s="291" t="s">
        <v>1230</v>
      </c>
      <c r="F20" s="419" t="s">
        <v>1231</v>
      </c>
      <c r="G20" s="419"/>
      <c r="H20" s="419"/>
      <c r="I20" s="419"/>
      <c r="J20" s="419"/>
      <c r="K20" s="285"/>
    </row>
    <row r="21" spans="2:11" s="1" customFormat="1" ht="15" customHeight="1">
      <c r="B21" s="288"/>
      <c r="C21" s="289"/>
      <c r="D21" s="289"/>
      <c r="E21" s="291" t="s">
        <v>120</v>
      </c>
      <c r="F21" s="419" t="s">
        <v>121</v>
      </c>
      <c r="G21" s="419"/>
      <c r="H21" s="419"/>
      <c r="I21" s="419"/>
      <c r="J21" s="419"/>
      <c r="K21" s="285"/>
    </row>
    <row r="22" spans="2:11" s="1" customFormat="1" ht="15" customHeight="1">
      <c r="B22" s="288"/>
      <c r="C22" s="289"/>
      <c r="D22" s="289"/>
      <c r="E22" s="291" t="s">
        <v>1232</v>
      </c>
      <c r="F22" s="419" t="s">
        <v>1233</v>
      </c>
      <c r="G22" s="419"/>
      <c r="H22" s="419"/>
      <c r="I22" s="419"/>
      <c r="J22" s="419"/>
      <c r="K22" s="285"/>
    </row>
    <row r="23" spans="2:11" s="1" customFormat="1" ht="15" customHeight="1">
      <c r="B23" s="288"/>
      <c r="C23" s="289"/>
      <c r="D23" s="289"/>
      <c r="E23" s="291" t="s">
        <v>88</v>
      </c>
      <c r="F23" s="419" t="s">
        <v>1234</v>
      </c>
      <c r="G23" s="419"/>
      <c r="H23" s="419"/>
      <c r="I23" s="419"/>
      <c r="J23" s="419"/>
      <c r="K23" s="285"/>
    </row>
    <row r="24" spans="2:11" s="1" customFormat="1" ht="12.75" customHeight="1">
      <c r="B24" s="288"/>
      <c r="C24" s="289"/>
      <c r="D24" s="289"/>
      <c r="E24" s="289"/>
      <c r="F24" s="289"/>
      <c r="G24" s="289"/>
      <c r="H24" s="289"/>
      <c r="I24" s="289"/>
      <c r="J24" s="289"/>
      <c r="K24" s="285"/>
    </row>
    <row r="25" spans="2:11" s="1" customFormat="1" ht="15" customHeight="1">
      <c r="B25" s="288"/>
      <c r="C25" s="419" t="s">
        <v>1235</v>
      </c>
      <c r="D25" s="419"/>
      <c r="E25" s="419"/>
      <c r="F25" s="419"/>
      <c r="G25" s="419"/>
      <c r="H25" s="419"/>
      <c r="I25" s="419"/>
      <c r="J25" s="419"/>
      <c r="K25" s="285"/>
    </row>
    <row r="26" spans="2:11" s="1" customFormat="1" ht="15" customHeight="1">
      <c r="B26" s="288"/>
      <c r="C26" s="419" t="s">
        <v>1236</v>
      </c>
      <c r="D26" s="419"/>
      <c r="E26" s="419"/>
      <c r="F26" s="419"/>
      <c r="G26" s="419"/>
      <c r="H26" s="419"/>
      <c r="I26" s="419"/>
      <c r="J26" s="419"/>
      <c r="K26" s="285"/>
    </row>
    <row r="27" spans="2:11" s="1" customFormat="1" ht="15" customHeight="1">
      <c r="B27" s="288"/>
      <c r="C27" s="287"/>
      <c r="D27" s="419" t="s">
        <v>1237</v>
      </c>
      <c r="E27" s="419"/>
      <c r="F27" s="419"/>
      <c r="G27" s="419"/>
      <c r="H27" s="419"/>
      <c r="I27" s="419"/>
      <c r="J27" s="419"/>
      <c r="K27" s="285"/>
    </row>
    <row r="28" spans="2:11" s="1" customFormat="1" ht="15" customHeight="1">
      <c r="B28" s="288"/>
      <c r="C28" s="289"/>
      <c r="D28" s="419" t="s">
        <v>1238</v>
      </c>
      <c r="E28" s="419"/>
      <c r="F28" s="419"/>
      <c r="G28" s="419"/>
      <c r="H28" s="419"/>
      <c r="I28" s="419"/>
      <c r="J28" s="419"/>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419" t="s">
        <v>1239</v>
      </c>
      <c r="E30" s="419"/>
      <c r="F30" s="419"/>
      <c r="G30" s="419"/>
      <c r="H30" s="419"/>
      <c r="I30" s="419"/>
      <c r="J30" s="419"/>
      <c r="K30" s="285"/>
    </row>
    <row r="31" spans="2:11" s="1" customFormat="1" ht="15" customHeight="1">
      <c r="B31" s="288"/>
      <c r="C31" s="289"/>
      <c r="D31" s="419" t="s">
        <v>1240</v>
      </c>
      <c r="E31" s="419"/>
      <c r="F31" s="419"/>
      <c r="G31" s="419"/>
      <c r="H31" s="419"/>
      <c r="I31" s="419"/>
      <c r="J31" s="419"/>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419" t="s">
        <v>1241</v>
      </c>
      <c r="E33" s="419"/>
      <c r="F33" s="419"/>
      <c r="G33" s="419"/>
      <c r="H33" s="419"/>
      <c r="I33" s="419"/>
      <c r="J33" s="419"/>
      <c r="K33" s="285"/>
    </row>
    <row r="34" spans="2:11" s="1" customFormat="1" ht="15" customHeight="1">
      <c r="B34" s="288"/>
      <c r="C34" s="289"/>
      <c r="D34" s="419" t="s">
        <v>1242</v>
      </c>
      <c r="E34" s="419"/>
      <c r="F34" s="419"/>
      <c r="G34" s="419"/>
      <c r="H34" s="419"/>
      <c r="I34" s="419"/>
      <c r="J34" s="419"/>
      <c r="K34" s="285"/>
    </row>
    <row r="35" spans="2:11" s="1" customFormat="1" ht="15" customHeight="1">
      <c r="B35" s="288"/>
      <c r="C35" s="289"/>
      <c r="D35" s="419" t="s">
        <v>1243</v>
      </c>
      <c r="E35" s="419"/>
      <c r="F35" s="419"/>
      <c r="G35" s="419"/>
      <c r="H35" s="419"/>
      <c r="I35" s="419"/>
      <c r="J35" s="419"/>
      <c r="K35" s="285"/>
    </row>
    <row r="36" spans="2:11" s="1" customFormat="1" ht="15" customHeight="1">
      <c r="B36" s="288"/>
      <c r="C36" s="289"/>
      <c r="D36" s="287"/>
      <c r="E36" s="290" t="s">
        <v>139</v>
      </c>
      <c r="F36" s="287"/>
      <c r="G36" s="419" t="s">
        <v>1244</v>
      </c>
      <c r="H36" s="419"/>
      <c r="I36" s="419"/>
      <c r="J36" s="419"/>
      <c r="K36" s="285"/>
    </row>
    <row r="37" spans="2:11" s="1" customFormat="1" ht="30.75" customHeight="1">
      <c r="B37" s="288"/>
      <c r="C37" s="289"/>
      <c r="D37" s="287"/>
      <c r="E37" s="290" t="s">
        <v>1245</v>
      </c>
      <c r="F37" s="287"/>
      <c r="G37" s="419" t="s">
        <v>1246</v>
      </c>
      <c r="H37" s="419"/>
      <c r="I37" s="419"/>
      <c r="J37" s="419"/>
      <c r="K37" s="285"/>
    </row>
    <row r="38" spans="2:11" s="1" customFormat="1" ht="15" customHeight="1">
      <c r="B38" s="288"/>
      <c r="C38" s="289"/>
      <c r="D38" s="287"/>
      <c r="E38" s="290" t="s">
        <v>53</v>
      </c>
      <c r="F38" s="287"/>
      <c r="G38" s="419" t="s">
        <v>1247</v>
      </c>
      <c r="H38" s="419"/>
      <c r="I38" s="419"/>
      <c r="J38" s="419"/>
      <c r="K38" s="285"/>
    </row>
    <row r="39" spans="2:11" s="1" customFormat="1" ht="15" customHeight="1">
      <c r="B39" s="288"/>
      <c r="C39" s="289"/>
      <c r="D39" s="287"/>
      <c r="E39" s="290" t="s">
        <v>54</v>
      </c>
      <c r="F39" s="287"/>
      <c r="G39" s="419" t="s">
        <v>1248</v>
      </c>
      <c r="H39" s="419"/>
      <c r="I39" s="419"/>
      <c r="J39" s="419"/>
      <c r="K39" s="285"/>
    </row>
    <row r="40" spans="2:11" s="1" customFormat="1" ht="15" customHeight="1">
      <c r="B40" s="288"/>
      <c r="C40" s="289"/>
      <c r="D40" s="287"/>
      <c r="E40" s="290" t="s">
        <v>140</v>
      </c>
      <c r="F40" s="287"/>
      <c r="G40" s="419" t="s">
        <v>1249</v>
      </c>
      <c r="H40" s="419"/>
      <c r="I40" s="419"/>
      <c r="J40" s="419"/>
      <c r="K40" s="285"/>
    </row>
    <row r="41" spans="2:11" s="1" customFormat="1" ht="15" customHeight="1">
      <c r="B41" s="288"/>
      <c r="C41" s="289"/>
      <c r="D41" s="287"/>
      <c r="E41" s="290" t="s">
        <v>141</v>
      </c>
      <c r="F41" s="287"/>
      <c r="G41" s="419" t="s">
        <v>1250</v>
      </c>
      <c r="H41" s="419"/>
      <c r="I41" s="419"/>
      <c r="J41" s="419"/>
      <c r="K41" s="285"/>
    </row>
    <row r="42" spans="2:11" s="1" customFormat="1" ht="15" customHeight="1">
      <c r="B42" s="288"/>
      <c r="C42" s="289"/>
      <c r="D42" s="287"/>
      <c r="E42" s="290" t="s">
        <v>1251</v>
      </c>
      <c r="F42" s="287"/>
      <c r="G42" s="419" t="s">
        <v>1252</v>
      </c>
      <c r="H42" s="419"/>
      <c r="I42" s="419"/>
      <c r="J42" s="419"/>
      <c r="K42" s="285"/>
    </row>
    <row r="43" spans="2:11" s="1" customFormat="1" ht="15" customHeight="1">
      <c r="B43" s="288"/>
      <c r="C43" s="289"/>
      <c r="D43" s="287"/>
      <c r="E43" s="290"/>
      <c r="F43" s="287"/>
      <c r="G43" s="419" t="s">
        <v>1253</v>
      </c>
      <c r="H43" s="419"/>
      <c r="I43" s="419"/>
      <c r="J43" s="419"/>
      <c r="K43" s="285"/>
    </row>
    <row r="44" spans="2:11" s="1" customFormat="1" ht="15" customHeight="1">
      <c r="B44" s="288"/>
      <c r="C44" s="289"/>
      <c r="D44" s="287"/>
      <c r="E44" s="290" t="s">
        <v>1254</v>
      </c>
      <c r="F44" s="287"/>
      <c r="G44" s="419" t="s">
        <v>1255</v>
      </c>
      <c r="H44" s="419"/>
      <c r="I44" s="419"/>
      <c r="J44" s="419"/>
      <c r="K44" s="285"/>
    </row>
    <row r="45" spans="2:11" s="1" customFormat="1" ht="15" customHeight="1">
      <c r="B45" s="288"/>
      <c r="C45" s="289"/>
      <c r="D45" s="287"/>
      <c r="E45" s="290" t="s">
        <v>143</v>
      </c>
      <c r="F45" s="287"/>
      <c r="G45" s="419" t="s">
        <v>1256</v>
      </c>
      <c r="H45" s="419"/>
      <c r="I45" s="419"/>
      <c r="J45" s="419"/>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419" t="s">
        <v>1257</v>
      </c>
      <c r="E47" s="419"/>
      <c r="F47" s="419"/>
      <c r="G47" s="419"/>
      <c r="H47" s="419"/>
      <c r="I47" s="419"/>
      <c r="J47" s="419"/>
      <c r="K47" s="285"/>
    </row>
    <row r="48" spans="2:11" s="1" customFormat="1" ht="15" customHeight="1">
      <c r="B48" s="288"/>
      <c r="C48" s="289"/>
      <c r="D48" s="289"/>
      <c r="E48" s="419" t="s">
        <v>1258</v>
      </c>
      <c r="F48" s="419"/>
      <c r="G48" s="419"/>
      <c r="H48" s="419"/>
      <c r="I48" s="419"/>
      <c r="J48" s="419"/>
      <c r="K48" s="285"/>
    </row>
    <row r="49" spans="2:11" s="1" customFormat="1" ht="15" customHeight="1">
      <c r="B49" s="288"/>
      <c r="C49" s="289"/>
      <c r="D49" s="289"/>
      <c r="E49" s="419" t="s">
        <v>1259</v>
      </c>
      <c r="F49" s="419"/>
      <c r="G49" s="419"/>
      <c r="H49" s="419"/>
      <c r="I49" s="419"/>
      <c r="J49" s="419"/>
      <c r="K49" s="285"/>
    </row>
    <row r="50" spans="2:11" s="1" customFormat="1" ht="15" customHeight="1">
      <c r="B50" s="288"/>
      <c r="C50" s="289"/>
      <c r="D50" s="289"/>
      <c r="E50" s="419" t="s">
        <v>1260</v>
      </c>
      <c r="F50" s="419"/>
      <c r="G50" s="419"/>
      <c r="H50" s="419"/>
      <c r="I50" s="419"/>
      <c r="J50" s="419"/>
      <c r="K50" s="285"/>
    </row>
    <row r="51" spans="2:11" s="1" customFormat="1" ht="15" customHeight="1">
      <c r="B51" s="288"/>
      <c r="C51" s="289"/>
      <c r="D51" s="419" t="s">
        <v>1261</v>
      </c>
      <c r="E51" s="419"/>
      <c r="F51" s="419"/>
      <c r="G51" s="419"/>
      <c r="H51" s="419"/>
      <c r="I51" s="419"/>
      <c r="J51" s="419"/>
      <c r="K51" s="285"/>
    </row>
    <row r="52" spans="2:11" s="1" customFormat="1" ht="25.5" customHeight="1">
      <c r="B52" s="284"/>
      <c r="C52" s="420" t="s">
        <v>1262</v>
      </c>
      <c r="D52" s="420"/>
      <c r="E52" s="420"/>
      <c r="F52" s="420"/>
      <c r="G52" s="420"/>
      <c r="H52" s="420"/>
      <c r="I52" s="420"/>
      <c r="J52" s="420"/>
      <c r="K52" s="285"/>
    </row>
    <row r="53" spans="2:11" s="1" customFormat="1" ht="5.25" customHeight="1">
      <c r="B53" s="284"/>
      <c r="C53" s="286"/>
      <c r="D53" s="286"/>
      <c r="E53" s="286"/>
      <c r="F53" s="286"/>
      <c r="G53" s="286"/>
      <c r="H53" s="286"/>
      <c r="I53" s="286"/>
      <c r="J53" s="286"/>
      <c r="K53" s="285"/>
    </row>
    <row r="54" spans="2:11" s="1" customFormat="1" ht="15" customHeight="1">
      <c r="B54" s="284"/>
      <c r="C54" s="419" t="s">
        <v>1263</v>
      </c>
      <c r="D54" s="419"/>
      <c r="E54" s="419"/>
      <c r="F54" s="419"/>
      <c r="G54" s="419"/>
      <c r="H54" s="419"/>
      <c r="I54" s="419"/>
      <c r="J54" s="419"/>
      <c r="K54" s="285"/>
    </row>
    <row r="55" spans="2:11" s="1" customFormat="1" ht="15" customHeight="1">
      <c r="B55" s="284"/>
      <c r="C55" s="419" t="s">
        <v>1264</v>
      </c>
      <c r="D55" s="419"/>
      <c r="E55" s="419"/>
      <c r="F55" s="419"/>
      <c r="G55" s="419"/>
      <c r="H55" s="419"/>
      <c r="I55" s="419"/>
      <c r="J55" s="419"/>
      <c r="K55" s="285"/>
    </row>
    <row r="56" spans="2:11" s="1" customFormat="1" ht="12.75" customHeight="1">
      <c r="B56" s="284"/>
      <c r="C56" s="287"/>
      <c r="D56" s="287"/>
      <c r="E56" s="287"/>
      <c r="F56" s="287"/>
      <c r="G56" s="287"/>
      <c r="H56" s="287"/>
      <c r="I56" s="287"/>
      <c r="J56" s="287"/>
      <c r="K56" s="285"/>
    </row>
    <row r="57" spans="2:11" s="1" customFormat="1" ht="15" customHeight="1">
      <c r="B57" s="284"/>
      <c r="C57" s="419" t="s">
        <v>1265</v>
      </c>
      <c r="D57" s="419"/>
      <c r="E57" s="419"/>
      <c r="F57" s="419"/>
      <c r="G57" s="419"/>
      <c r="H57" s="419"/>
      <c r="I57" s="419"/>
      <c r="J57" s="419"/>
      <c r="K57" s="285"/>
    </row>
    <row r="58" spans="2:11" s="1" customFormat="1" ht="15" customHeight="1">
      <c r="B58" s="284"/>
      <c r="C58" s="289"/>
      <c r="D58" s="419" t="s">
        <v>1266</v>
      </c>
      <c r="E58" s="419"/>
      <c r="F58" s="419"/>
      <c r="G58" s="419"/>
      <c r="H58" s="419"/>
      <c r="I58" s="419"/>
      <c r="J58" s="419"/>
      <c r="K58" s="285"/>
    </row>
    <row r="59" spans="2:11" s="1" customFormat="1" ht="15" customHeight="1">
      <c r="B59" s="284"/>
      <c r="C59" s="289"/>
      <c r="D59" s="419" t="s">
        <v>1267</v>
      </c>
      <c r="E59" s="419"/>
      <c r="F59" s="419"/>
      <c r="G59" s="419"/>
      <c r="H59" s="419"/>
      <c r="I59" s="419"/>
      <c r="J59" s="419"/>
      <c r="K59" s="285"/>
    </row>
    <row r="60" spans="2:11" s="1" customFormat="1" ht="15" customHeight="1">
      <c r="B60" s="284"/>
      <c r="C60" s="289"/>
      <c r="D60" s="419" t="s">
        <v>1268</v>
      </c>
      <c r="E60" s="419"/>
      <c r="F60" s="419"/>
      <c r="G60" s="419"/>
      <c r="H60" s="419"/>
      <c r="I60" s="419"/>
      <c r="J60" s="419"/>
      <c r="K60" s="285"/>
    </row>
    <row r="61" spans="2:11" s="1" customFormat="1" ht="15" customHeight="1">
      <c r="B61" s="284"/>
      <c r="C61" s="289"/>
      <c r="D61" s="419" t="s">
        <v>1269</v>
      </c>
      <c r="E61" s="419"/>
      <c r="F61" s="419"/>
      <c r="G61" s="419"/>
      <c r="H61" s="419"/>
      <c r="I61" s="419"/>
      <c r="J61" s="419"/>
      <c r="K61" s="285"/>
    </row>
    <row r="62" spans="2:11" s="1" customFormat="1" ht="15" customHeight="1">
      <c r="B62" s="284"/>
      <c r="C62" s="289"/>
      <c r="D62" s="421" t="s">
        <v>1270</v>
      </c>
      <c r="E62" s="421"/>
      <c r="F62" s="421"/>
      <c r="G62" s="421"/>
      <c r="H62" s="421"/>
      <c r="I62" s="421"/>
      <c r="J62" s="421"/>
      <c r="K62" s="285"/>
    </row>
    <row r="63" spans="2:11" s="1" customFormat="1" ht="15" customHeight="1">
      <c r="B63" s="284"/>
      <c r="C63" s="289"/>
      <c r="D63" s="419" t="s">
        <v>1271</v>
      </c>
      <c r="E63" s="419"/>
      <c r="F63" s="419"/>
      <c r="G63" s="419"/>
      <c r="H63" s="419"/>
      <c r="I63" s="419"/>
      <c r="J63" s="419"/>
      <c r="K63" s="285"/>
    </row>
    <row r="64" spans="2:11" s="1" customFormat="1" ht="12.75" customHeight="1">
      <c r="B64" s="284"/>
      <c r="C64" s="289"/>
      <c r="D64" s="289"/>
      <c r="E64" s="292"/>
      <c r="F64" s="289"/>
      <c r="G64" s="289"/>
      <c r="H64" s="289"/>
      <c r="I64" s="289"/>
      <c r="J64" s="289"/>
      <c r="K64" s="285"/>
    </row>
    <row r="65" spans="2:11" s="1" customFormat="1" ht="15" customHeight="1">
      <c r="B65" s="284"/>
      <c r="C65" s="289"/>
      <c r="D65" s="419" t="s">
        <v>1272</v>
      </c>
      <c r="E65" s="419"/>
      <c r="F65" s="419"/>
      <c r="G65" s="419"/>
      <c r="H65" s="419"/>
      <c r="I65" s="419"/>
      <c r="J65" s="419"/>
      <c r="K65" s="285"/>
    </row>
    <row r="66" spans="2:11" s="1" customFormat="1" ht="15" customHeight="1">
      <c r="B66" s="284"/>
      <c r="C66" s="289"/>
      <c r="D66" s="421" t="s">
        <v>1273</v>
      </c>
      <c r="E66" s="421"/>
      <c r="F66" s="421"/>
      <c r="G66" s="421"/>
      <c r="H66" s="421"/>
      <c r="I66" s="421"/>
      <c r="J66" s="421"/>
      <c r="K66" s="285"/>
    </row>
    <row r="67" spans="2:11" s="1" customFormat="1" ht="15" customHeight="1">
      <c r="B67" s="284"/>
      <c r="C67" s="289"/>
      <c r="D67" s="419" t="s">
        <v>1274</v>
      </c>
      <c r="E67" s="419"/>
      <c r="F67" s="419"/>
      <c r="G67" s="419"/>
      <c r="H67" s="419"/>
      <c r="I67" s="419"/>
      <c r="J67" s="419"/>
      <c r="K67" s="285"/>
    </row>
    <row r="68" spans="2:11" s="1" customFormat="1" ht="15" customHeight="1">
      <c r="B68" s="284"/>
      <c r="C68" s="289"/>
      <c r="D68" s="419" t="s">
        <v>1275</v>
      </c>
      <c r="E68" s="419"/>
      <c r="F68" s="419"/>
      <c r="G68" s="419"/>
      <c r="H68" s="419"/>
      <c r="I68" s="419"/>
      <c r="J68" s="419"/>
      <c r="K68" s="285"/>
    </row>
    <row r="69" spans="2:11" s="1" customFormat="1" ht="15" customHeight="1">
      <c r="B69" s="284"/>
      <c r="C69" s="289"/>
      <c r="D69" s="419" t="s">
        <v>1276</v>
      </c>
      <c r="E69" s="419"/>
      <c r="F69" s="419"/>
      <c r="G69" s="419"/>
      <c r="H69" s="419"/>
      <c r="I69" s="419"/>
      <c r="J69" s="419"/>
      <c r="K69" s="285"/>
    </row>
    <row r="70" spans="2:11" s="1" customFormat="1" ht="15" customHeight="1">
      <c r="B70" s="284"/>
      <c r="C70" s="289"/>
      <c r="D70" s="419" t="s">
        <v>1277</v>
      </c>
      <c r="E70" s="419"/>
      <c r="F70" s="419"/>
      <c r="G70" s="419"/>
      <c r="H70" s="419"/>
      <c r="I70" s="419"/>
      <c r="J70" s="419"/>
      <c r="K70" s="285"/>
    </row>
    <row r="71" spans="2:11" s="1" customFormat="1" ht="12.75" customHeight="1">
      <c r="B71" s="293"/>
      <c r="C71" s="294"/>
      <c r="D71" s="294"/>
      <c r="E71" s="294"/>
      <c r="F71" s="294"/>
      <c r="G71" s="294"/>
      <c r="H71" s="294"/>
      <c r="I71" s="294"/>
      <c r="J71" s="294"/>
      <c r="K71" s="295"/>
    </row>
    <row r="72" spans="2:11" s="1" customFormat="1" ht="18.75" customHeight="1">
      <c r="B72" s="296"/>
      <c r="C72" s="296"/>
      <c r="D72" s="296"/>
      <c r="E72" s="296"/>
      <c r="F72" s="296"/>
      <c r="G72" s="296"/>
      <c r="H72" s="296"/>
      <c r="I72" s="296"/>
      <c r="J72" s="296"/>
      <c r="K72" s="297"/>
    </row>
    <row r="73" spans="2:11" s="1" customFormat="1" ht="18.75" customHeight="1">
      <c r="B73" s="297"/>
      <c r="C73" s="297"/>
      <c r="D73" s="297"/>
      <c r="E73" s="297"/>
      <c r="F73" s="297"/>
      <c r="G73" s="297"/>
      <c r="H73" s="297"/>
      <c r="I73" s="297"/>
      <c r="J73" s="297"/>
      <c r="K73" s="297"/>
    </row>
    <row r="74" spans="2:11" s="1" customFormat="1" ht="7.5" customHeight="1">
      <c r="B74" s="298"/>
      <c r="C74" s="299"/>
      <c r="D74" s="299"/>
      <c r="E74" s="299"/>
      <c r="F74" s="299"/>
      <c r="G74" s="299"/>
      <c r="H74" s="299"/>
      <c r="I74" s="299"/>
      <c r="J74" s="299"/>
      <c r="K74" s="300"/>
    </row>
    <row r="75" spans="2:11" s="1" customFormat="1" ht="45" customHeight="1">
      <c r="B75" s="301"/>
      <c r="C75" s="414" t="s">
        <v>1278</v>
      </c>
      <c r="D75" s="414"/>
      <c r="E75" s="414"/>
      <c r="F75" s="414"/>
      <c r="G75" s="414"/>
      <c r="H75" s="414"/>
      <c r="I75" s="414"/>
      <c r="J75" s="414"/>
      <c r="K75" s="302"/>
    </row>
    <row r="76" spans="2:11" s="1" customFormat="1" ht="17.25" customHeight="1">
      <c r="B76" s="301"/>
      <c r="C76" s="303" t="s">
        <v>1279</v>
      </c>
      <c r="D76" s="303"/>
      <c r="E76" s="303"/>
      <c r="F76" s="303" t="s">
        <v>1280</v>
      </c>
      <c r="G76" s="304"/>
      <c r="H76" s="303" t="s">
        <v>54</v>
      </c>
      <c r="I76" s="303" t="s">
        <v>57</v>
      </c>
      <c r="J76" s="303" t="s">
        <v>1281</v>
      </c>
      <c r="K76" s="302"/>
    </row>
    <row r="77" spans="2:11" s="1" customFormat="1" ht="17.25" customHeight="1">
      <c r="B77" s="301"/>
      <c r="C77" s="305" t="s">
        <v>1282</v>
      </c>
      <c r="D77" s="305"/>
      <c r="E77" s="305"/>
      <c r="F77" s="306" t="s">
        <v>1283</v>
      </c>
      <c r="G77" s="307"/>
      <c r="H77" s="305"/>
      <c r="I77" s="305"/>
      <c r="J77" s="305" t="s">
        <v>1284</v>
      </c>
      <c r="K77" s="302"/>
    </row>
    <row r="78" spans="2:11" s="1" customFormat="1" ht="5.25" customHeight="1">
      <c r="B78" s="301"/>
      <c r="C78" s="308"/>
      <c r="D78" s="308"/>
      <c r="E78" s="308"/>
      <c r="F78" s="308"/>
      <c r="G78" s="309"/>
      <c r="H78" s="308"/>
      <c r="I78" s="308"/>
      <c r="J78" s="308"/>
      <c r="K78" s="302"/>
    </row>
    <row r="79" spans="2:11" s="1" customFormat="1" ht="15" customHeight="1">
      <c r="B79" s="301"/>
      <c r="C79" s="290" t="s">
        <v>53</v>
      </c>
      <c r="D79" s="310"/>
      <c r="E79" s="310"/>
      <c r="F79" s="311" t="s">
        <v>1285</v>
      </c>
      <c r="G79" s="312"/>
      <c r="H79" s="290" t="s">
        <v>1286</v>
      </c>
      <c r="I79" s="290" t="s">
        <v>1287</v>
      </c>
      <c r="J79" s="290">
        <v>20</v>
      </c>
      <c r="K79" s="302"/>
    </row>
    <row r="80" spans="2:11" s="1" customFormat="1" ht="15" customHeight="1">
      <c r="B80" s="301"/>
      <c r="C80" s="290" t="s">
        <v>1288</v>
      </c>
      <c r="D80" s="290"/>
      <c r="E80" s="290"/>
      <c r="F80" s="311" t="s">
        <v>1285</v>
      </c>
      <c r="G80" s="312"/>
      <c r="H80" s="290" t="s">
        <v>1289</v>
      </c>
      <c r="I80" s="290" t="s">
        <v>1287</v>
      </c>
      <c r="J80" s="290">
        <v>120</v>
      </c>
      <c r="K80" s="302"/>
    </row>
    <row r="81" spans="2:11" s="1" customFormat="1" ht="15" customHeight="1">
      <c r="B81" s="313"/>
      <c r="C81" s="290" t="s">
        <v>1290</v>
      </c>
      <c r="D81" s="290"/>
      <c r="E81" s="290"/>
      <c r="F81" s="311" t="s">
        <v>1291</v>
      </c>
      <c r="G81" s="312"/>
      <c r="H81" s="290" t="s">
        <v>1292</v>
      </c>
      <c r="I81" s="290" t="s">
        <v>1287</v>
      </c>
      <c r="J81" s="290">
        <v>50</v>
      </c>
      <c r="K81" s="302"/>
    </row>
    <row r="82" spans="2:11" s="1" customFormat="1" ht="15" customHeight="1">
      <c r="B82" s="313"/>
      <c r="C82" s="290" t="s">
        <v>1293</v>
      </c>
      <c r="D82" s="290"/>
      <c r="E82" s="290"/>
      <c r="F82" s="311" t="s">
        <v>1285</v>
      </c>
      <c r="G82" s="312"/>
      <c r="H82" s="290" t="s">
        <v>1294</v>
      </c>
      <c r="I82" s="290" t="s">
        <v>1295</v>
      </c>
      <c r="J82" s="290"/>
      <c r="K82" s="302"/>
    </row>
    <row r="83" spans="2:11" s="1" customFormat="1" ht="15" customHeight="1">
      <c r="B83" s="313"/>
      <c r="C83" s="314" t="s">
        <v>1296</v>
      </c>
      <c r="D83" s="314"/>
      <c r="E83" s="314"/>
      <c r="F83" s="315" t="s">
        <v>1291</v>
      </c>
      <c r="G83" s="314"/>
      <c r="H83" s="314" t="s">
        <v>1297</v>
      </c>
      <c r="I83" s="314" t="s">
        <v>1287</v>
      </c>
      <c r="J83" s="314">
        <v>15</v>
      </c>
      <c r="K83" s="302"/>
    </row>
    <row r="84" spans="2:11" s="1" customFormat="1" ht="15" customHeight="1">
      <c r="B84" s="313"/>
      <c r="C84" s="314" t="s">
        <v>1298</v>
      </c>
      <c r="D84" s="314"/>
      <c r="E84" s="314"/>
      <c r="F84" s="315" t="s">
        <v>1291</v>
      </c>
      <c r="G84" s="314"/>
      <c r="H84" s="314" t="s">
        <v>1299</v>
      </c>
      <c r="I84" s="314" t="s">
        <v>1287</v>
      </c>
      <c r="J84" s="314">
        <v>15</v>
      </c>
      <c r="K84" s="302"/>
    </row>
    <row r="85" spans="2:11" s="1" customFormat="1" ht="15" customHeight="1">
      <c r="B85" s="313"/>
      <c r="C85" s="314" t="s">
        <v>1300</v>
      </c>
      <c r="D85" s="314"/>
      <c r="E85" s="314"/>
      <c r="F85" s="315" t="s">
        <v>1291</v>
      </c>
      <c r="G85" s="314"/>
      <c r="H85" s="314" t="s">
        <v>1301</v>
      </c>
      <c r="I85" s="314" t="s">
        <v>1287</v>
      </c>
      <c r="J85" s="314">
        <v>20</v>
      </c>
      <c r="K85" s="302"/>
    </row>
    <row r="86" spans="2:11" s="1" customFormat="1" ht="15" customHeight="1">
      <c r="B86" s="313"/>
      <c r="C86" s="314" t="s">
        <v>1302</v>
      </c>
      <c r="D86" s="314"/>
      <c r="E86" s="314"/>
      <c r="F86" s="315" t="s">
        <v>1291</v>
      </c>
      <c r="G86" s="314"/>
      <c r="H86" s="314" t="s">
        <v>1303</v>
      </c>
      <c r="I86" s="314" t="s">
        <v>1287</v>
      </c>
      <c r="J86" s="314">
        <v>20</v>
      </c>
      <c r="K86" s="302"/>
    </row>
    <row r="87" spans="2:11" s="1" customFormat="1" ht="15" customHeight="1">
      <c r="B87" s="313"/>
      <c r="C87" s="290" t="s">
        <v>1304</v>
      </c>
      <c r="D87" s="290"/>
      <c r="E87" s="290"/>
      <c r="F87" s="311" t="s">
        <v>1291</v>
      </c>
      <c r="G87" s="312"/>
      <c r="H87" s="290" t="s">
        <v>1305</v>
      </c>
      <c r="I87" s="290" t="s">
        <v>1287</v>
      </c>
      <c r="J87" s="290">
        <v>50</v>
      </c>
      <c r="K87" s="302"/>
    </row>
    <row r="88" spans="2:11" s="1" customFormat="1" ht="15" customHeight="1">
      <c r="B88" s="313"/>
      <c r="C88" s="290" t="s">
        <v>1306</v>
      </c>
      <c r="D88" s="290"/>
      <c r="E88" s="290"/>
      <c r="F88" s="311" t="s">
        <v>1291</v>
      </c>
      <c r="G88" s="312"/>
      <c r="H88" s="290" t="s">
        <v>1307</v>
      </c>
      <c r="I88" s="290" t="s">
        <v>1287</v>
      </c>
      <c r="J88" s="290">
        <v>20</v>
      </c>
      <c r="K88" s="302"/>
    </row>
    <row r="89" spans="2:11" s="1" customFormat="1" ht="15" customHeight="1">
      <c r="B89" s="313"/>
      <c r="C89" s="290" t="s">
        <v>1308</v>
      </c>
      <c r="D89" s="290"/>
      <c r="E89" s="290"/>
      <c r="F89" s="311" t="s">
        <v>1291</v>
      </c>
      <c r="G89" s="312"/>
      <c r="H89" s="290" t="s">
        <v>1309</v>
      </c>
      <c r="I89" s="290" t="s">
        <v>1287</v>
      </c>
      <c r="J89" s="290">
        <v>20</v>
      </c>
      <c r="K89" s="302"/>
    </row>
    <row r="90" spans="2:11" s="1" customFormat="1" ht="15" customHeight="1">
      <c r="B90" s="313"/>
      <c r="C90" s="290" t="s">
        <v>1310</v>
      </c>
      <c r="D90" s="290"/>
      <c r="E90" s="290"/>
      <c r="F90" s="311" t="s">
        <v>1291</v>
      </c>
      <c r="G90" s="312"/>
      <c r="H90" s="290" t="s">
        <v>1311</v>
      </c>
      <c r="I90" s="290" t="s">
        <v>1287</v>
      </c>
      <c r="J90" s="290">
        <v>50</v>
      </c>
      <c r="K90" s="302"/>
    </row>
    <row r="91" spans="2:11" s="1" customFormat="1" ht="15" customHeight="1">
      <c r="B91" s="313"/>
      <c r="C91" s="290" t="s">
        <v>1312</v>
      </c>
      <c r="D91" s="290"/>
      <c r="E91" s="290"/>
      <c r="F91" s="311" t="s">
        <v>1291</v>
      </c>
      <c r="G91" s="312"/>
      <c r="H91" s="290" t="s">
        <v>1312</v>
      </c>
      <c r="I91" s="290" t="s">
        <v>1287</v>
      </c>
      <c r="J91" s="290">
        <v>50</v>
      </c>
      <c r="K91" s="302"/>
    </row>
    <row r="92" spans="2:11" s="1" customFormat="1" ht="15" customHeight="1">
      <c r="B92" s="313"/>
      <c r="C92" s="290" t="s">
        <v>1313</v>
      </c>
      <c r="D92" s="290"/>
      <c r="E92" s="290"/>
      <c r="F92" s="311" t="s">
        <v>1291</v>
      </c>
      <c r="G92" s="312"/>
      <c r="H92" s="290" t="s">
        <v>1314</v>
      </c>
      <c r="I92" s="290" t="s">
        <v>1287</v>
      </c>
      <c r="J92" s="290">
        <v>255</v>
      </c>
      <c r="K92" s="302"/>
    </row>
    <row r="93" spans="2:11" s="1" customFormat="1" ht="15" customHeight="1">
      <c r="B93" s="313"/>
      <c r="C93" s="290" t="s">
        <v>1315</v>
      </c>
      <c r="D93" s="290"/>
      <c r="E93" s="290"/>
      <c r="F93" s="311" t="s">
        <v>1285</v>
      </c>
      <c r="G93" s="312"/>
      <c r="H93" s="290" t="s">
        <v>1316</v>
      </c>
      <c r="I93" s="290" t="s">
        <v>1317</v>
      </c>
      <c r="J93" s="290"/>
      <c r="K93" s="302"/>
    </row>
    <row r="94" spans="2:11" s="1" customFormat="1" ht="15" customHeight="1">
      <c r="B94" s="313"/>
      <c r="C94" s="290" t="s">
        <v>1318</v>
      </c>
      <c r="D94" s="290"/>
      <c r="E94" s="290"/>
      <c r="F94" s="311" t="s">
        <v>1285</v>
      </c>
      <c r="G94" s="312"/>
      <c r="H94" s="290" t="s">
        <v>1319</v>
      </c>
      <c r="I94" s="290" t="s">
        <v>1320</v>
      </c>
      <c r="J94" s="290"/>
      <c r="K94" s="302"/>
    </row>
    <row r="95" spans="2:11" s="1" customFormat="1" ht="15" customHeight="1">
      <c r="B95" s="313"/>
      <c r="C95" s="290" t="s">
        <v>1321</v>
      </c>
      <c r="D95" s="290"/>
      <c r="E95" s="290"/>
      <c r="F95" s="311" t="s">
        <v>1285</v>
      </c>
      <c r="G95" s="312"/>
      <c r="H95" s="290" t="s">
        <v>1321</v>
      </c>
      <c r="I95" s="290" t="s">
        <v>1320</v>
      </c>
      <c r="J95" s="290"/>
      <c r="K95" s="302"/>
    </row>
    <row r="96" spans="2:11" s="1" customFormat="1" ht="15" customHeight="1">
      <c r="B96" s="313"/>
      <c r="C96" s="290" t="s">
        <v>38</v>
      </c>
      <c r="D96" s="290"/>
      <c r="E96" s="290"/>
      <c r="F96" s="311" t="s">
        <v>1285</v>
      </c>
      <c r="G96" s="312"/>
      <c r="H96" s="290" t="s">
        <v>1322</v>
      </c>
      <c r="I96" s="290" t="s">
        <v>1320</v>
      </c>
      <c r="J96" s="290"/>
      <c r="K96" s="302"/>
    </row>
    <row r="97" spans="2:11" s="1" customFormat="1" ht="15" customHeight="1">
      <c r="B97" s="313"/>
      <c r="C97" s="290" t="s">
        <v>48</v>
      </c>
      <c r="D97" s="290"/>
      <c r="E97" s="290"/>
      <c r="F97" s="311" t="s">
        <v>1285</v>
      </c>
      <c r="G97" s="312"/>
      <c r="H97" s="290" t="s">
        <v>1323</v>
      </c>
      <c r="I97" s="290" t="s">
        <v>1320</v>
      </c>
      <c r="J97" s="290"/>
      <c r="K97" s="302"/>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7"/>
      <c r="C100" s="297"/>
      <c r="D100" s="297"/>
      <c r="E100" s="297"/>
      <c r="F100" s="297"/>
      <c r="G100" s="297"/>
      <c r="H100" s="297"/>
      <c r="I100" s="297"/>
      <c r="J100" s="297"/>
      <c r="K100" s="297"/>
    </row>
    <row r="101" spans="2:11" s="1" customFormat="1" ht="7.5" customHeight="1">
      <c r="B101" s="298"/>
      <c r="C101" s="299"/>
      <c r="D101" s="299"/>
      <c r="E101" s="299"/>
      <c r="F101" s="299"/>
      <c r="G101" s="299"/>
      <c r="H101" s="299"/>
      <c r="I101" s="299"/>
      <c r="J101" s="299"/>
      <c r="K101" s="300"/>
    </row>
    <row r="102" spans="2:11" s="1" customFormat="1" ht="45" customHeight="1">
      <c r="B102" s="301"/>
      <c r="C102" s="414" t="s">
        <v>1324</v>
      </c>
      <c r="D102" s="414"/>
      <c r="E102" s="414"/>
      <c r="F102" s="414"/>
      <c r="G102" s="414"/>
      <c r="H102" s="414"/>
      <c r="I102" s="414"/>
      <c r="J102" s="414"/>
      <c r="K102" s="302"/>
    </row>
    <row r="103" spans="2:11" s="1" customFormat="1" ht="17.25" customHeight="1">
      <c r="B103" s="301"/>
      <c r="C103" s="303" t="s">
        <v>1279</v>
      </c>
      <c r="D103" s="303"/>
      <c r="E103" s="303"/>
      <c r="F103" s="303" t="s">
        <v>1280</v>
      </c>
      <c r="G103" s="304"/>
      <c r="H103" s="303" t="s">
        <v>54</v>
      </c>
      <c r="I103" s="303" t="s">
        <v>57</v>
      </c>
      <c r="J103" s="303" t="s">
        <v>1281</v>
      </c>
      <c r="K103" s="302"/>
    </row>
    <row r="104" spans="2:11" s="1" customFormat="1" ht="17.25" customHeight="1">
      <c r="B104" s="301"/>
      <c r="C104" s="305" t="s">
        <v>1282</v>
      </c>
      <c r="D104" s="305"/>
      <c r="E104" s="305"/>
      <c r="F104" s="306" t="s">
        <v>1283</v>
      </c>
      <c r="G104" s="307"/>
      <c r="H104" s="305"/>
      <c r="I104" s="305"/>
      <c r="J104" s="305" t="s">
        <v>1284</v>
      </c>
      <c r="K104" s="302"/>
    </row>
    <row r="105" spans="2:11" s="1" customFormat="1" ht="5.25" customHeight="1">
      <c r="B105" s="301"/>
      <c r="C105" s="303"/>
      <c r="D105" s="303"/>
      <c r="E105" s="303"/>
      <c r="F105" s="303"/>
      <c r="G105" s="321"/>
      <c r="H105" s="303"/>
      <c r="I105" s="303"/>
      <c r="J105" s="303"/>
      <c r="K105" s="302"/>
    </row>
    <row r="106" spans="2:11" s="1" customFormat="1" ht="15" customHeight="1">
      <c r="B106" s="301"/>
      <c r="C106" s="290" t="s">
        <v>53</v>
      </c>
      <c r="D106" s="310"/>
      <c r="E106" s="310"/>
      <c r="F106" s="311" t="s">
        <v>1285</v>
      </c>
      <c r="G106" s="290"/>
      <c r="H106" s="290" t="s">
        <v>1325</v>
      </c>
      <c r="I106" s="290" t="s">
        <v>1287</v>
      </c>
      <c r="J106" s="290">
        <v>20</v>
      </c>
      <c r="K106" s="302"/>
    </row>
    <row r="107" spans="2:11" s="1" customFormat="1" ht="15" customHeight="1">
      <c r="B107" s="301"/>
      <c r="C107" s="290" t="s">
        <v>1288</v>
      </c>
      <c r="D107" s="290"/>
      <c r="E107" s="290"/>
      <c r="F107" s="311" t="s">
        <v>1285</v>
      </c>
      <c r="G107" s="290"/>
      <c r="H107" s="290" t="s">
        <v>1325</v>
      </c>
      <c r="I107" s="290" t="s">
        <v>1287</v>
      </c>
      <c r="J107" s="290">
        <v>120</v>
      </c>
      <c r="K107" s="302"/>
    </row>
    <row r="108" spans="2:11" s="1" customFormat="1" ht="15" customHeight="1">
      <c r="B108" s="313"/>
      <c r="C108" s="290" t="s">
        <v>1290</v>
      </c>
      <c r="D108" s="290"/>
      <c r="E108" s="290"/>
      <c r="F108" s="311" t="s">
        <v>1291</v>
      </c>
      <c r="G108" s="290"/>
      <c r="H108" s="290" t="s">
        <v>1325</v>
      </c>
      <c r="I108" s="290" t="s">
        <v>1287</v>
      </c>
      <c r="J108" s="290">
        <v>50</v>
      </c>
      <c r="K108" s="302"/>
    </row>
    <row r="109" spans="2:11" s="1" customFormat="1" ht="15" customHeight="1">
      <c r="B109" s="313"/>
      <c r="C109" s="290" t="s">
        <v>1293</v>
      </c>
      <c r="D109" s="290"/>
      <c r="E109" s="290"/>
      <c r="F109" s="311" t="s">
        <v>1285</v>
      </c>
      <c r="G109" s="290"/>
      <c r="H109" s="290" t="s">
        <v>1325</v>
      </c>
      <c r="I109" s="290" t="s">
        <v>1295</v>
      </c>
      <c r="J109" s="290"/>
      <c r="K109" s="302"/>
    </row>
    <row r="110" spans="2:11" s="1" customFormat="1" ht="15" customHeight="1">
      <c r="B110" s="313"/>
      <c r="C110" s="290" t="s">
        <v>1304</v>
      </c>
      <c r="D110" s="290"/>
      <c r="E110" s="290"/>
      <c r="F110" s="311" t="s">
        <v>1291</v>
      </c>
      <c r="G110" s="290"/>
      <c r="H110" s="290" t="s">
        <v>1325</v>
      </c>
      <c r="I110" s="290" t="s">
        <v>1287</v>
      </c>
      <c r="J110" s="290">
        <v>50</v>
      </c>
      <c r="K110" s="302"/>
    </row>
    <row r="111" spans="2:11" s="1" customFormat="1" ht="15" customHeight="1">
      <c r="B111" s="313"/>
      <c r="C111" s="290" t="s">
        <v>1312</v>
      </c>
      <c r="D111" s="290"/>
      <c r="E111" s="290"/>
      <c r="F111" s="311" t="s">
        <v>1291</v>
      </c>
      <c r="G111" s="290"/>
      <c r="H111" s="290" t="s">
        <v>1325</v>
      </c>
      <c r="I111" s="290" t="s">
        <v>1287</v>
      </c>
      <c r="J111" s="290">
        <v>50</v>
      </c>
      <c r="K111" s="302"/>
    </row>
    <row r="112" spans="2:11" s="1" customFormat="1" ht="15" customHeight="1">
      <c r="B112" s="313"/>
      <c r="C112" s="290" t="s">
        <v>1310</v>
      </c>
      <c r="D112" s="290"/>
      <c r="E112" s="290"/>
      <c r="F112" s="311" t="s">
        <v>1291</v>
      </c>
      <c r="G112" s="290"/>
      <c r="H112" s="290" t="s">
        <v>1325</v>
      </c>
      <c r="I112" s="290" t="s">
        <v>1287</v>
      </c>
      <c r="J112" s="290">
        <v>50</v>
      </c>
      <c r="K112" s="302"/>
    </row>
    <row r="113" spans="2:11" s="1" customFormat="1" ht="15" customHeight="1">
      <c r="B113" s="313"/>
      <c r="C113" s="290" t="s">
        <v>53</v>
      </c>
      <c r="D113" s="290"/>
      <c r="E113" s="290"/>
      <c r="F113" s="311" t="s">
        <v>1285</v>
      </c>
      <c r="G113" s="290"/>
      <c r="H113" s="290" t="s">
        <v>1326</v>
      </c>
      <c r="I113" s="290" t="s">
        <v>1287</v>
      </c>
      <c r="J113" s="290">
        <v>20</v>
      </c>
      <c r="K113" s="302"/>
    </row>
    <row r="114" spans="2:11" s="1" customFormat="1" ht="15" customHeight="1">
      <c r="B114" s="313"/>
      <c r="C114" s="290" t="s">
        <v>1327</v>
      </c>
      <c r="D114" s="290"/>
      <c r="E114" s="290"/>
      <c r="F114" s="311" t="s">
        <v>1285</v>
      </c>
      <c r="G114" s="290"/>
      <c r="H114" s="290" t="s">
        <v>1328</v>
      </c>
      <c r="I114" s="290" t="s">
        <v>1287</v>
      </c>
      <c r="J114" s="290">
        <v>120</v>
      </c>
      <c r="K114" s="302"/>
    </row>
    <row r="115" spans="2:11" s="1" customFormat="1" ht="15" customHeight="1">
      <c r="B115" s="313"/>
      <c r="C115" s="290" t="s">
        <v>38</v>
      </c>
      <c r="D115" s="290"/>
      <c r="E115" s="290"/>
      <c r="F115" s="311" t="s">
        <v>1285</v>
      </c>
      <c r="G115" s="290"/>
      <c r="H115" s="290" t="s">
        <v>1329</v>
      </c>
      <c r="I115" s="290" t="s">
        <v>1320</v>
      </c>
      <c r="J115" s="290"/>
      <c r="K115" s="302"/>
    </row>
    <row r="116" spans="2:11" s="1" customFormat="1" ht="15" customHeight="1">
      <c r="B116" s="313"/>
      <c r="C116" s="290" t="s">
        <v>48</v>
      </c>
      <c r="D116" s="290"/>
      <c r="E116" s="290"/>
      <c r="F116" s="311" t="s">
        <v>1285</v>
      </c>
      <c r="G116" s="290"/>
      <c r="H116" s="290" t="s">
        <v>1330</v>
      </c>
      <c r="I116" s="290" t="s">
        <v>1320</v>
      </c>
      <c r="J116" s="290"/>
      <c r="K116" s="302"/>
    </row>
    <row r="117" spans="2:11" s="1" customFormat="1" ht="15" customHeight="1">
      <c r="B117" s="313"/>
      <c r="C117" s="290" t="s">
        <v>57</v>
      </c>
      <c r="D117" s="290"/>
      <c r="E117" s="290"/>
      <c r="F117" s="311" t="s">
        <v>1285</v>
      </c>
      <c r="G117" s="290"/>
      <c r="H117" s="290" t="s">
        <v>1331</v>
      </c>
      <c r="I117" s="290" t="s">
        <v>1332</v>
      </c>
      <c r="J117" s="290"/>
      <c r="K117" s="302"/>
    </row>
    <row r="118" spans="2:11" s="1" customFormat="1" ht="15" customHeight="1">
      <c r="B118" s="316"/>
      <c r="C118" s="322"/>
      <c r="D118" s="322"/>
      <c r="E118" s="322"/>
      <c r="F118" s="322"/>
      <c r="G118" s="322"/>
      <c r="H118" s="322"/>
      <c r="I118" s="322"/>
      <c r="J118" s="322"/>
      <c r="K118" s="318"/>
    </row>
    <row r="119" spans="2:11" s="1" customFormat="1" ht="18.75" customHeight="1">
      <c r="B119" s="323"/>
      <c r="C119" s="324"/>
      <c r="D119" s="324"/>
      <c r="E119" s="324"/>
      <c r="F119" s="325"/>
      <c r="G119" s="324"/>
      <c r="H119" s="324"/>
      <c r="I119" s="324"/>
      <c r="J119" s="324"/>
      <c r="K119" s="323"/>
    </row>
    <row r="120" spans="2:11" s="1" customFormat="1" ht="18.75" customHeight="1">
      <c r="B120" s="297"/>
      <c r="C120" s="297"/>
      <c r="D120" s="297"/>
      <c r="E120" s="297"/>
      <c r="F120" s="297"/>
      <c r="G120" s="297"/>
      <c r="H120" s="297"/>
      <c r="I120" s="297"/>
      <c r="J120" s="297"/>
      <c r="K120" s="297"/>
    </row>
    <row r="121" spans="2:11" s="1" customFormat="1" ht="7.5" customHeight="1">
      <c r="B121" s="326"/>
      <c r="C121" s="327"/>
      <c r="D121" s="327"/>
      <c r="E121" s="327"/>
      <c r="F121" s="327"/>
      <c r="G121" s="327"/>
      <c r="H121" s="327"/>
      <c r="I121" s="327"/>
      <c r="J121" s="327"/>
      <c r="K121" s="328"/>
    </row>
    <row r="122" spans="2:11" s="1" customFormat="1" ht="45" customHeight="1">
      <c r="B122" s="329"/>
      <c r="C122" s="415" t="s">
        <v>1333</v>
      </c>
      <c r="D122" s="415"/>
      <c r="E122" s="415"/>
      <c r="F122" s="415"/>
      <c r="G122" s="415"/>
      <c r="H122" s="415"/>
      <c r="I122" s="415"/>
      <c r="J122" s="415"/>
      <c r="K122" s="330"/>
    </row>
    <row r="123" spans="2:11" s="1" customFormat="1" ht="17.25" customHeight="1">
      <c r="B123" s="331"/>
      <c r="C123" s="303" t="s">
        <v>1279</v>
      </c>
      <c r="D123" s="303"/>
      <c r="E123" s="303"/>
      <c r="F123" s="303" t="s">
        <v>1280</v>
      </c>
      <c r="G123" s="304"/>
      <c r="H123" s="303" t="s">
        <v>54</v>
      </c>
      <c r="I123" s="303" t="s">
        <v>57</v>
      </c>
      <c r="J123" s="303" t="s">
        <v>1281</v>
      </c>
      <c r="K123" s="332"/>
    </row>
    <row r="124" spans="2:11" s="1" customFormat="1" ht="17.25" customHeight="1">
      <c r="B124" s="331"/>
      <c r="C124" s="305" t="s">
        <v>1282</v>
      </c>
      <c r="D124" s="305"/>
      <c r="E124" s="305"/>
      <c r="F124" s="306" t="s">
        <v>1283</v>
      </c>
      <c r="G124" s="307"/>
      <c r="H124" s="305"/>
      <c r="I124" s="305"/>
      <c r="J124" s="305" t="s">
        <v>1284</v>
      </c>
      <c r="K124" s="332"/>
    </row>
    <row r="125" spans="2:11" s="1" customFormat="1" ht="5.25" customHeight="1">
      <c r="B125" s="333"/>
      <c r="C125" s="308"/>
      <c r="D125" s="308"/>
      <c r="E125" s="308"/>
      <c r="F125" s="308"/>
      <c r="G125" s="334"/>
      <c r="H125" s="308"/>
      <c r="I125" s="308"/>
      <c r="J125" s="308"/>
      <c r="K125" s="335"/>
    </row>
    <row r="126" spans="2:11" s="1" customFormat="1" ht="15" customHeight="1">
      <c r="B126" s="333"/>
      <c r="C126" s="290" t="s">
        <v>1288</v>
      </c>
      <c r="D126" s="310"/>
      <c r="E126" s="310"/>
      <c r="F126" s="311" t="s">
        <v>1285</v>
      </c>
      <c r="G126" s="290"/>
      <c r="H126" s="290" t="s">
        <v>1325</v>
      </c>
      <c r="I126" s="290" t="s">
        <v>1287</v>
      </c>
      <c r="J126" s="290">
        <v>120</v>
      </c>
      <c r="K126" s="336"/>
    </row>
    <row r="127" spans="2:11" s="1" customFormat="1" ht="15" customHeight="1">
      <c r="B127" s="333"/>
      <c r="C127" s="290" t="s">
        <v>1334</v>
      </c>
      <c r="D127" s="290"/>
      <c r="E127" s="290"/>
      <c r="F127" s="311" t="s">
        <v>1285</v>
      </c>
      <c r="G127" s="290"/>
      <c r="H127" s="290" t="s">
        <v>1335</v>
      </c>
      <c r="I127" s="290" t="s">
        <v>1287</v>
      </c>
      <c r="J127" s="290" t="s">
        <v>1336</v>
      </c>
      <c r="K127" s="336"/>
    </row>
    <row r="128" spans="2:11" s="1" customFormat="1" ht="15" customHeight="1">
      <c r="B128" s="333"/>
      <c r="C128" s="290" t="s">
        <v>88</v>
      </c>
      <c r="D128" s="290"/>
      <c r="E128" s="290"/>
      <c r="F128" s="311" t="s">
        <v>1285</v>
      </c>
      <c r="G128" s="290"/>
      <c r="H128" s="290" t="s">
        <v>1337</v>
      </c>
      <c r="I128" s="290" t="s">
        <v>1287</v>
      </c>
      <c r="J128" s="290" t="s">
        <v>1336</v>
      </c>
      <c r="K128" s="336"/>
    </row>
    <row r="129" spans="2:11" s="1" customFormat="1" ht="15" customHeight="1">
      <c r="B129" s="333"/>
      <c r="C129" s="290" t="s">
        <v>1296</v>
      </c>
      <c r="D129" s="290"/>
      <c r="E129" s="290"/>
      <c r="F129" s="311" t="s">
        <v>1291</v>
      </c>
      <c r="G129" s="290"/>
      <c r="H129" s="290" t="s">
        <v>1297</v>
      </c>
      <c r="I129" s="290" t="s">
        <v>1287</v>
      </c>
      <c r="J129" s="290">
        <v>15</v>
      </c>
      <c r="K129" s="336"/>
    </row>
    <row r="130" spans="2:11" s="1" customFormat="1" ht="15" customHeight="1">
      <c r="B130" s="333"/>
      <c r="C130" s="314" t="s">
        <v>1298</v>
      </c>
      <c r="D130" s="314"/>
      <c r="E130" s="314"/>
      <c r="F130" s="315" t="s">
        <v>1291</v>
      </c>
      <c r="G130" s="314"/>
      <c r="H130" s="314" t="s">
        <v>1299</v>
      </c>
      <c r="I130" s="314" t="s">
        <v>1287</v>
      </c>
      <c r="J130" s="314">
        <v>15</v>
      </c>
      <c r="K130" s="336"/>
    </row>
    <row r="131" spans="2:11" s="1" customFormat="1" ht="15" customHeight="1">
      <c r="B131" s="333"/>
      <c r="C131" s="314" t="s">
        <v>1300</v>
      </c>
      <c r="D131" s="314"/>
      <c r="E131" s="314"/>
      <c r="F131" s="315" t="s">
        <v>1291</v>
      </c>
      <c r="G131" s="314"/>
      <c r="H131" s="314" t="s">
        <v>1301</v>
      </c>
      <c r="I131" s="314" t="s">
        <v>1287</v>
      </c>
      <c r="J131" s="314">
        <v>20</v>
      </c>
      <c r="K131" s="336"/>
    </row>
    <row r="132" spans="2:11" s="1" customFormat="1" ht="15" customHeight="1">
      <c r="B132" s="333"/>
      <c r="C132" s="314" t="s">
        <v>1302</v>
      </c>
      <c r="D132" s="314"/>
      <c r="E132" s="314"/>
      <c r="F132" s="315" t="s">
        <v>1291</v>
      </c>
      <c r="G132" s="314"/>
      <c r="H132" s="314" t="s">
        <v>1303</v>
      </c>
      <c r="I132" s="314" t="s">
        <v>1287</v>
      </c>
      <c r="J132" s="314">
        <v>20</v>
      </c>
      <c r="K132" s="336"/>
    </row>
    <row r="133" spans="2:11" s="1" customFormat="1" ht="15" customHeight="1">
      <c r="B133" s="333"/>
      <c r="C133" s="290" t="s">
        <v>1290</v>
      </c>
      <c r="D133" s="290"/>
      <c r="E133" s="290"/>
      <c r="F133" s="311" t="s">
        <v>1291</v>
      </c>
      <c r="G133" s="290"/>
      <c r="H133" s="290" t="s">
        <v>1325</v>
      </c>
      <c r="I133" s="290" t="s">
        <v>1287</v>
      </c>
      <c r="J133" s="290">
        <v>50</v>
      </c>
      <c r="K133" s="336"/>
    </row>
    <row r="134" spans="2:11" s="1" customFormat="1" ht="15" customHeight="1">
      <c r="B134" s="333"/>
      <c r="C134" s="290" t="s">
        <v>1304</v>
      </c>
      <c r="D134" s="290"/>
      <c r="E134" s="290"/>
      <c r="F134" s="311" t="s">
        <v>1291</v>
      </c>
      <c r="G134" s="290"/>
      <c r="H134" s="290" t="s">
        <v>1325</v>
      </c>
      <c r="I134" s="290" t="s">
        <v>1287</v>
      </c>
      <c r="J134" s="290">
        <v>50</v>
      </c>
      <c r="K134" s="336"/>
    </row>
    <row r="135" spans="2:11" s="1" customFormat="1" ht="15" customHeight="1">
      <c r="B135" s="333"/>
      <c r="C135" s="290" t="s">
        <v>1310</v>
      </c>
      <c r="D135" s="290"/>
      <c r="E135" s="290"/>
      <c r="F135" s="311" t="s">
        <v>1291</v>
      </c>
      <c r="G135" s="290"/>
      <c r="H135" s="290" t="s">
        <v>1325</v>
      </c>
      <c r="I135" s="290" t="s">
        <v>1287</v>
      </c>
      <c r="J135" s="290">
        <v>50</v>
      </c>
      <c r="K135" s="336"/>
    </row>
    <row r="136" spans="2:11" s="1" customFormat="1" ht="15" customHeight="1">
      <c r="B136" s="333"/>
      <c r="C136" s="290" t="s">
        <v>1312</v>
      </c>
      <c r="D136" s="290"/>
      <c r="E136" s="290"/>
      <c r="F136" s="311" t="s">
        <v>1291</v>
      </c>
      <c r="G136" s="290"/>
      <c r="H136" s="290" t="s">
        <v>1325</v>
      </c>
      <c r="I136" s="290" t="s">
        <v>1287</v>
      </c>
      <c r="J136" s="290">
        <v>50</v>
      </c>
      <c r="K136" s="336"/>
    </row>
    <row r="137" spans="2:11" s="1" customFormat="1" ht="15" customHeight="1">
      <c r="B137" s="333"/>
      <c r="C137" s="290" t="s">
        <v>1313</v>
      </c>
      <c r="D137" s="290"/>
      <c r="E137" s="290"/>
      <c r="F137" s="311" t="s">
        <v>1291</v>
      </c>
      <c r="G137" s="290"/>
      <c r="H137" s="290" t="s">
        <v>1338</v>
      </c>
      <c r="I137" s="290" t="s">
        <v>1287</v>
      </c>
      <c r="J137" s="290">
        <v>255</v>
      </c>
      <c r="K137" s="336"/>
    </row>
    <row r="138" spans="2:11" s="1" customFormat="1" ht="15" customHeight="1">
      <c r="B138" s="333"/>
      <c r="C138" s="290" t="s">
        <v>1315</v>
      </c>
      <c r="D138" s="290"/>
      <c r="E138" s="290"/>
      <c r="F138" s="311" t="s">
        <v>1285</v>
      </c>
      <c r="G138" s="290"/>
      <c r="H138" s="290" t="s">
        <v>1339</v>
      </c>
      <c r="I138" s="290" t="s">
        <v>1317</v>
      </c>
      <c r="J138" s="290"/>
      <c r="K138" s="336"/>
    </row>
    <row r="139" spans="2:11" s="1" customFormat="1" ht="15" customHeight="1">
      <c r="B139" s="333"/>
      <c r="C139" s="290" t="s">
        <v>1318</v>
      </c>
      <c r="D139" s="290"/>
      <c r="E139" s="290"/>
      <c r="F139" s="311" t="s">
        <v>1285</v>
      </c>
      <c r="G139" s="290"/>
      <c r="H139" s="290" t="s">
        <v>1340</v>
      </c>
      <c r="I139" s="290" t="s">
        <v>1320</v>
      </c>
      <c r="J139" s="290"/>
      <c r="K139" s="336"/>
    </row>
    <row r="140" spans="2:11" s="1" customFormat="1" ht="15" customHeight="1">
      <c r="B140" s="333"/>
      <c r="C140" s="290" t="s">
        <v>1321</v>
      </c>
      <c r="D140" s="290"/>
      <c r="E140" s="290"/>
      <c r="F140" s="311" t="s">
        <v>1285</v>
      </c>
      <c r="G140" s="290"/>
      <c r="H140" s="290" t="s">
        <v>1321</v>
      </c>
      <c r="I140" s="290" t="s">
        <v>1320</v>
      </c>
      <c r="J140" s="290"/>
      <c r="K140" s="336"/>
    </row>
    <row r="141" spans="2:11" s="1" customFormat="1" ht="15" customHeight="1">
      <c r="B141" s="333"/>
      <c r="C141" s="290" t="s">
        <v>38</v>
      </c>
      <c r="D141" s="290"/>
      <c r="E141" s="290"/>
      <c r="F141" s="311" t="s">
        <v>1285</v>
      </c>
      <c r="G141" s="290"/>
      <c r="H141" s="290" t="s">
        <v>1341</v>
      </c>
      <c r="I141" s="290" t="s">
        <v>1320</v>
      </c>
      <c r="J141" s="290"/>
      <c r="K141" s="336"/>
    </row>
    <row r="142" spans="2:11" s="1" customFormat="1" ht="15" customHeight="1">
      <c r="B142" s="333"/>
      <c r="C142" s="290" t="s">
        <v>1342</v>
      </c>
      <c r="D142" s="290"/>
      <c r="E142" s="290"/>
      <c r="F142" s="311" t="s">
        <v>1285</v>
      </c>
      <c r="G142" s="290"/>
      <c r="H142" s="290" t="s">
        <v>1343</v>
      </c>
      <c r="I142" s="290" t="s">
        <v>1320</v>
      </c>
      <c r="J142" s="290"/>
      <c r="K142" s="336"/>
    </row>
    <row r="143" spans="2:11" s="1" customFormat="1" ht="15" customHeight="1">
      <c r="B143" s="337"/>
      <c r="C143" s="338"/>
      <c r="D143" s="338"/>
      <c r="E143" s="338"/>
      <c r="F143" s="338"/>
      <c r="G143" s="338"/>
      <c r="H143" s="338"/>
      <c r="I143" s="338"/>
      <c r="J143" s="338"/>
      <c r="K143" s="339"/>
    </row>
    <row r="144" spans="2:11" s="1" customFormat="1" ht="18.75" customHeight="1">
      <c r="B144" s="324"/>
      <c r="C144" s="324"/>
      <c r="D144" s="324"/>
      <c r="E144" s="324"/>
      <c r="F144" s="325"/>
      <c r="G144" s="324"/>
      <c r="H144" s="324"/>
      <c r="I144" s="324"/>
      <c r="J144" s="324"/>
      <c r="K144" s="324"/>
    </row>
    <row r="145" spans="2:11" s="1" customFormat="1" ht="18.75" customHeight="1">
      <c r="B145" s="297"/>
      <c r="C145" s="297"/>
      <c r="D145" s="297"/>
      <c r="E145" s="297"/>
      <c r="F145" s="297"/>
      <c r="G145" s="297"/>
      <c r="H145" s="297"/>
      <c r="I145" s="297"/>
      <c r="J145" s="297"/>
      <c r="K145" s="297"/>
    </row>
    <row r="146" spans="2:11" s="1" customFormat="1" ht="7.5" customHeight="1">
      <c r="B146" s="298"/>
      <c r="C146" s="299"/>
      <c r="D146" s="299"/>
      <c r="E146" s="299"/>
      <c r="F146" s="299"/>
      <c r="G146" s="299"/>
      <c r="H146" s="299"/>
      <c r="I146" s="299"/>
      <c r="J146" s="299"/>
      <c r="K146" s="300"/>
    </row>
    <row r="147" spans="2:11" s="1" customFormat="1" ht="45" customHeight="1">
      <c r="B147" s="301"/>
      <c r="C147" s="414" t="s">
        <v>1344</v>
      </c>
      <c r="D147" s="414"/>
      <c r="E147" s="414"/>
      <c r="F147" s="414"/>
      <c r="G147" s="414"/>
      <c r="H147" s="414"/>
      <c r="I147" s="414"/>
      <c r="J147" s="414"/>
      <c r="K147" s="302"/>
    </row>
    <row r="148" spans="2:11" s="1" customFormat="1" ht="17.25" customHeight="1">
      <c r="B148" s="301"/>
      <c r="C148" s="303" t="s">
        <v>1279</v>
      </c>
      <c r="D148" s="303"/>
      <c r="E148" s="303"/>
      <c r="F148" s="303" t="s">
        <v>1280</v>
      </c>
      <c r="G148" s="304"/>
      <c r="H148" s="303" t="s">
        <v>54</v>
      </c>
      <c r="I148" s="303" t="s">
        <v>57</v>
      </c>
      <c r="J148" s="303" t="s">
        <v>1281</v>
      </c>
      <c r="K148" s="302"/>
    </row>
    <row r="149" spans="2:11" s="1" customFormat="1" ht="17.25" customHeight="1">
      <c r="B149" s="301"/>
      <c r="C149" s="305" t="s">
        <v>1282</v>
      </c>
      <c r="D149" s="305"/>
      <c r="E149" s="305"/>
      <c r="F149" s="306" t="s">
        <v>1283</v>
      </c>
      <c r="G149" s="307"/>
      <c r="H149" s="305"/>
      <c r="I149" s="305"/>
      <c r="J149" s="305" t="s">
        <v>1284</v>
      </c>
      <c r="K149" s="302"/>
    </row>
    <row r="150" spans="2:11" s="1" customFormat="1" ht="5.25" customHeight="1">
      <c r="B150" s="313"/>
      <c r="C150" s="308"/>
      <c r="D150" s="308"/>
      <c r="E150" s="308"/>
      <c r="F150" s="308"/>
      <c r="G150" s="309"/>
      <c r="H150" s="308"/>
      <c r="I150" s="308"/>
      <c r="J150" s="308"/>
      <c r="K150" s="336"/>
    </row>
    <row r="151" spans="2:11" s="1" customFormat="1" ht="15" customHeight="1">
      <c r="B151" s="313"/>
      <c r="C151" s="340" t="s">
        <v>1288</v>
      </c>
      <c r="D151" s="290"/>
      <c r="E151" s="290"/>
      <c r="F151" s="341" t="s">
        <v>1285</v>
      </c>
      <c r="G151" s="290"/>
      <c r="H151" s="340" t="s">
        <v>1325</v>
      </c>
      <c r="I151" s="340" t="s">
        <v>1287</v>
      </c>
      <c r="J151" s="340">
        <v>120</v>
      </c>
      <c r="K151" s="336"/>
    </row>
    <row r="152" spans="2:11" s="1" customFormat="1" ht="15" customHeight="1">
      <c r="B152" s="313"/>
      <c r="C152" s="340" t="s">
        <v>1334</v>
      </c>
      <c r="D152" s="290"/>
      <c r="E152" s="290"/>
      <c r="F152" s="341" t="s">
        <v>1285</v>
      </c>
      <c r="G152" s="290"/>
      <c r="H152" s="340" t="s">
        <v>1345</v>
      </c>
      <c r="I152" s="340" t="s">
        <v>1287</v>
      </c>
      <c r="J152" s="340" t="s">
        <v>1336</v>
      </c>
      <c r="K152" s="336"/>
    </row>
    <row r="153" spans="2:11" s="1" customFormat="1" ht="15" customHeight="1">
      <c r="B153" s="313"/>
      <c r="C153" s="340" t="s">
        <v>88</v>
      </c>
      <c r="D153" s="290"/>
      <c r="E153" s="290"/>
      <c r="F153" s="341" t="s">
        <v>1285</v>
      </c>
      <c r="G153" s="290"/>
      <c r="H153" s="340" t="s">
        <v>1346</v>
      </c>
      <c r="I153" s="340" t="s">
        <v>1287</v>
      </c>
      <c r="J153" s="340" t="s">
        <v>1336</v>
      </c>
      <c r="K153" s="336"/>
    </row>
    <row r="154" spans="2:11" s="1" customFormat="1" ht="15" customHeight="1">
      <c r="B154" s="313"/>
      <c r="C154" s="340" t="s">
        <v>1290</v>
      </c>
      <c r="D154" s="290"/>
      <c r="E154" s="290"/>
      <c r="F154" s="341" t="s">
        <v>1291</v>
      </c>
      <c r="G154" s="290"/>
      <c r="H154" s="340" t="s">
        <v>1325</v>
      </c>
      <c r="I154" s="340" t="s">
        <v>1287</v>
      </c>
      <c r="J154" s="340">
        <v>50</v>
      </c>
      <c r="K154" s="336"/>
    </row>
    <row r="155" spans="2:11" s="1" customFormat="1" ht="15" customHeight="1">
      <c r="B155" s="313"/>
      <c r="C155" s="340" t="s">
        <v>1293</v>
      </c>
      <c r="D155" s="290"/>
      <c r="E155" s="290"/>
      <c r="F155" s="341" t="s">
        <v>1285</v>
      </c>
      <c r="G155" s="290"/>
      <c r="H155" s="340" t="s">
        <v>1325</v>
      </c>
      <c r="I155" s="340" t="s">
        <v>1295</v>
      </c>
      <c r="J155" s="340"/>
      <c r="K155" s="336"/>
    </row>
    <row r="156" spans="2:11" s="1" customFormat="1" ht="15" customHeight="1">
      <c r="B156" s="313"/>
      <c r="C156" s="340" t="s">
        <v>1304</v>
      </c>
      <c r="D156" s="290"/>
      <c r="E156" s="290"/>
      <c r="F156" s="341" t="s">
        <v>1291</v>
      </c>
      <c r="G156" s="290"/>
      <c r="H156" s="340" t="s">
        <v>1325</v>
      </c>
      <c r="I156" s="340" t="s">
        <v>1287</v>
      </c>
      <c r="J156" s="340">
        <v>50</v>
      </c>
      <c r="K156" s="336"/>
    </row>
    <row r="157" spans="2:11" s="1" customFormat="1" ht="15" customHeight="1">
      <c r="B157" s="313"/>
      <c r="C157" s="340" t="s">
        <v>1312</v>
      </c>
      <c r="D157" s="290"/>
      <c r="E157" s="290"/>
      <c r="F157" s="341" t="s">
        <v>1291</v>
      </c>
      <c r="G157" s="290"/>
      <c r="H157" s="340" t="s">
        <v>1325</v>
      </c>
      <c r="I157" s="340" t="s">
        <v>1287</v>
      </c>
      <c r="J157" s="340">
        <v>50</v>
      </c>
      <c r="K157" s="336"/>
    </row>
    <row r="158" spans="2:11" s="1" customFormat="1" ht="15" customHeight="1">
      <c r="B158" s="313"/>
      <c r="C158" s="340" t="s">
        <v>1310</v>
      </c>
      <c r="D158" s="290"/>
      <c r="E158" s="290"/>
      <c r="F158" s="341" t="s">
        <v>1291</v>
      </c>
      <c r="G158" s="290"/>
      <c r="H158" s="340" t="s">
        <v>1325</v>
      </c>
      <c r="I158" s="340" t="s">
        <v>1287</v>
      </c>
      <c r="J158" s="340">
        <v>50</v>
      </c>
      <c r="K158" s="336"/>
    </row>
    <row r="159" spans="2:11" s="1" customFormat="1" ht="15" customHeight="1">
      <c r="B159" s="313"/>
      <c r="C159" s="340" t="s">
        <v>127</v>
      </c>
      <c r="D159" s="290"/>
      <c r="E159" s="290"/>
      <c r="F159" s="341" t="s">
        <v>1285</v>
      </c>
      <c r="G159" s="290"/>
      <c r="H159" s="340" t="s">
        <v>1347</v>
      </c>
      <c r="I159" s="340" t="s">
        <v>1287</v>
      </c>
      <c r="J159" s="340" t="s">
        <v>1348</v>
      </c>
      <c r="K159" s="336"/>
    </row>
    <row r="160" spans="2:11" s="1" customFormat="1" ht="15" customHeight="1">
      <c r="B160" s="313"/>
      <c r="C160" s="340" t="s">
        <v>1349</v>
      </c>
      <c r="D160" s="290"/>
      <c r="E160" s="290"/>
      <c r="F160" s="341" t="s">
        <v>1285</v>
      </c>
      <c r="G160" s="290"/>
      <c r="H160" s="340" t="s">
        <v>1350</v>
      </c>
      <c r="I160" s="340" t="s">
        <v>1320</v>
      </c>
      <c r="J160" s="340"/>
      <c r="K160" s="336"/>
    </row>
    <row r="161" spans="2:11" s="1" customFormat="1" ht="15" customHeight="1">
      <c r="B161" s="342"/>
      <c r="C161" s="322"/>
      <c r="D161" s="322"/>
      <c r="E161" s="322"/>
      <c r="F161" s="322"/>
      <c r="G161" s="322"/>
      <c r="H161" s="322"/>
      <c r="I161" s="322"/>
      <c r="J161" s="322"/>
      <c r="K161" s="343"/>
    </row>
    <row r="162" spans="2:11" s="1" customFormat="1" ht="18.75" customHeight="1">
      <c r="B162" s="324"/>
      <c r="C162" s="334"/>
      <c r="D162" s="334"/>
      <c r="E162" s="334"/>
      <c r="F162" s="344"/>
      <c r="G162" s="334"/>
      <c r="H162" s="334"/>
      <c r="I162" s="334"/>
      <c r="J162" s="334"/>
      <c r="K162" s="324"/>
    </row>
    <row r="163" spans="2:11" s="1" customFormat="1" ht="18.75" customHeight="1">
      <c r="B163" s="297"/>
      <c r="C163" s="297"/>
      <c r="D163" s="297"/>
      <c r="E163" s="297"/>
      <c r="F163" s="297"/>
      <c r="G163" s="297"/>
      <c r="H163" s="297"/>
      <c r="I163" s="297"/>
      <c r="J163" s="297"/>
      <c r="K163" s="297"/>
    </row>
    <row r="164" spans="2:11" s="1" customFormat="1" ht="7.5" customHeight="1">
      <c r="B164" s="279"/>
      <c r="C164" s="280"/>
      <c r="D164" s="280"/>
      <c r="E164" s="280"/>
      <c r="F164" s="280"/>
      <c r="G164" s="280"/>
      <c r="H164" s="280"/>
      <c r="I164" s="280"/>
      <c r="J164" s="280"/>
      <c r="K164" s="281"/>
    </row>
    <row r="165" spans="2:11" s="1" customFormat="1" ht="45" customHeight="1">
      <c r="B165" s="282"/>
      <c r="C165" s="415" t="s">
        <v>1351</v>
      </c>
      <c r="D165" s="415"/>
      <c r="E165" s="415"/>
      <c r="F165" s="415"/>
      <c r="G165" s="415"/>
      <c r="H165" s="415"/>
      <c r="I165" s="415"/>
      <c r="J165" s="415"/>
      <c r="K165" s="283"/>
    </row>
    <row r="166" spans="2:11" s="1" customFormat="1" ht="17.25" customHeight="1">
      <c r="B166" s="282"/>
      <c r="C166" s="303" t="s">
        <v>1279</v>
      </c>
      <c r="D166" s="303"/>
      <c r="E166" s="303"/>
      <c r="F166" s="303" t="s">
        <v>1280</v>
      </c>
      <c r="G166" s="345"/>
      <c r="H166" s="346" t="s">
        <v>54</v>
      </c>
      <c r="I166" s="346" t="s">
        <v>57</v>
      </c>
      <c r="J166" s="303" t="s">
        <v>1281</v>
      </c>
      <c r="K166" s="283"/>
    </row>
    <row r="167" spans="2:11" s="1" customFormat="1" ht="17.25" customHeight="1">
      <c r="B167" s="284"/>
      <c r="C167" s="305" t="s">
        <v>1282</v>
      </c>
      <c r="D167" s="305"/>
      <c r="E167" s="305"/>
      <c r="F167" s="306" t="s">
        <v>1283</v>
      </c>
      <c r="G167" s="347"/>
      <c r="H167" s="348"/>
      <c r="I167" s="348"/>
      <c r="J167" s="305" t="s">
        <v>1284</v>
      </c>
      <c r="K167" s="285"/>
    </row>
    <row r="168" spans="2:11" s="1" customFormat="1" ht="5.25" customHeight="1">
      <c r="B168" s="313"/>
      <c r="C168" s="308"/>
      <c r="D168" s="308"/>
      <c r="E168" s="308"/>
      <c r="F168" s="308"/>
      <c r="G168" s="309"/>
      <c r="H168" s="308"/>
      <c r="I168" s="308"/>
      <c r="J168" s="308"/>
      <c r="K168" s="336"/>
    </row>
    <row r="169" spans="2:11" s="1" customFormat="1" ht="15" customHeight="1">
      <c r="B169" s="313"/>
      <c r="C169" s="290" t="s">
        <v>1288</v>
      </c>
      <c r="D169" s="290"/>
      <c r="E169" s="290"/>
      <c r="F169" s="311" t="s">
        <v>1285</v>
      </c>
      <c r="G169" s="290"/>
      <c r="H169" s="290" t="s">
        <v>1325</v>
      </c>
      <c r="I169" s="290" t="s">
        <v>1287</v>
      </c>
      <c r="J169" s="290">
        <v>120</v>
      </c>
      <c r="K169" s="336"/>
    </row>
    <row r="170" spans="2:11" s="1" customFormat="1" ht="15" customHeight="1">
      <c r="B170" s="313"/>
      <c r="C170" s="290" t="s">
        <v>1334</v>
      </c>
      <c r="D170" s="290"/>
      <c r="E170" s="290"/>
      <c r="F170" s="311" t="s">
        <v>1285</v>
      </c>
      <c r="G170" s="290"/>
      <c r="H170" s="290" t="s">
        <v>1335</v>
      </c>
      <c r="I170" s="290" t="s">
        <v>1287</v>
      </c>
      <c r="J170" s="290" t="s">
        <v>1336</v>
      </c>
      <c r="K170" s="336"/>
    </row>
    <row r="171" spans="2:11" s="1" customFormat="1" ht="15" customHeight="1">
      <c r="B171" s="313"/>
      <c r="C171" s="290" t="s">
        <v>88</v>
      </c>
      <c r="D171" s="290"/>
      <c r="E171" s="290"/>
      <c r="F171" s="311" t="s">
        <v>1285</v>
      </c>
      <c r="G171" s="290"/>
      <c r="H171" s="290" t="s">
        <v>1352</v>
      </c>
      <c r="I171" s="290" t="s">
        <v>1287</v>
      </c>
      <c r="J171" s="290" t="s">
        <v>1336</v>
      </c>
      <c r="K171" s="336"/>
    </row>
    <row r="172" spans="2:11" s="1" customFormat="1" ht="15" customHeight="1">
      <c r="B172" s="313"/>
      <c r="C172" s="290" t="s">
        <v>1290</v>
      </c>
      <c r="D172" s="290"/>
      <c r="E172" s="290"/>
      <c r="F172" s="311" t="s">
        <v>1291</v>
      </c>
      <c r="G172" s="290"/>
      <c r="H172" s="290" t="s">
        <v>1352</v>
      </c>
      <c r="I172" s="290" t="s">
        <v>1287</v>
      </c>
      <c r="J172" s="290">
        <v>50</v>
      </c>
      <c r="K172" s="336"/>
    </row>
    <row r="173" spans="2:11" s="1" customFormat="1" ht="15" customHeight="1">
      <c r="B173" s="313"/>
      <c r="C173" s="290" t="s">
        <v>1293</v>
      </c>
      <c r="D173" s="290"/>
      <c r="E173" s="290"/>
      <c r="F173" s="311" t="s">
        <v>1285</v>
      </c>
      <c r="G173" s="290"/>
      <c r="H173" s="290" t="s">
        <v>1352</v>
      </c>
      <c r="I173" s="290" t="s">
        <v>1295</v>
      </c>
      <c r="J173" s="290"/>
      <c r="K173" s="336"/>
    </row>
    <row r="174" spans="2:11" s="1" customFormat="1" ht="15" customHeight="1">
      <c r="B174" s="313"/>
      <c r="C174" s="290" t="s">
        <v>1304</v>
      </c>
      <c r="D174" s="290"/>
      <c r="E174" s="290"/>
      <c r="F174" s="311" t="s">
        <v>1291</v>
      </c>
      <c r="G174" s="290"/>
      <c r="H174" s="290" t="s">
        <v>1352</v>
      </c>
      <c r="I174" s="290" t="s">
        <v>1287</v>
      </c>
      <c r="J174" s="290">
        <v>50</v>
      </c>
      <c r="K174" s="336"/>
    </row>
    <row r="175" spans="2:11" s="1" customFormat="1" ht="15" customHeight="1">
      <c r="B175" s="313"/>
      <c r="C175" s="290" t="s">
        <v>1312</v>
      </c>
      <c r="D175" s="290"/>
      <c r="E175" s="290"/>
      <c r="F175" s="311" t="s">
        <v>1291</v>
      </c>
      <c r="G175" s="290"/>
      <c r="H175" s="290" t="s">
        <v>1352</v>
      </c>
      <c r="I175" s="290" t="s">
        <v>1287</v>
      </c>
      <c r="J175" s="290">
        <v>50</v>
      </c>
      <c r="K175" s="336"/>
    </row>
    <row r="176" spans="2:11" s="1" customFormat="1" ht="15" customHeight="1">
      <c r="B176" s="313"/>
      <c r="C176" s="290" t="s">
        <v>1310</v>
      </c>
      <c r="D176" s="290"/>
      <c r="E176" s="290"/>
      <c r="F176" s="311" t="s">
        <v>1291</v>
      </c>
      <c r="G176" s="290"/>
      <c r="H176" s="290" t="s">
        <v>1352</v>
      </c>
      <c r="I176" s="290" t="s">
        <v>1287</v>
      </c>
      <c r="J176" s="290">
        <v>50</v>
      </c>
      <c r="K176" s="336"/>
    </row>
    <row r="177" spans="2:11" s="1" customFormat="1" ht="15" customHeight="1">
      <c r="B177" s="313"/>
      <c r="C177" s="290" t="s">
        <v>139</v>
      </c>
      <c r="D177" s="290"/>
      <c r="E177" s="290"/>
      <c r="F177" s="311" t="s">
        <v>1285</v>
      </c>
      <c r="G177" s="290"/>
      <c r="H177" s="290" t="s">
        <v>1353</v>
      </c>
      <c r="I177" s="290" t="s">
        <v>1354</v>
      </c>
      <c r="J177" s="290"/>
      <c r="K177" s="336"/>
    </row>
    <row r="178" spans="2:11" s="1" customFormat="1" ht="15" customHeight="1">
      <c r="B178" s="313"/>
      <c r="C178" s="290" t="s">
        <v>57</v>
      </c>
      <c r="D178" s="290"/>
      <c r="E178" s="290"/>
      <c r="F178" s="311" t="s">
        <v>1285</v>
      </c>
      <c r="G178" s="290"/>
      <c r="H178" s="290" t="s">
        <v>1355</v>
      </c>
      <c r="I178" s="290" t="s">
        <v>1356</v>
      </c>
      <c r="J178" s="290">
        <v>1</v>
      </c>
      <c r="K178" s="336"/>
    </row>
    <row r="179" spans="2:11" s="1" customFormat="1" ht="15" customHeight="1">
      <c r="B179" s="313"/>
      <c r="C179" s="290" t="s">
        <v>53</v>
      </c>
      <c r="D179" s="290"/>
      <c r="E179" s="290"/>
      <c r="F179" s="311" t="s">
        <v>1285</v>
      </c>
      <c r="G179" s="290"/>
      <c r="H179" s="290" t="s">
        <v>1357</v>
      </c>
      <c r="I179" s="290" t="s">
        <v>1287</v>
      </c>
      <c r="J179" s="290">
        <v>20</v>
      </c>
      <c r="K179" s="336"/>
    </row>
    <row r="180" spans="2:11" s="1" customFormat="1" ht="15" customHeight="1">
      <c r="B180" s="313"/>
      <c r="C180" s="290" t="s">
        <v>54</v>
      </c>
      <c r="D180" s="290"/>
      <c r="E180" s="290"/>
      <c r="F180" s="311" t="s">
        <v>1285</v>
      </c>
      <c r="G180" s="290"/>
      <c r="H180" s="290" t="s">
        <v>1358</v>
      </c>
      <c r="I180" s="290" t="s">
        <v>1287</v>
      </c>
      <c r="J180" s="290">
        <v>255</v>
      </c>
      <c r="K180" s="336"/>
    </row>
    <row r="181" spans="2:11" s="1" customFormat="1" ht="15" customHeight="1">
      <c r="B181" s="313"/>
      <c r="C181" s="290" t="s">
        <v>140</v>
      </c>
      <c r="D181" s="290"/>
      <c r="E181" s="290"/>
      <c r="F181" s="311" t="s">
        <v>1285</v>
      </c>
      <c r="G181" s="290"/>
      <c r="H181" s="290" t="s">
        <v>1249</v>
      </c>
      <c r="I181" s="290" t="s">
        <v>1287</v>
      </c>
      <c r="J181" s="290">
        <v>10</v>
      </c>
      <c r="K181" s="336"/>
    </row>
    <row r="182" spans="2:11" s="1" customFormat="1" ht="15" customHeight="1">
      <c r="B182" s="313"/>
      <c r="C182" s="290" t="s">
        <v>141</v>
      </c>
      <c r="D182" s="290"/>
      <c r="E182" s="290"/>
      <c r="F182" s="311" t="s">
        <v>1285</v>
      </c>
      <c r="G182" s="290"/>
      <c r="H182" s="290" t="s">
        <v>1359</v>
      </c>
      <c r="I182" s="290" t="s">
        <v>1320</v>
      </c>
      <c r="J182" s="290"/>
      <c r="K182" s="336"/>
    </row>
    <row r="183" spans="2:11" s="1" customFormat="1" ht="15" customHeight="1">
      <c r="B183" s="313"/>
      <c r="C183" s="290" t="s">
        <v>1360</v>
      </c>
      <c r="D183" s="290"/>
      <c r="E183" s="290"/>
      <c r="F183" s="311" t="s">
        <v>1285</v>
      </c>
      <c r="G183" s="290"/>
      <c r="H183" s="290" t="s">
        <v>1361</v>
      </c>
      <c r="I183" s="290" t="s">
        <v>1320</v>
      </c>
      <c r="J183" s="290"/>
      <c r="K183" s="336"/>
    </row>
    <row r="184" spans="2:11" s="1" customFormat="1" ht="15" customHeight="1">
      <c r="B184" s="313"/>
      <c r="C184" s="290" t="s">
        <v>1349</v>
      </c>
      <c r="D184" s="290"/>
      <c r="E184" s="290"/>
      <c r="F184" s="311" t="s">
        <v>1285</v>
      </c>
      <c r="G184" s="290"/>
      <c r="H184" s="290" t="s">
        <v>1362</v>
      </c>
      <c r="I184" s="290" t="s">
        <v>1320</v>
      </c>
      <c r="J184" s="290"/>
      <c r="K184" s="336"/>
    </row>
    <row r="185" spans="2:11" s="1" customFormat="1" ht="15" customHeight="1">
      <c r="B185" s="313"/>
      <c r="C185" s="290" t="s">
        <v>143</v>
      </c>
      <c r="D185" s="290"/>
      <c r="E185" s="290"/>
      <c r="F185" s="311" t="s">
        <v>1291</v>
      </c>
      <c r="G185" s="290"/>
      <c r="H185" s="290" t="s">
        <v>1363</v>
      </c>
      <c r="I185" s="290" t="s">
        <v>1287</v>
      </c>
      <c r="J185" s="290">
        <v>50</v>
      </c>
      <c r="K185" s="336"/>
    </row>
    <row r="186" spans="2:11" s="1" customFormat="1" ht="15" customHeight="1">
      <c r="B186" s="313"/>
      <c r="C186" s="290" t="s">
        <v>1364</v>
      </c>
      <c r="D186" s="290"/>
      <c r="E186" s="290"/>
      <c r="F186" s="311" t="s">
        <v>1291</v>
      </c>
      <c r="G186" s="290"/>
      <c r="H186" s="290" t="s">
        <v>1365</v>
      </c>
      <c r="I186" s="290" t="s">
        <v>1366</v>
      </c>
      <c r="J186" s="290"/>
      <c r="K186" s="336"/>
    </row>
    <row r="187" spans="2:11" s="1" customFormat="1" ht="15" customHeight="1">
      <c r="B187" s="313"/>
      <c r="C187" s="290" t="s">
        <v>1367</v>
      </c>
      <c r="D187" s="290"/>
      <c r="E187" s="290"/>
      <c r="F187" s="311" t="s">
        <v>1291</v>
      </c>
      <c r="G187" s="290"/>
      <c r="H187" s="290" t="s">
        <v>1368</v>
      </c>
      <c r="I187" s="290" t="s">
        <v>1366</v>
      </c>
      <c r="J187" s="290"/>
      <c r="K187" s="336"/>
    </row>
    <row r="188" spans="2:11" s="1" customFormat="1" ht="15" customHeight="1">
      <c r="B188" s="313"/>
      <c r="C188" s="290" t="s">
        <v>1369</v>
      </c>
      <c r="D188" s="290"/>
      <c r="E188" s="290"/>
      <c r="F188" s="311" t="s">
        <v>1291</v>
      </c>
      <c r="G188" s="290"/>
      <c r="H188" s="290" t="s">
        <v>1370</v>
      </c>
      <c r="I188" s="290" t="s">
        <v>1366</v>
      </c>
      <c r="J188" s="290"/>
      <c r="K188" s="336"/>
    </row>
    <row r="189" spans="2:11" s="1" customFormat="1" ht="15" customHeight="1">
      <c r="B189" s="313"/>
      <c r="C189" s="349" t="s">
        <v>1371</v>
      </c>
      <c r="D189" s="290"/>
      <c r="E189" s="290"/>
      <c r="F189" s="311" t="s">
        <v>1291</v>
      </c>
      <c r="G189" s="290"/>
      <c r="H189" s="290" t="s">
        <v>1372</v>
      </c>
      <c r="I189" s="290" t="s">
        <v>1373</v>
      </c>
      <c r="J189" s="350" t="s">
        <v>1374</v>
      </c>
      <c r="K189" s="336"/>
    </row>
    <row r="190" spans="2:11" s="1" customFormat="1" ht="15" customHeight="1">
      <c r="B190" s="313"/>
      <c r="C190" s="349" t="s">
        <v>42</v>
      </c>
      <c r="D190" s="290"/>
      <c r="E190" s="290"/>
      <c r="F190" s="311" t="s">
        <v>1285</v>
      </c>
      <c r="G190" s="290"/>
      <c r="H190" s="287" t="s">
        <v>1375</v>
      </c>
      <c r="I190" s="290" t="s">
        <v>1376</v>
      </c>
      <c r="J190" s="290"/>
      <c r="K190" s="336"/>
    </row>
    <row r="191" spans="2:11" s="1" customFormat="1" ht="15" customHeight="1">
      <c r="B191" s="313"/>
      <c r="C191" s="349" t="s">
        <v>1377</v>
      </c>
      <c r="D191" s="290"/>
      <c r="E191" s="290"/>
      <c r="F191" s="311" t="s">
        <v>1285</v>
      </c>
      <c r="G191" s="290"/>
      <c r="H191" s="290" t="s">
        <v>1378</v>
      </c>
      <c r="I191" s="290" t="s">
        <v>1320</v>
      </c>
      <c r="J191" s="290"/>
      <c r="K191" s="336"/>
    </row>
    <row r="192" spans="2:11" s="1" customFormat="1" ht="15" customHeight="1">
      <c r="B192" s="313"/>
      <c r="C192" s="349" t="s">
        <v>1379</v>
      </c>
      <c r="D192" s="290"/>
      <c r="E192" s="290"/>
      <c r="F192" s="311" t="s">
        <v>1285</v>
      </c>
      <c r="G192" s="290"/>
      <c r="H192" s="290" t="s">
        <v>1380</v>
      </c>
      <c r="I192" s="290" t="s">
        <v>1320</v>
      </c>
      <c r="J192" s="290"/>
      <c r="K192" s="336"/>
    </row>
    <row r="193" spans="2:11" s="1" customFormat="1" ht="15" customHeight="1">
      <c r="B193" s="313"/>
      <c r="C193" s="349" t="s">
        <v>1381</v>
      </c>
      <c r="D193" s="290"/>
      <c r="E193" s="290"/>
      <c r="F193" s="311" t="s">
        <v>1291</v>
      </c>
      <c r="G193" s="290"/>
      <c r="H193" s="290" t="s">
        <v>1382</v>
      </c>
      <c r="I193" s="290" t="s">
        <v>1320</v>
      </c>
      <c r="J193" s="290"/>
      <c r="K193" s="336"/>
    </row>
    <row r="194" spans="2:11" s="1" customFormat="1" ht="15" customHeight="1">
      <c r="B194" s="342"/>
      <c r="C194" s="351"/>
      <c r="D194" s="322"/>
      <c r="E194" s="322"/>
      <c r="F194" s="322"/>
      <c r="G194" s="322"/>
      <c r="H194" s="322"/>
      <c r="I194" s="322"/>
      <c r="J194" s="322"/>
      <c r="K194" s="343"/>
    </row>
    <row r="195" spans="2:11" s="1" customFormat="1" ht="18.75" customHeight="1">
      <c r="B195" s="324"/>
      <c r="C195" s="334"/>
      <c r="D195" s="334"/>
      <c r="E195" s="334"/>
      <c r="F195" s="344"/>
      <c r="G195" s="334"/>
      <c r="H195" s="334"/>
      <c r="I195" s="334"/>
      <c r="J195" s="334"/>
      <c r="K195" s="324"/>
    </row>
    <row r="196" spans="2:11" s="1" customFormat="1" ht="18.75" customHeight="1">
      <c r="B196" s="324"/>
      <c r="C196" s="334"/>
      <c r="D196" s="334"/>
      <c r="E196" s="334"/>
      <c r="F196" s="344"/>
      <c r="G196" s="334"/>
      <c r="H196" s="334"/>
      <c r="I196" s="334"/>
      <c r="J196" s="334"/>
      <c r="K196" s="324"/>
    </row>
    <row r="197" spans="2:11" s="1" customFormat="1" ht="18.75" customHeight="1">
      <c r="B197" s="297"/>
      <c r="C197" s="297"/>
      <c r="D197" s="297"/>
      <c r="E197" s="297"/>
      <c r="F197" s="297"/>
      <c r="G197" s="297"/>
      <c r="H197" s="297"/>
      <c r="I197" s="297"/>
      <c r="J197" s="297"/>
      <c r="K197" s="297"/>
    </row>
    <row r="198" spans="2:11" s="1" customFormat="1" ht="13.5">
      <c r="B198" s="279"/>
      <c r="C198" s="280"/>
      <c r="D198" s="280"/>
      <c r="E198" s="280"/>
      <c r="F198" s="280"/>
      <c r="G198" s="280"/>
      <c r="H198" s="280"/>
      <c r="I198" s="280"/>
      <c r="J198" s="280"/>
      <c r="K198" s="281"/>
    </row>
    <row r="199" spans="2:11" s="1" customFormat="1" ht="21">
      <c r="B199" s="282"/>
      <c r="C199" s="415" t="s">
        <v>1383</v>
      </c>
      <c r="D199" s="415"/>
      <c r="E199" s="415"/>
      <c r="F199" s="415"/>
      <c r="G199" s="415"/>
      <c r="H199" s="415"/>
      <c r="I199" s="415"/>
      <c r="J199" s="415"/>
      <c r="K199" s="283"/>
    </row>
    <row r="200" spans="2:11" s="1" customFormat="1" ht="25.5" customHeight="1">
      <c r="B200" s="282"/>
      <c r="C200" s="352" t="s">
        <v>1384</v>
      </c>
      <c r="D200" s="352"/>
      <c r="E200" s="352"/>
      <c r="F200" s="352" t="s">
        <v>1385</v>
      </c>
      <c r="G200" s="353"/>
      <c r="H200" s="416" t="s">
        <v>1386</v>
      </c>
      <c r="I200" s="416"/>
      <c r="J200" s="416"/>
      <c r="K200" s="283"/>
    </row>
    <row r="201" spans="2:11" s="1" customFormat="1" ht="5.25" customHeight="1">
      <c r="B201" s="313"/>
      <c r="C201" s="308"/>
      <c r="D201" s="308"/>
      <c r="E201" s="308"/>
      <c r="F201" s="308"/>
      <c r="G201" s="334"/>
      <c r="H201" s="308"/>
      <c r="I201" s="308"/>
      <c r="J201" s="308"/>
      <c r="K201" s="336"/>
    </row>
    <row r="202" spans="2:11" s="1" customFormat="1" ht="15" customHeight="1">
      <c r="B202" s="313"/>
      <c r="C202" s="290" t="s">
        <v>1376</v>
      </c>
      <c r="D202" s="290"/>
      <c r="E202" s="290"/>
      <c r="F202" s="311" t="s">
        <v>43</v>
      </c>
      <c r="G202" s="290"/>
      <c r="H202" s="417" t="s">
        <v>1387</v>
      </c>
      <c r="I202" s="417"/>
      <c r="J202" s="417"/>
      <c r="K202" s="336"/>
    </row>
    <row r="203" spans="2:11" s="1" customFormat="1" ht="15" customHeight="1">
      <c r="B203" s="313"/>
      <c r="C203" s="290"/>
      <c r="D203" s="290"/>
      <c r="E203" s="290"/>
      <c r="F203" s="311" t="s">
        <v>44</v>
      </c>
      <c r="G203" s="290"/>
      <c r="H203" s="417" t="s">
        <v>1388</v>
      </c>
      <c r="I203" s="417"/>
      <c r="J203" s="417"/>
      <c r="K203" s="336"/>
    </row>
    <row r="204" spans="2:11" s="1" customFormat="1" ht="15" customHeight="1">
      <c r="B204" s="313"/>
      <c r="C204" s="290"/>
      <c r="D204" s="290"/>
      <c r="E204" s="290"/>
      <c r="F204" s="311" t="s">
        <v>47</v>
      </c>
      <c r="G204" s="290"/>
      <c r="H204" s="417" t="s">
        <v>1389</v>
      </c>
      <c r="I204" s="417"/>
      <c r="J204" s="417"/>
      <c r="K204" s="336"/>
    </row>
    <row r="205" spans="2:11" s="1" customFormat="1" ht="15" customHeight="1">
      <c r="B205" s="313"/>
      <c r="C205" s="290"/>
      <c r="D205" s="290"/>
      <c r="E205" s="290"/>
      <c r="F205" s="311" t="s">
        <v>45</v>
      </c>
      <c r="G205" s="290"/>
      <c r="H205" s="417" t="s">
        <v>1390</v>
      </c>
      <c r="I205" s="417"/>
      <c r="J205" s="417"/>
      <c r="K205" s="336"/>
    </row>
    <row r="206" spans="2:11" s="1" customFormat="1" ht="15" customHeight="1">
      <c r="B206" s="313"/>
      <c r="C206" s="290"/>
      <c r="D206" s="290"/>
      <c r="E206" s="290"/>
      <c r="F206" s="311" t="s">
        <v>46</v>
      </c>
      <c r="G206" s="290"/>
      <c r="H206" s="417" t="s">
        <v>1391</v>
      </c>
      <c r="I206" s="417"/>
      <c r="J206" s="417"/>
      <c r="K206" s="336"/>
    </row>
    <row r="207" spans="2:11" s="1" customFormat="1" ht="15" customHeight="1">
      <c r="B207" s="313"/>
      <c r="C207" s="290"/>
      <c r="D207" s="290"/>
      <c r="E207" s="290"/>
      <c r="F207" s="311"/>
      <c r="G207" s="290"/>
      <c r="H207" s="290"/>
      <c r="I207" s="290"/>
      <c r="J207" s="290"/>
      <c r="K207" s="336"/>
    </row>
    <row r="208" spans="2:11" s="1" customFormat="1" ht="15" customHeight="1">
      <c r="B208" s="313"/>
      <c r="C208" s="290" t="s">
        <v>1332</v>
      </c>
      <c r="D208" s="290"/>
      <c r="E208" s="290"/>
      <c r="F208" s="311" t="s">
        <v>79</v>
      </c>
      <c r="G208" s="290"/>
      <c r="H208" s="417" t="s">
        <v>1392</v>
      </c>
      <c r="I208" s="417"/>
      <c r="J208" s="417"/>
      <c r="K208" s="336"/>
    </row>
    <row r="209" spans="2:11" s="1" customFormat="1" ht="15" customHeight="1">
      <c r="B209" s="313"/>
      <c r="C209" s="290"/>
      <c r="D209" s="290"/>
      <c r="E209" s="290"/>
      <c r="F209" s="311" t="s">
        <v>1230</v>
      </c>
      <c r="G209" s="290"/>
      <c r="H209" s="417" t="s">
        <v>1231</v>
      </c>
      <c r="I209" s="417"/>
      <c r="J209" s="417"/>
      <c r="K209" s="336"/>
    </row>
    <row r="210" spans="2:11" s="1" customFormat="1" ht="15" customHeight="1">
      <c r="B210" s="313"/>
      <c r="C210" s="290"/>
      <c r="D210" s="290"/>
      <c r="E210" s="290"/>
      <c r="F210" s="311" t="s">
        <v>1228</v>
      </c>
      <c r="G210" s="290"/>
      <c r="H210" s="417" t="s">
        <v>1393</v>
      </c>
      <c r="I210" s="417"/>
      <c r="J210" s="417"/>
      <c r="K210" s="336"/>
    </row>
    <row r="211" spans="2:11" s="1" customFormat="1" ht="15" customHeight="1">
      <c r="B211" s="354"/>
      <c r="C211" s="290"/>
      <c r="D211" s="290"/>
      <c r="E211" s="290"/>
      <c r="F211" s="311" t="s">
        <v>120</v>
      </c>
      <c r="G211" s="349"/>
      <c r="H211" s="418" t="s">
        <v>121</v>
      </c>
      <c r="I211" s="418"/>
      <c r="J211" s="418"/>
      <c r="K211" s="355"/>
    </row>
    <row r="212" spans="2:11" s="1" customFormat="1" ht="15" customHeight="1">
      <c r="B212" s="354"/>
      <c r="C212" s="290"/>
      <c r="D212" s="290"/>
      <c r="E212" s="290"/>
      <c r="F212" s="311" t="s">
        <v>1232</v>
      </c>
      <c r="G212" s="349"/>
      <c r="H212" s="418" t="s">
        <v>1394</v>
      </c>
      <c r="I212" s="418"/>
      <c r="J212" s="418"/>
      <c r="K212" s="355"/>
    </row>
    <row r="213" spans="2:11" s="1" customFormat="1" ht="15" customHeight="1">
      <c r="B213" s="354"/>
      <c r="C213" s="290"/>
      <c r="D213" s="290"/>
      <c r="E213" s="290"/>
      <c r="F213" s="311"/>
      <c r="G213" s="349"/>
      <c r="H213" s="340"/>
      <c r="I213" s="340"/>
      <c r="J213" s="340"/>
      <c r="K213" s="355"/>
    </row>
    <row r="214" spans="2:11" s="1" customFormat="1" ht="15" customHeight="1">
      <c r="B214" s="354"/>
      <c r="C214" s="290" t="s">
        <v>1356</v>
      </c>
      <c r="D214" s="290"/>
      <c r="E214" s="290"/>
      <c r="F214" s="311">
        <v>1</v>
      </c>
      <c r="G214" s="349"/>
      <c r="H214" s="418" t="s">
        <v>1395</v>
      </c>
      <c r="I214" s="418"/>
      <c r="J214" s="418"/>
      <c r="K214" s="355"/>
    </row>
    <row r="215" spans="2:11" s="1" customFormat="1" ht="15" customHeight="1">
      <c r="B215" s="354"/>
      <c r="C215" s="290"/>
      <c r="D215" s="290"/>
      <c r="E215" s="290"/>
      <c r="F215" s="311">
        <v>2</v>
      </c>
      <c r="G215" s="349"/>
      <c r="H215" s="418" t="s">
        <v>1396</v>
      </c>
      <c r="I215" s="418"/>
      <c r="J215" s="418"/>
      <c r="K215" s="355"/>
    </row>
    <row r="216" spans="2:11" s="1" customFormat="1" ht="15" customHeight="1">
      <c r="B216" s="354"/>
      <c r="C216" s="290"/>
      <c r="D216" s="290"/>
      <c r="E216" s="290"/>
      <c r="F216" s="311">
        <v>3</v>
      </c>
      <c r="G216" s="349"/>
      <c r="H216" s="418" t="s">
        <v>1397</v>
      </c>
      <c r="I216" s="418"/>
      <c r="J216" s="418"/>
      <c r="K216" s="355"/>
    </row>
    <row r="217" spans="2:11" s="1" customFormat="1" ht="15" customHeight="1">
      <c r="B217" s="354"/>
      <c r="C217" s="290"/>
      <c r="D217" s="290"/>
      <c r="E217" s="290"/>
      <c r="F217" s="311">
        <v>4</v>
      </c>
      <c r="G217" s="349"/>
      <c r="H217" s="418" t="s">
        <v>1398</v>
      </c>
      <c r="I217" s="418"/>
      <c r="J217" s="418"/>
      <c r="K217" s="355"/>
    </row>
    <row r="218" spans="2:11" s="1" customFormat="1" ht="12.75" customHeight="1">
      <c r="B218" s="356"/>
      <c r="C218" s="357"/>
      <c r="D218" s="357"/>
      <c r="E218" s="357"/>
      <c r="F218" s="357"/>
      <c r="G218" s="357"/>
      <c r="H218" s="357"/>
      <c r="I218" s="357"/>
      <c r="J218" s="357"/>
      <c r="K218" s="35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86"/>
      <c r="M2" s="386"/>
      <c r="N2" s="386"/>
      <c r="O2" s="386"/>
      <c r="P2" s="386"/>
      <c r="Q2" s="386"/>
      <c r="R2" s="386"/>
      <c r="S2" s="386"/>
      <c r="T2" s="386"/>
      <c r="U2" s="386"/>
      <c r="V2" s="386"/>
      <c r="AT2" s="19" t="s">
        <v>81</v>
      </c>
    </row>
    <row r="3" spans="2:46" s="1" customFormat="1" ht="6.95" customHeight="1">
      <c r="B3" s="110"/>
      <c r="C3" s="111"/>
      <c r="D3" s="111"/>
      <c r="E3" s="111"/>
      <c r="F3" s="111"/>
      <c r="G3" s="111"/>
      <c r="H3" s="111"/>
      <c r="I3" s="111"/>
      <c r="J3" s="111"/>
      <c r="K3" s="111"/>
      <c r="L3" s="22"/>
      <c r="AT3" s="19" t="s">
        <v>82</v>
      </c>
    </row>
    <row r="4" spans="2:46" s="1" customFormat="1" ht="24.95" customHeight="1">
      <c r="B4" s="22"/>
      <c r="D4" s="112" t="s">
        <v>123</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1:31" s="2" customFormat="1" ht="12" customHeight="1">
      <c r="A8" s="36"/>
      <c r="B8" s="41"/>
      <c r="C8" s="36"/>
      <c r="D8" s="114" t="s">
        <v>124</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405" t="s">
        <v>125</v>
      </c>
      <c r="F9" s="406"/>
      <c r="G9" s="406"/>
      <c r="H9" s="406"/>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22. 12. 2020</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 xml:space="preserve"> </v>
      </c>
      <c r="F15" s="36"/>
      <c r="G15" s="36"/>
      <c r="H15" s="36"/>
      <c r="I15" s="114" t="s">
        <v>27</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28</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7" t="str">
        <f>'Rekapitulace stavby'!E14</f>
        <v>Vyplň údaj</v>
      </c>
      <c r="F18" s="408"/>
      <c r="G18" s="408"/>
      <c r="H18" s="408"/>
      <c r="I18" s="114" t="s">
        <v>27</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30</v>
      </c>
      <c r="E20" s="36"/>
      <c r="F20" s="36"/>
      <c r="G20" s="36"/>
      <c r="H20" s="36"/>
      <c r="I20" s="114" t="s">
        <v>26</v>
      </c>
      <c r="J20" s="105" t="str">
        <f>IF('Rekapitulace stavby'!AN16="","",'Rekapitulace stavby'!AN16)</f>
        <v>46347526</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AQUATIS a. s. Botanická 834/56, 602 00 Brno</v>
      </c>
      <c r="F21" s="36"/>
      <c r="G21" s="36"/>
      <c r="H21" s="36"/>
      <c r="I21" s="114" t="s">
        <v>27</v>
      </c>
      <c r="J21" s="105" t="str">
        <f>IF('Rekapitulace stavby'!AN17="","",'Rekapitulace stavby'!AN17)</f>
        <v>CZ46347526</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27</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09" t="s">
        <v>19</v>
      </c>
      <c r="F27" s="409"/>
      <c r="G27" s="409"/>
      <c r="H27" s="40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ROUND(J87,2)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ROUND((SUM(BE87:BE116)),2)</f>
        <v>0</v>
      </c>
      <c r="G33" s="36"/>
      <c r="H33" s="36"/>
      <c r="I33" s="126">
        <v>0.21</v>
      </c>
      <c r="J33" s="125">
        <f>ROUND(((SUM(BE87:BE116))*I33),2)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ROUND((SUM(BF87:BF116)),2)</f>
        <v>0</v>
      </c>
      <c r="G34" s="36"/>
      <c r="H34" s="36"/>
      <c r="I34" s="126">
        <v>0.15</v>
      </c>
      <c r="J34" s="125">
        <f>ROUND(((SUM(BF87:BF116))*I34),2)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45</v>
      </c>
      <c r="F35" s="125">
        <f>ROUND((SUM(BG87:BG116)),2)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46</v>
      </c>
      <c r="F36" s="125">
        <f>ROUND((SUM(BH87:BH116)),2)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ROUND((SUM(BI87:BI116)),2)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126</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MVE Slezská Harta</v>
      </c>
      <c r="F48" s="411"/>
      <c r="G48" s="411"/>
      <c r="H48" s="41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124</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64" t="str">
        <f>E9</f>
        <v>SO 01 - Balvanitý skluz</v>
      </c>
      <c r="F50" s="412"/>
      <c r="G50" s="412"/>
      <c r="H50" s="41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22. 12. 2020</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 xml:space="preserve"> </v>
      </c>
      <c r="G54" s="38"/>
      <c r="H54" s="38"/>
      <c r="I54" s="31" t="s">
        <v>30</v>
      </c>
      <c r="J54" s="34" t="str">
        <f>E21</f>
        <v>AQUATIS a. s. Botanická 834/56, 602 00 Brno</v>
      </c>
      <c r="K54" s="38"/>
      <c r="L54" s="115"/>
      <c r="S54" s="36"/>
      <c r="T54" s="36"/>
      <c r="U54" s="36"/>
      <c r="V54" s="36"/>
      <c r="W54" s="36"/>
      <c r="X54" s="36"/>
      <c r="Y54" s="36"/>
      <c r="Z54" s="36"/>
      <c r="AA54" s="36"/>
      <c r="AB54" s="36"/>
      <c r="AC54" s="36"/>
      <c r="AD54" s="36"/>
      <c r="AE54" s="36"/>
    </row>
    <row r="55" spans="1:31" s="2" customFormat="1" ht="15.2" customHeight="1">
      <c r="A55" s="36"/>
      <c r="B55" s="37"/>
      <c r="C55" s="31" t="s">
        <v>28</v>
      </c>
      <c r="D55" s="38"/>
      <c r="E55" s="38"/>
      <c r="F55" s="29" t="str">
        <f>IF(E18="","",E18)</f>
        <v>Vyplň údaj</v>
      </c>
      <c r="G55" s="38"/>
      <c r="H55" s="38"/>
      <c r="I55" s="31" t="s">
        <v>35</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127</v>
      </c>
      <c r="D57" s="139"/>
      <c r="E57" s="139"/>
      <c r="F57" s="139"/>
      <c r="G57" s="139"/>
      <c r="H57" s="139"/>
      <c r="I57" s="139"/>
      <c r="J57" s="140" t="s">
        <v>128</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J87</f>
        <v>0</v>
      </c>
      <c r="K59" s="38"/>
      <c r="L59" s="115"/>
      <c r="S59" s="36"/>
      <c r="T59" s="36"/>
      <c r="U59" s="36"/>
      <c r="V59" s="36"/>
      <c r="W59" s="36"/>
      <c r="X59" s="36"/>
      <c r="Y59" s="36"/>
      <c r="Z59" s="36"/>
      <c r="AA59" s="36"/>
      <c r="AB59" s="36"/>
      <c r="AC59" s="36"/>
      <c r="AD59" s="36"/>
      <c r="AE59" s="36"/>
      <c r="AU59" s="19" t="s">
        <v>129</v>
      </c>
    </row>
    <row r="60" spans="2:12" s="9" customFormat="1" ht="24.95" customHeight="1">
      <c r="B60" s="142"/>
      <c r="C60" s="143"/>
      <c r="D60" s="144" t="s">
        <v>130</v>
      </c>
      <c r="E60" s="145"/>
      <c r="F60" s="145"/>
      <c r="G60" s="145"/>
      <c r="H60" s="145"/>
      <c r="I60" s="145"/>
      <c r="J60" s="146">
        <f>J88</f>
        <v>0</v>
      </c>
      <c r="K60" s="143"/>
      <c r="L60" s="147"/>
    </row>
    <row r="61" spans="2:12" s="10" customFormat="1" ht="19.9" customHeight="1">
      <c r="B61" s="148"/>
      <c r="C61" s="99"/>
      <c r="D61" s="149" t="s">
        <v>131</v>
      </c>
      <c r="E61" s="150"/>
      <c r="F61" s="150"/>
      <c r="G61" s="150"/>
      <c r="H61" s="150"/>
      <c r="I61" s="150"/>
      <c r="J61" s="151">
        <f>J89</f>
        <v>0</v>
      </c>
      <c r="K61" s="99"/>
      <c r="L61" s="152"/>
    </row>
    <row r="62" spans="2:12" s="10" customFormat="1" ht="19.9" customHeight="1">
      <c r="B62" s="148"/>
      <c r="C62" s="99"/>
      <c r="D62" s="149" t="s">
        <v>132</v>
      </c>
      <c r="E62" s="150"/>
      <c r="F62" s="150"/>
      <c r="G62" s="150"/>
      <c r="H62" s="150"/>
      <c r="I62" s="150"/>
      <c r="J62" s="151">
        <f>J93</f>
        <v>0</v>
      </c>
      <c r="K62" s="99"/>
      <c r="L62" s="152"/>
    </row>
    <row r="63" spans="2:12" s="9" customFormat="1" ht="24.95" customHeight="1">
      <c r="B63" s="142"/>
      <c r="C63" s="143"/>
      <c r="D63" s="144" t="s">
        <v>133</v>
      </c>
      <c r="E63" s="145"/>
      <c r="F63" s="145"/>
      <c r="G63" s="145"/>
      <c r="H63" s="145"/>
      <c r="I63" s="145"/>
      <c r="J63" s="146">
        <f>J96</f>
        <v>0</v>
      </c>
      <c r="K63" s="143"/>
      <c r="L63" s="147"/>
    </row>
    <row r="64" spans="2:12" s="10" customFormat="1" ht="19.9" customHeight="1">
      <c r="B64" s="148"/>
      <c r="C64" s="99"/>
      <c r="D64" s="149" t="s">
        <v>134</v>
      </c>
      <c r="E64" s="150"/>
      <c r="F64" s="150"/>
      <c r="G64" s="150"/>
      <c r="H64" s="150"/>
      <c r="I64" s="150"/>
      <c r="J64" s="151">
        <f>J104</f>
        <v>0</v>
      </c>
      <c r="K64" s="99"/>
      <c r="L64" s="152"/>
    </row>
    <row r="65" spans="2:12" s="10" customFormat="1" ht="19.9" customHeight="1">
      <c r="B65" s="148"/>
      <c r="C65" s="99"/>
      <c r="D65" s="149" t="s">
        <v>135</v>
      </c>
      <c r="E65" s="150"/>
      <c r="F65" s="150"/>
      <c r="G65" s="150"/>
      <c r="H65" s="150"/>
      <c r="I65" s="150"/>
      <c r="J65" s="151">
        <f>J106</f>
        <v>0</v>
      </c>
      <c r="K65" s="99"/>
      <c r="L65" s="152"/>
    </row>
    <row r="66" spans="2:12" s="10" customFormat="1" ht="19.9" customHeight="1">
      <c r="B66" s="148"/>
      <c r="C66" s="99"/>
      <c r="D66" s="149" t="s">
        <v>136</v>
      </c>
      <c r="E66" s="150"/>
      <c r="F66" s="150"/>
      <c r="G66" s="150"/>
      <c r="H66" s="150"/>
      <c r="I66" s="150"/>
      <c r="J66" s="151">
        <f>J110</f>
        <v>0</v>
      </c>
      <c r="K66" s="99"/>
      <c r="L66" s="152"/>
    </row>
    <row r="67" spans="2:12" s="9" customFormat="1" ht="24.95" customHeight="1">
      <c r="B67" s="142"/>
      <c r="C67" s="143"/>
      <c r="D67" s="144" t="s">
        <v>137</v>
      </c>
      <c r="E67" s="145"/>
      <c r="F67" s="145"/>
      <c r="G67" s="145"/>
      <c r="H67" s="145"/>
      <c r="I67" s="145"/>
      <c r="J67" s="146">
        <f>J113</f>
        <v>0</v>
      </c>
      <c r="K67" s="143"/>
      <c r="L67" s="147"/>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138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410" t="str">
        <f>E7</f>
        <v>MVE Slezská Harta</v>
      </c>
      <c r="F77" s="411"/>
      <c r="G77" s="411"/>
      <c r="H77" s="411"/>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124</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64" t="str">
        <f>E9</f>
        <v>SO 01 - Balvanitý skluz</v>
      </c>
      <c r="F79" s="412"/>
      <c r="G79" s="412"/>
      <c r="H79" s="412"/>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F12</f>
        <v xml:space="preserve"> </v>
      </c>
      <c r="G81" s="38"/>
      <c r="H81" s="38"/>
      <c r="I81" s="31" t="s">
        <v>23</v>
      </c>
      <c r="J81" s="61" t="str">
        <f>IF(J12="","",J12)</f>
        <v>22. 12. 2020</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40.15" customHeight="1">
      <c r="A83" s="36"/>
      <c r="B83" s="37"/>
      <c r="C83" s="31" t="s">
        <v>25</v>
      </c>
      <c r="D83" s="38"/>
      <c r="E83" s="38"/>
      <c r="F83" s="29" t="str">
        <f>E15</f>
        <v xml:space="preserve"> </v>
      </c>
      <c r="G83" s="38"/>
      <c r="H83" s="38"/>
      <c r="I83" s="31" t="s">
        <v>30</v>
      </c>
      <c r="J83" s="34" t="str">
        <f>E21</f>
        <v>AQUATIS a. s. Botanická 834/56, 602 00 Brno</v>
      </c>
      <c r="K83" s="38"/>
      <c r="L83" s="115"/>
      <c r="S83" s="36"/>
      <c r="T83" s="36"/>
      <c r="U83" s="36"/>
      <c r="V83" s="36"/>
      <c r="W83" s="36"/>
      <c r="X83" s="36"/>
      <c r="Y83" s="36"/>
      <c r="Z83" s="36"/>
      <c r="AA83" s="36"/>
      <c r="AB83" s="36"/>
      <c r="AC83" s="36"/>
      <c r="AD83" s="36"/>
      <c r="AE83" s="36"/>
    </row>
    <row r="84" spans="1:31" s="2" customFormat="1" ht="15.2" customHeight="1">
      <c r="A84" s="36"/>
      <c r="B84" s="37"/>
      <c r="C84" s="31" t="s">
        <v>28</v>
      </c>
      <c r="D84" s="38"/>
      <c r="E84" s="38"/>
      <c r="F84" s="29" t="str">
        <f>IF(E18="","",E18)</f>
        <v>Vyplň údaj</v>
      </c>
      <c r="G84" s="38"/>
      <c r="H84" s="38"/>
      <c r="I84" s="31" t="s">
        <v>35</v>
      </c>
      <c r="J84" s="34" t="str">
        <f>E24</f>
        <v xml:space="preserve"> </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139</v>
      </c>
      <c r="D86" s="156" t="s">
        <v>57</v>
      </c>
      <c r="E86" s="156" t="s">
        <v>53</v>
      </c>
      <c r="F86" s="156" t="s">
        <v>54</v>
      </c>
      <c r="G86" s="156" t="s">
        <v>140</v>
      </c>
      <c r="H86" s="156" t="s">
        <v>141</v>
      </c>
      <c r="I86" s="156" t="s">
        <v>142</v>
      </c>
      <c r="J86" s="156" t="s">
        <v>128</v>
      </c>
      <c r="K86" s="157" t="s">
        <v>143</v>
      </c>
      <c r="L86" s="158"/>
      <c r="M86" s="70" t="s">
        <v>19</v>
      </c>
      <c r="N86" s="71" t="s">
        <v>42</v>
      </c>
      <c r="O86" s="71" t="s">
        <v>144</v>
      </c>
      <c r="P86" s="71" t="s">
        <v>145</v>
      </c>
      <c r="Q86" s="71" t="s">
        <v>146</v>
      </c>
      <c r="R86" s="71" t="s">
        <v>147</v>
      </c>
      <c r="S86" s="71" t="s">
        <v>148</v>
      </c>
      <c r="T86" s="72" t="s">
        <v>149</v>
      </c>
      <c r="U86" s="153"/>
      <c r="V86" s="153"/>
      <c r="W86" s="153"/>
      <c r="X86" s="153"/>
      <c r="Y86" s="153"/>
      <c r="Z86" s="153"/>
      <c r="AA86" s="153"/>
      <c r="AB86" s="153"/>
      <c r="AC86" s="153"/>
      <c r="AD86" s="153"/>
      <c r="AE86" s="153"/>
    </row>
    <row r="87" spans="1:63" s="2" customFormat="1" ht="22.9" customHeight="1">
      <c r="A87" s="36"/>
      <c r="B87" s="37"/>
      <c r="C87" s="77" t="s">
        <v>150</v>
      </c>
      <c r="D87" s="38"/>
      <c r="E87" s="38"/>
      <c r="F87" s="38"/>
      <c r="G87" s="38"/>
      <c r="H87" s="38"/>
      <c r="I87" s="38"/>
      <c r="J87" s="159">
        <f>BK87</f>
        <v>0</v>
      </c>
      <c r="K87" s="38"/>
      <c r="L87" s="41"/>
      <c r="M87" s="73"/>
      <c r="N87" s="160"/>
      <c r="O87" s="74"/>
      <c r="P87" s="161">
        <f>P88+P96+P113</f>
        <v>0</v>
      </c>
      <c r="Q87" s="74"/>
      <c r="R87" s="161">
        <f>R88+R96+R113</f>
        <v>2763.550005</v>
      </c>
      <c r="S87" s="74"/>
      <c r="T87" s="162">
        <f>T88+T96+T113</f>
        <v>0</v>
      </c>
      <c r="U87" s="36"/>
      <c r="V87" s="36"/>
      <c r="W87" s="36"/>
      <c r="X87" s="36"/>
      <c r="Y87" s="36"/>
      <c r="Z87" s="36"/>
      <c r="AA87" s="36"/>
      <c r="AB87" s="36"/>
      <c r="AC87" s="36"/>
      <c r="AD87" s="36"/>
      <c r="AE87" s="36"/>
      <c r="AT87" s="19" t="s">
        <v>71</v>
      </c>
      <c r="AU87" s="19" t="s">
        <v>129</v>
      </c>
      <c r="BK87" s="163">
        <f>BK88+BK96+BK113</f>
        <v>0</v>
      </c>
    </row>
    <row r="88" spans="2:63" s="12" customFormat="1" ht="25.9" customHeight="1">
      <c r="B88" s="164"/>
      <c r="C88" s="165"/>
      <c r="D88" s="166" t="s">
        <v>71</v>
      </c>
      <c r="E88" s="167" t="s">
        <v>151</v>
      </c>
      <c r="F88" s="167" t="s">
        <v>152</v>
      </c>
      <c r="G88" s="165"/>
      <c r="H88" s="165"/>
      <c r="I88" s="168"/>
      <c r="J88" s="169">
        <f>BK88</f>
        <v>0</v>
      </c>
      <c r="K88" s="165"/>
      <c r="L88" s="170"/>
      <c r="M88" s="171"/>
      <c r="N88" s="172"/>
      <c r="O88" s="172"/>
      <c r="P88" s="173">
        <f>P89+P93</f>
        <v>0</v>
      </c>
      <c r="Q88" s="172"/>
      <c r="R88" s="173">
        <f>R89+R93</f>
        <v>3.299805</v>
      </c>
      <c r="S88" s="172"/>
      <c r="T88" s="174">
        <f>T89+T93</f>
        <v>0</v>
      </c>
      <c r="AR88" s="175" t="s">
        <v>80</v>
      </c>
      <c r="AT88" s="176" t="s">
        <v>71</v>
      </c>
      <c r="AU88" s="176" t="s">
        <v>72</v>
      </c>
      <c r="AY88" s="175" t="s">
        <v>153</v>
      </c>
      <c r="BK88" s="177">
        <f>BK89+BK93</f>
        <v>0</v>
      </c>
    </row>
    <row r="89" spans="2:63" s="12" customFormat="1" ht="22.9" customHeight="1">
      <c r="B89" s="164"/>
      <c r="C89" s="165"/>
      <c r="D89" s="166" t="s">
        <v>71</v>
      </c>
      <c r="E89" s="178" t="s">
        <v>80</v>
      </c>
      <c r="F89" s="178" t="s">
        <v>154</v>
      </c>
      <c r="G89" s="165"/>
      <c r="H89" s="165"/>
      <c r="I89" s="168"/>
      <c r="J89" s="179">
        <f>BK89</f>
        <v>0</v>
      </c>
      <c r="K89" s="165"/>
      <c r="L89" s="170"/>
      <c r="M89" s="171"/>
      <c r="N89" s="172"/>
      <c r="O89" s="172"/>
      <c r="P89" s="173">
        <f>SUM(P90:P92)</f>
        <v>0</v>
      </c>
      <c r="Q89" s="172"/>
      <c r="R89" s="173">
        <f>SUM(R90:R92)</f>
        <v>0.50448</v>
      </c>
      <c r="S89" s="172"/>
      <c r="T89" s="174">
        <f>SUM(T90:T92)</f>
        <v>0</v>
      </c>
      <c r="AR89" s="175" t="s">
        <v>80</v>
      </c>
      <c r="AT89" s="176" t="s">
        <v>71</v>
      </c>
      <c r="AU89" s="176" t="s">
        <v>80</v>
      </c>
      <c r="AY89" s="175" t="s">
        <v>153</v>
      </c>
      <c r="BK89" s="177">
        <f>SUM(BK90:BK92)</f>
        <v>0</v>
      </c>
    </row>
    <row r="90" spans="1:65" s="2" customFormat="1" ht="14.45" customHeight="1">
      <c r="A90" s="36"/>
      <c r="B90" s="37"/>
      <c r="C90" s="180" t="s">
        <v>80</v>
      </c>
      <c r="D90" s="180" t="s">
        <v>155</v>
      </c>
      <c r="E90" s="181" t="s">
        <v>156</v>
      </c>
      <c r="F90" s="182" t="s">
        <v>157</v>
      </c>
      <c r="G90" s="183" t="s">
        <v>158</v>
      </c>
      <c r="H90" s="184">
        <v>24</v>
      </c>
      <c r="I90" s="185"/>
      <c r="J90" s="186">
        <f>ROUND(I90*H90,2)</f>
        <v>0</v>
      </c>
      <c r="K90" s="182" t="s">
        <v>159</v>
      </c>
      <c r="L90" s="41"/>
      <c r="M90" s="187" t="s">
        <v>19</v>
      </c>
      <c r="N90" s="188" t="s">
        <v>43</v>
      </c>
      <c r="O90" s="66"/>
      <c r="P90" s="189">
        <f>O90*H90</f>
        <v>0</v>
      </c>
      <c r="Q90" s="189">
        <v>0.02102</v>
      </c>
      <c r="R90" s="189">
        <f>Q90*H90</f>
        <v>0.50448</v>
      </c>
      <c r="S90" s="189">
        <v>0</v>
      </c>
      <c r="T90" s="190">
        <f>S90*H90</f>
        <v>0</v>
      </c>
      <c r="U90" s="36"/>
      <c r="V90" s="36"/>
      <c r="W90" s="36"/>
      <c r="X90" s="36"/>
      <c r="Y90" s="36"/>
      <c r="Z90" s="36"/>
      <c r="AA90" s="36"/>
      <c r="AB90" s="36"/>
      <c r="AC90" s="36"/>
      <c r="AD90" s="36"/>
      <c r="AE90" s="36"/>
      <c r="AR90" s="191" t="s">
        <v>160</v>
      </c>
      <c r="AT90" s="191" t="s">
        <v>155</v>
      </c>
      <c r="AU90" s="191" t="s">
        <v>82</v>
      </c>
      <c r="AY90" s="19" t="s">
        <v>153</v>
      </c>
      <c r="BE90" s="192">
        <f>IF(N90="základní",J90,0)</f>
        <v>0</v>
      </c>
      <c r="BF90" s="192">
        <f>IF(N90="snížená",J90,0)</f>
        <v>0</v>
      </c>
      <c r="BG90" s="192">
        <f>IF(N90="zákl. přenesená",J90,0)</f>
        <v>0</v>
      </c>
      <c r="BH90" s="192">
        <f>IF(N90="sníž. přenesená",J90,0)</f>
        <v>0</v>
      </c>
      <c r="BI90" s="192">
        <f>IF(N90="nulová",J90,0)</f>
        <v>0</v>
      </c>
      <c r="BJ90" s="19" t="s">
        <v>80</v>
      </c>
      <c r="BK90" s="192">
        <f>ROUND(I90*H90,2)</f>
        <v>0</v>
      </c>
      <c r="BL90" s="19" t="s">
        <v>160</v>
      </c>
      <c r="BM90" s="191" t="s">
        <v>161</v>
      </c>
    </row>
    <row r="91" spans="1:65" s="2" customFormat="1" ht="14.45" customHeight="1">
      <c r="A91" s="36"/>
      <c r="B91" s="37"/>
      <c r="C91" s="180" t="s">
        <v>82</v>
      </c>
      <c r="D91" s="180" t="s">
        <v>155</v>
      </c>
      <c r="E91" s="181" t="s">
        <v>162</v>
      </c>
      <c r="F91" s="182" t="s">
        <v>163</v>
      </c>
      <c r="G91" s="183" t="s">
        <v>164</v>
      </c>
      <c r="H91" s="184">
        <v>336</v>
      </c>
      <c r="I91" s="185"/>
      <c r="J91" s="186">
        <f>ROUND(I91*H91,2)</f>
        <v>0</v>
      </c>
      <c r="K91" s="182" t="s">
        <v>159</v>
      </c>
      <c r="L91" s="41"/>
      <c r="M91" s="187" t="s">
        <v>19</v>
      </c>
      <c r="N91" s="188" t="s">
        <v>43</v>
      </c>
      <c r="O91" s="66"/>
      <c r="P91" s="189">
        <f>O91*H91</f>
        <v>0</v>
      </c>
      <c r="Q91" s="189">
        <v>0</v>
      </c>
      <c r="R91" s="189">
        <f>Q91*H91</f>
        <v>0</v>
      </c>
      <c r="S91" s="189">
        <v>0</v>
      </c>
      <c r="T91" s="190">
        <f>S91*H91</f>
        <v>0</v>
      </c>
      <c r="U91" s="36"/>
      <c r="V91" s="36"/>
      <c r="W91" s="36"/>
      <c r="X91" s="36"/>
      <c r="Y91" s="36"/>
      <c r="Z91" s="36"/>
      <c r="AA91" s="36"/>
      <c r="AB91" s="36"/>
      <c r="AC91" s="36"/>
      <c r="AD91" s="36"/>
      <c r="AE91" s="36"/>
      <c r="AR91" s="191" t="s">
        <v>160</v>
      </c>
      <c r="AT91" s="191" t="s">
        <v>155</v>
      </c>
      <c r="AU91" s="191" t="s">
        <v>82</v>
      </c>
      <c r="AY91" s="19" t="s">
        <v>153</v>
      </c>
      <c r="BE91" s="192">
        <f>IF(N91="základní",J91,0)</f>
        <v>0</v>
      </c>
      <c r="BF91" s="192">
        <f>IF(N91="snížená",J91,0)</f>
        <v>0</v>
      </c>
      <c r="BG91" s="192">
        <f>IF(N91="zákl. přenesená",J91,0)</f>
        <v>0</v>
      </c>
      <c r="BH91" s="192">
        <f>IF(N91="sníž. přenesená",J91,0)</f>
        <v>0</v>
      </c>
      <c r="BI91" s="192">
        <f>IF(N91="nulová",J91,0)</f>
        <v>0</v>
      </c>
      <c r="BJ91" s="19" t="s">
        <v>80</v>
      </c>
      <c r="BK91" s="192">
        <f>ROUND(I91*H91,2)</f>
        <v>0</v>
      </c>
      <c r="BL91" s="19" t="s">
        <v>160</v>
      </c>
      <c r="BM91" s="191" t="s">
        <v>165</v>
      </c>
    </row>
    <row r="92" spans="1:65" s="2" customFormat="1" ht="14.45" customHeight="1">
      <c r="A92" s="36"/>
      <c r="B92" s="37"/>
      <c r="C92" s="180" t="s">
        <v>166</v>
      </c>
      <c r="D92" s="180" t="s">
        <v>155</v>
      </c>
      <c r="E92" s="181" t="s">
        <v>167</v>
      </c>
      <c r="F92" s="182" t="s">
        <v>168</v>
      </c>
      <c r="G92" s="183" t="s">
        <v>169</v>
      </c>
      <c r="H92" s="184">
        <v>14</v>
      </c>
      <c r="I92" s="185"/>
      <c r="J92" s="186">
        <f>ROUND(I92*H92,2)</f>
        <v>0</v>
      </c>
      <c r="K92" s="182" t="s">
        <v>159</v>
      </c>
      <c r="L92" s="41"/>
      <c r="M92" s="187" t="s">
        <v>19</v>
      </c>
      <c r="N92" s="188" t="s">
        <v>43</v>
      </c>
      <c r="O92" s="66"/>
      <c r="P92" s="189">
        <f>O92*H92</f>
        <v>0</v>
      </c>
      <c r="Q92" s="189">
        <v>0</v>
      </c>
      <c r="R92" s="189">
        <f>Q92*H92</f>
        <v>0</v>
      </c>
      <c r="S92" s="189">
        <v>0</v>
      </c>
      <c r="T92" s="190">
        <f>S92*H92</f>
        <v>0</v>
      </c>
      <c r="U92" s="36"/>
      <c r="V92" s="36"/>
      <c r="W92" s="36"/>
      <c r="X92" s="36"/>
      <c r="Y92" s="36"/>
      <c r="Z92" s="36"/>
      <c r="AA92" s="36"/>
      <c r="AB92" s="36"/>
      <c r="AC92" s="36"/>
      <c r="AD92" s="36"/>
      <c r="AE92" s="36"/>
      <c r="AR92" s="191" t="s">
        <v>160</v>
      </c>
      <c r="AT92" s="191" t="s">
        <v>155</v>
      </c>
      <c r="AU92" s="191" t="s">
        <v>82</v>
      </c>
      <c r="AY92" s="19" t="s">
        <v>153</v>
      </c>
      <c r="BE92" s="192">
        <f>IF(N92="základní",J92,0)</f>
        <v>0</v>
      </c>
      <c r="BF92" s="192">
        <f>IF(N92="snížená",J92,0)</f>
        <v>0</v>
      </c>
      <c r="BG92" s="192">
        <f>IF(N92="zákl. přenesená",J92,0)</f>
        <v>0</v>
      </c>
      <c r="BH92" s="192">
        <f>IF(N92="sníž. přenesená",J92,0)</f>
        <v>0</v>
      </c>
      <c r="BI92" s="192">
        <f>IF(N92="nulová",J92,0)</f>
        <v>0</v>
      </c>
      <c r="BJ92" s="19" t="s">
        <v>80</v>
      </c>
      <c r="BK92" s="192">
        <f>ROUND(I92*H92,2)</f>
        <v>0</v>
      </c>
      <c r="BL92" s="19" t="s">
        <v>160</v>
      </c>
      <c r="BM92" s="191" t="s">
        <v>170</v>
      </c>
    </row>
    <row r="93" spans="2:63" s="12" customFormat="1" ht="22.9" customHeight="1">
      <c r="B93" s="164"/>
      <c r="C93" s="165"/>
      <c r="D93" s="166" t="s">
        <v>71</v>
      </c>
      <c r="E93" s="178" t="s">
        <v>82</v>
      </c>
      <c r="F93" s="178" t="s">
        <v>171</v>
      </c>
      <c r="G93" s="165"/>
      <c r="H93" s="165"/>
      <c r="I93" s="168"/>
      <c r="J93" s="179">
        <f>BK93</f>
        <v>0</v>
      </c>
      <c r="K93" s="165"/>
      <c r="L93" s="170"/>
      <c r="M93" s="171"/>
      <c r="N93" s="172"/>
      <c r="O93" s="172"/>
      <c r="P93" s="173">
        <f>SUM(P94:P95)</f>
        <v>0</v>
      </c>
      <c r="Q93" s="172"/>
      <c r="R93" s="173">
        <f>SUM(R94:R95)</f>
        <v>2.795325</v>
      </c>
      <c r="S93" s="172"/>
      <c r="T93" s="174">
        <f>SUM(T94:T95)</f>
        <v>0</v>
      </c>
      <c r="AR93" s="175" t="s">
        <v>80</v>
      </c>
      <c r="AT93" s="176" t="s">
        <v>71</v>
      </c>
      <c r="AU93" s="176" t="s">
        <v>80</v>
      </c>
      <c r="AY93" s="175" t="s">
        <v>153</v>
      </c>
      <c r="BK93" s="177">
        <f>SUM(BK94:BK95)</f>
        <v>0</v>
      </c>
    </row>
    <row r="94" spans="1:65" s="2" customFormat="1" ht="14.45" customHeight="1">
      <c r="A94" s="36"/>
      <c r="B94" s="37"/>
      <c r="C94" s="180" t="s">
        <v>160</v>
      </c>
      <c r="D94" s="180" t="s">
        <v>155</v>
      </c>
      <c r="E94" s="181" t="s">
        <v>172</v>
      </c>
      <c r="F94" s="182" t="s">
        <v>173</v>
      </c>
      <c r="G94" s="183" t="s">
        <v>174</v>
      </c>
      <c r="H94" s="184">
        <v>91.5</v>
      </c>
      <c r="I94" s="185"/>
      <c r="J94" s="186">
        <f>ROUND(I94*H94,2)</f>
        <v>0</v>
      </c>
      <c r="K94" s="182" t="s">
        <v>159</v>
      </c>
      <c r="L94" s="41"/>
      <c r="M94" s="187" t="s">
        <v>19</v>
      </c>
      <c r="N94" s="188" t="s">
        <v>43</v>
      </c>
      <c r="O94" s="66"/>
      <c r="P94" s="189">
        <f>O94*H94</f>
        <v>0</v>
      </c>
      <c r="Q94" s="189">
        <v>0.03055</v>
      </c>
      <c r="R94" s="189">
        <f>Q94*H94</f>
        <v>2.795325</v>
      </c>
      <c r="S94" s="189">
        <v>0</v>
      </c>
      <c r="T94" s="190">
        <f>S94*H94</f>
        <v>0</v>
      </c>
      <c r="U94" s="36"/>
      <c r="V94" s="36"/>
      <c r="W94" s="36"/>
      <c r="X94" s="36"/>
      <c r="Y94" s="36"/>
      <c r="Z94" s="36"/>
      <c r="AA94" s="36"/>
      <c r="AB94" s="36"/>
      <c r="AC94" s="36"/>
      <c r="AD94" s="36"/>
      <c r="AE94" s="36"/>
      <c r="AR94" s="191" t="s">
        <v>160</v>
      </c>
      <c r="AT94" s="191" t="s">
        <v>155</v>
      </c>
      <c r="AU94" s="191" t="s">
        <v>82</v>
      </c>
      <c r="AY94" s="19" t="s">
        <v>153</v>
      </c>
      <c r="BE94" s="192">
        <f>IF(N94="základní",J94,0)</f>
        <v>0</v>
      </c>
      <c r="BF94" s="192">
        <f>IF(N94="snížená",J94,0)</f>
        <v>0</v>
      </c>
      <c r="BG94" s="192">
        <f>IF(N94="zákl. přenesená",J94,0)</f>
        <v>0</v>
      </c>
      <c r="BH94" s="192">
        <f>IF(N94="sníž. přenesená",J94,0)</f>
        <v>0</v>
      </c>
      <c r="BI94" s="192">
        <f>IF(N94="nulová",J94,0)</f>
        <v>0</v>
      </c>
      <c r="BJ94" s="19" t="s">
        <v>80</v>
      </c>
      <c r="BK94" s="192">
        <f>ROUND(I94*H94,2)</f>
        <v>0</v>
      </c>
      <c r="BL94" s="19" t="s">
        <v>160</v>
      </c>
      <c r="BM94" s="191" t="s">
        <v>175</v>
      </c>
    </row>
    <row r="95" spans="1:65" s="2" customFormat="1" ht="14.45" customHeight="1">
      <c r="A95" s="36"/>
      <c r="B95" s="37"/>
      <c r="C95" s="180" t="s">
        <v>176</v>
      </c>
      <c r="D95" s="180" t="s">
        <v>155</v>
      </c>
      <c r="E95" s="181" t="s">
        <v>177</v>
      </c>
      <c r="F95" s="182" t="s">
        <v>178</v>
      </c>
      <c r="G95" s="183" t="s">
        <v>174</v>
      </c>
      <c r="H95" s="184">
        <v>91.5</v>
      </c>
      <c r="I95" s="185"/>
      <c r="J95" s="186">
        <f>ROUND(I95*H95,2)</f>
        <v>0</v>
      </c>
      <c r="K95" s="182" t="s">
        <v>159</v>
      </c>
      <c r="L95" s="41"/>
      <c r="M95" s="187" t="s">
        <v>19</v>
      </c>
      <c r="N95" s="188" t="s">
        <v>43</v>
      </c>
      <c r="O95" s="66"/>
      <c r="P95" s="189">
        <f>O95*H95</f>
        <v>0</v>
      </c>
      <c r="Q95" s="189">
        <v>0</v>
      </c>
      <c r="R95" s="189">
        <f>Q95*H95</f>
        <v>0</v>
      </c>
      <c r="S95" s="189">
        <v>0</v>
      </c>
      <c r="T95" s="190">
        <f>S95*H95</f>
        <v>0</v>
      </c>
      <c r="U95" s="36"/>
      <c r="V95" s="36"/>
      <c r="W95" s="36"/>
      <c r="X95" s="36"/>
      <c r="Y95" s="36"/>
      <c r="Z95" s="36"/>
      <c r="AA95" s="36"/>
      <c r="AB95" s="36"/>
      <c r="AC95" s="36"/>
      <c r="AD95" s="36"/>
      <c r="AE95" s="36"/>
      <c r="AR95" s="191" t="s">
        <v>160</v>
      </c>
      <c r="AT95" s="191" t="s">
        <v>155</v>
      </c>
      <c r="AU95" s="191" t="s">
        <v>82</v>
      </c>
      <c r="AY95" s="19" t="s">
        <v>153</v>
      </c>
      <c r="BE95" s="192">
        <f>IF(N95="základní",J95,0)</f>
        <v>0</v>
      </c>
      <c r="BF95" s="192">
        <f>IF(N95="snížená",J95,0)</f>
        <v>0</v>
      </c>
      <c r="BG95" s="192">
        <f>IF(N95="zákl. přenesená",J95,0)</f>
        <v>0</v>
      </c>
      <c r="BH95" s="192">
        <f>IF(N95="sníž. přenesená",J95,0)</f>
        <v>0</v>
      </c>
      <c r="BI95" s="192">
        <f>IF(N95="nulová",J95,0)</f>
        <v>0</v>
      </c>
      <c r="BJ95" s="19" t="s">
        <v>80</v>
      </c>
      <c r="BK95" s="192">
        <f>ROUND(I95*H95,2)</f>
        <v>0</v>
      </c>
      <c r="BL95" s="19" t="s">
        <v>160</v>
      </c>
      <c r="BM95" s="191" t="s">
        <v>179</v>
      </c>
    </row>
    <row r="96" spans="2:63" s="12" customFormat="1" ht="25.9" customHeight="1">
      <c r="B96" s="164"/>
      <c r="C96" s="165"/>
      <c r="D96" s="166" t="s">
        <v>71</v>
      </c>
      <c r="E96" s="167" t="s">
        <v>96</v>
      </c>
      <c r="F96" s="167" t="s">
        <v>180</v>
      </c>
      <c r="G96" s="165"/>
      <c r="H96" s="165"/>
      <c r="I96" s="168"/>
      <c r="J96" s="169">
        <f>BK96</f>
        <v>0</v>
      </c>
      <c r="K96" s="165"/>
      <c r="L96" s="170"/>
      <c r="M96" s="171"/>
      <c r="N96" s="172"/>
      <c r="O96" s="172"/>
      <c r="P96" s="173">
        <f>P97+SUM(P98:P104)+P106+P110</f>
        <v>0</v>
      </c>
      <c r="Q96" s="172"/>
      <c r="R96" s="173">
        <f>R97+SUM(R98:R104)+R106+R110</f>
        <v>2760.2502</v>
      </c>
      <c r="S96" s="172"/>
      <c r="T96" s="174">
        <f>T97+SUM(T98:T104)+T106+T110</f>
        <v>0</v>
      </c>
      <c r="AR96" s="175" t="s">
        <v>80</v>
      </c>
      <c r="AT96" s="176" t="s">
        <v>71</v>
      </c>
      <c r="AU96" s="176" t="s">
        <v>72</v>
      </c>
      <c r="AY96" s="175" t="s">
        <v>153</v>
      </c>
      <c r="BK96" s="177">
        <f>BK97+SUM(BK98:BK104)+BK106+BK110</f>
        <v>0</v>
      </c>
    </row>
    <row r="97" spans="1:65" s="2" customFormat="1" ht="14.45" customHeight="1">
      <c r="A97" s="36"/>
      <c r="B97" s="37"/>
      <c r="C97" s="180" t="s">
        <v>181</v>
      </c>
      <c r="D97" s="180" t="s">
        <v>155</v>
      </c>
      <c r="E97" s="181" t="s">
        <v>182</v>
      </c>
      <c r="F97" s="182" t="s">
        <v>183</v>
      </c>
      <c r="G97" s="183" t="s">
        <v>184</v>
      </c>
      <c r="H97" s="184">
        <v>200</v>
      </c>
      <c r="I97" s="185"/>
      <c r="J97" s="186">
        <f>ROUND(I97*H97,2)</f>
        <v>0</v>
      </c>
      <c r="K97" s="182" t="s">
        <v>159</v>
      </c>
      <c r="L97" s="41"/>
      <c r="M97" s="187" t="s">
        <v>19</v>
      </c>
      <c r="N97" s="188" t="s">
        <v>43</v>
      </c>
      <c r="O97" s="66"/>
      <c r="P97" s="189">
        <f>O97*H97</f>
        <v>0</v>
      </c>
      <c r="Q97" s="189">
        <v>1.9968</v>
      </c>
      <c r="R97" s="189">
        <f>Q97*H97</f>
        <v>399.35999999999996</v>
      </c>
      <c r="S97" s="189">
        <v>0</v>
      </c>
      <c r="T97" s="190">
        <f>S97*H97</f>
        <v>0</v>
      </c>
      <c r="U97" s="36"/>
      <c r="V97" s="36"/>
      <c r="W97" s="36"/>
      <c r="X97" s="36"/>
      <c r="Y97" s="36"/>
      <c r="Z97" s="36"/>
      <c r="AA97" s="36"/>
      <c r="AB97" s="36"/>
      <c r="AC97" s="36"/>
      <c r="AD97" s="36"/>
      <c r="AE97" s="36"/>
      <c r="AR97" s="191" t="s">
        <v>160</v>
      </c>
      <c r="AT97" s="191" t="s">
        <v>155</v>
      </c>
      <c r="AU97" s="191" t="s">
        <v>80</v>
      </c>
      <c r="AY97" s="19" t="s">
        <v>153</v>
      </c>
      <c r="BE97" s="192">
        <f>IF(N97="základní",J97,0)</f>
        <v>0</v>
      </c>
      <c r="BF97" s="192">
        <f>IF(N97="snížená",J97,0)</f>
        <v>0</v>
      </c>
      <c r="BG97" s="192">
        <f>IF(N97="zákl. přenesená",J97,0)</f>
        <v>0</v>
      </c>
      <c r="BH97" s="192">
        <f>IF(N97="sníž. přenesená",J97,0)</f>
        <v>0</v>
      </c>
      <c r="BI97" s="192">
        <f>IF(N97="nulová",J97,0)</f>
        <v>0</v>
      </c>
      <c r="BJ97" s="19" t="s">
        <v>80</v>
      </c>
      <c r="BK97" s="192">
        <f>ROUND(I97*H97,2)</f>
        <v>0</v>
      </c>
      <c r="BL97" s="19" t="s">
        <v>160</v>
      </c>
      <c r="BM97" s="191" t="s">
        <v>185</v>
      </c>
    </row>
    <row r="98" spans="1:47" s="2" customFormat="1" ht="11.25">
      <c r="A98" s="36"/>
      <c r="B98" s="37"/>
      <c r="C98" s="38"/>
      <c r="D98" s="193" t="s">
        <v>186</v>
      </c>
      <c r="E98" s="38"/>
      <c r="F98" s="194" t="s">
        <v>187</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186</v>
      </c>
      <c r="AU98" s="19" t="s">
        <v>80</v>
      </c>
    </row>
    <row r="99" spans="1:47" s="2" customFormat="1" ht="87.75">
      <c r="A99" s="36"/>
      <c r="B99" s="37"/>
      <c r="C99" s="38"/>
      <c r="D99" s="193" t="s">
        <v>188</v>
      </c>
      <c r="E99" s="38"/>
      <c r="F99" s="198" t="s">
        <v>189</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188</v>
      </c>
      <c r="AU99" s="19" t="s">
        <v>80</v>
      </c>
    </row>
    <row r="100" spans="1:65" s="2" customFormat="1" ht="14.45" customHeight="1">
      <c r="A100" s="36"/>
      <c r="B100" s="37"/>
      <c r="C100" s="180" t="s">
        <v>190</v>
      </c>
      <c r="D100" s="180" t="s">
        <v>155</v>
      </c>
      <c r="E100" s="181" t="s">
        <v>191</v>
      </c>
      <c r="F100" s="182" t="s">
        <v>192</v>
      </c>
      <c r="G100" s="183" t="s">
        <v>174</v>
      </c>
      <c r="H100" s="184">
        <v>1380</v>
      </c>
      <c r="I100" s="185"/>
      <c r="J100" s="186">
        <f>ROUND(I100*H100,2)</f>
        <v>0</v>
      </c>
      <c r="K100" s="182" t="s">
        <v>159</v>
      </c>
      <c r="L100" s="41"/>
      <c r="M100" s="187" t="s">
        <v>19</v>
      </c>
      <c r="N100" s="188" t="s">
        <v>43</v>
      </c>
      <c r="O100" s="66"/>
      <c r="P100" s="189">
        <f>O100*H100</f>
        <v>0</v>
      </c>
      <c r="Q100" s="189">
        <v>0.31879</v>
      </c>
      <c r="R100" s="189">
        <f>Q100*H100</f>
        <v>439.9302</v>
      </c>
      <c r="S100" s="189">
        <v>0</v>
      </c>
      <c r="T100" s="190">
        <f>S100*H100</f>
        <v>0</v>
      </c>
      <c r="U100" s="36"/>
      <c r="V100" s="36"/>
      <c r="W100" s="36"/>
      <c r="X100" s="36"/>
      <c r="Y100" s="36"/>
      <c r="Z100" s="36"/>
      <c r="AA100" s="36"/>
      <c r="AB100" s="36"/>
      <c r="AC100" s="36"/>
      <c r="AD100" s="36"/>
      <c r="AE100" s="36"/>
      <c r="AR100" s="191" t="s">
        <v>160</v>
      </c>
      <c r="AT100" s="191" t="s">
        <v>155</v>
      </c>
      <c r="AU100" s="191" t="s">
        <v>80</v>
      </c>
      <c r="AY100" s="19" t="s">
        <v>153</v>
      </c>
      <c r="BE100" s="192">
        <f>IF(N100="základní",J100,0)</f>
        <v>0</v>
      </c>
      <c r="BF100" s="192">
        <f>IF(N100="snížená",J100,0)</f>
        <v>0</v>
      </c>
      <c r="BG100" s="192">
        <f>IF(N100="zákl. přenesená",J100,0)</f>
        <v>0</v>
      </c>
      <c r="BH100" s="192">
        <f>IF(N100="sníž. přenesená",J100,0)</f>
        <v>0</v>
      </c>
      <c r="BI100" s="192">
        <f>IF(N100="nulová",J100,0)</f>
        <v>0</v>
      </c>
      <c r="BJ100" s="19" t="s">
        <v>80</v>
      </c>
      <c r="BK100" s="192">
        <f>ROUND(I100*H100,2)</f>
        <v>0</v>
      </c>
      <c r="BL100" s="19" t="s">
        <v>160</v>
      </c>
      <c r="BM100" s="191" t="s">
        <v>193</v>
      </c>
    </row>
    <row r="101" spans="1:65" s="2" customFormat="1" ht="14.45" customHeight="1">
      <c r="A101" s="36"/>
      <c r="B101" s="37"/>
      <c r="C101" s="180" t="s">
        <v>194</v>
      </c>
      <c r="D101" s="180" t="s">
        <v>155</v>
      </c>
      <c r="E101" s="181" t="s">
        <v>195</v>
      </c>
      <c r="F101" s="182" t="s">
        <v>196</v>
      </c>
      <c r="G101" s="183" t="s">
        <v>184</v>
      </c>
      <c r="H101" s="184">
        <v>828</v>
      </c>
      <c r="I101" s="185"/>
      <c r="J101" s="186">
        <f>ROUND(I101*H101,2)</f>
        <v>0</v>
      </c>
      <c r="K101" s="182" t="s">
        <v>159</v>
      </c>
      <c r="L101" s="41"/>
      <c r="M101" s="187" t="s">
        <v>19</v>
      </c>
      <c r="N101" s="188" t="s">
        <v>43</v>
      </c>
      <c r="O101" s="66"/>
      <c r="P101" s="189">
        <f>O101*H101</f>
        <v>0</v>
      </c>
      <c r="Q101" s="189">
        <v>2.32</v>
      </c>
      <c r="R101" s="189">
        <f>Q101*H101</f>
        <v>1920.9599999999998</v>
      </c>
      <c r="S101" s="189">
        <v>0</v>
      </c>
      <c r="T101" s="190">
        <f>S101*H101</f>
        <v>0</v>
      </c>
      <c r="U101" s="36"/>
      <c r="V101" s="36"/>
      <c r="W101" s="36"/>
      <c r="X101" s="36"/>
      <c r="Y101" s="36"/>
      <c r="Z101" s="36"/>
      <c r="AA101" s="36"/>
      <c r="AB101" s="36"/>
      <c r="AC101" s="36"/>
      <c r="AD101" s="36"/>
      <c r="AE101" s="36"/>
      <c r="AR101" s="191" t="s">
        <v>160</v>
      </c>
      <c r="AT101" s="191" t="s">
        <v>155</v>
      </c>
      <c r="AU101" s="191" t="s">
        <v>80</v>
      </c>
      <c r="AY101" s="19" t="s">
        <v>153</v>
      </c>
      <c r="BE101" s="192">
        <f>IF(N101="základní",J101,0)</f>
        <v>0</v>
      </c>
      <c r="BF101" s="192">
        <f>IF(N101="snížená",J101,0)</f>
        <v>0</v>
      </c>
      <c r="BG101" s="192">
        <f>IF(N101="zákl. přenesená",J101,0)</f>
        <v>0</v>
      </c>
      <c r="BH101" s="192">
        <f>IF(N101="sníž. přenesená",J101,0)</f>
        <v>0</v>
      </c>
      <c r="BI101" s="192">
        <f>IF(N101="nulová",J101,0)</f>
        <v>0</v>
      </c>
      <c r="BJ101" s="19" t="s">
        <v>80</v>
      </c>
      <c r="BK101" s="192">
        <f>ROUND(I101*H101,2)</f>
        <v>0</v>
      </c>
      <c r="BL101" s="19" t="s">
        <v>160</v>
      </c>
      <c r="BM101" s="191" t="s">
        <v>197</v>
      </c>
    </row>
    <row r="102" spans="1:47" s="2" customFormat="1" ht="11.25">
      <c r="A102" s="36"/>
      <c r="B102" s="37"/>
      <c r="C102" s="38"/>
      <c r="D102" s="193" t="s">
        <v>186</v>
      </c>
      <c r="E102" s="38"/>
      <c r="F102" s="194" t="s">
        <v>198</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186</v>
      </c>
      <c r="AU102" s="19" t="s">
        <v>80</v>
      </c>
    </row>
    <row r="103" spans="1:47" s="2" customFormat="1" ht="58.5">
      <c r="A103" s="36"/>
      <c r="B103" s="37"/>
      <c r="C103" s="38"/>
      <c r="D103" s="193" t="s">
        <v>188</v>
      </c>
      <c r="E103" s="38"/>
      <c r="F103" s="198" t="s">
        <v>199</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188</v>
      </c>
      <c r="AU103" s="19" t="s">
        <v>80</v>
      </c>
    </row>
    <row r="104" spans="2:63" s="12" customFormat="1" ht="22.9" customHeight="1">
      <c r="B104" s="164"/>
      <c r="C104" s="165"/>
      <c r="D104" s="166" t="s">
        <v>71</v>
      </c>
      <c r="E104" s="178" t="s">
        <v>200</v>
      </c>
      <c r="F104" s="178" t="s">
        <v>201</v>
      </c>
      <c r="G104" s="165"/>
      <c r="H104" s="165"/>
      <c r="I104" s="168"/>
      <c r="J104" s="179">
        <f>BK104</f>
        <v>0</v>
      </c>
      <c r="K104" s="165"/>
      <c r="L104" s="170"/>
      <c r="M104" s="171"/>
      <c r="N104" s="172"/>
      <c r="O104" s="172"/>
      <c r="P104" s="173">
        <f>P105</f>
        <v>0</v>
      </c>
      <c r="Q104" s="172"/>
      <c r="R104" s="173">
        <f>R105</f>
        <v>0</v>
      </c>
      <c r="S104" s="172"/>
      <c r="T104" s="174">
        <f>T105</f>
        <v>0</v>
      </c>
      <c r="AR104" s="175" t="s">
        <v>80</v>
      </c>
      <c r="AT104" s="176" t="s">
        <v>71</v>
      </c>
      <c r="AU104" s="176" t="s">
        <v>80</v>
      </c>
      <c r="AY104" s="175" t="s">
        <v>153</v>
      </c>
      <c r="BK104" s="177">
        <f>BK105</f>
        <v>0</v>
      </c>
    </row>
    <row r="105" spans="1:65" s="2" customFormat="1" ht="14.45" customHeight="1">
      <c r="A105" s="36"/>
      <c r="B105" s="37"/>
      <c r="C105" s="180" t="s">
        <v>202</v>
      </c>
      <c r="D105" s="180" t="s">
        <v>155</v>
      </c>
      <c r="E105" s="181" t="s">
        <v>203</v>
      </c>
      <c r="F105" s="182" t="s">
        <v>204</v>
      </c>
      <c r="G105" s="183" t="s">
        <v>184</v>
      </c>
      <c r="H105" s="184">
        <v>23</v>
      </c>
      <c r="I105" s="185"/>
      <c r="J105" s="186">
        <f>ROUND(I105*H105,2)</f>
        <v>0</v>
      </c>
      <c r="K105" s="182" t="s">
        <v>159</v>
      </c>
      <c r="L105" s="41"/>
      <c r="M105" s="187" t="s">
        <v>19</v>
      </c>
      <c r="N105" s="188" t="s">
        <v>43</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160</v>
      </c>
      <c r="AT105" s="191" t="s">
        <v>155</v>
      </c>
      <c r="AU105" s="191" t="s">
        <v>82</v>
      </c>
      <c r="AY105" s="19" t="s">
        <v>153</v>
      </c>
      <c r="BE105" s="192">
        <f>IF(N105="základní",J105,0)</f>
        <v>0</v>
      </c>
      <c r="BF105" s="192">
        <f>IF(N105="snížená",J105,0)</f>
        <v>0</v>
      </c>
      <c r="BG105" s="192">
        <f>IF(N105="zákl. přenesená",J105,0)</f>
        <v>0</v>
      </c>
      <c r="BH105" s="192">
        <f>IF(N105="sníž. přenesená",J105,0)</f>
        <v>0</v>
      </c>
      <c r="BI105" s="192">
        <f>IF(N105="nulová",J105,0)</f>
        <v>0</v>
      </c>
      <c r="BJ105" s="19" t="s">
        <v>80</v>
      </c>
      <c r="BK105" s="192">
        <f>ROUND(I105*H105,2)</f>
        <v>0</v>
      </c>
      <c r="BL105" s="19" t="s">
        <v>160</v>
      </c>
      <c r="BM105" s="191" t="s">
        <v>205</v>
      </c>
    </row>
    <row r="106" spans="2:63" s="12" customFormat="1" ht="22.9" customHeight="1">
      <c r="B106" s="164"/>
      <c r="C106" s="165"/>
      <c r="D106" s="166" t="s">
        <v>71</v>
      </c>
      <c r="E106" s="178" t="s">
        <v>206</v>
      </c>
      <c r="F106" s="178" t="s">
        <v>207</v>
      </c>
      <c r="G106" s="165"/>
      <c r="H106" s="165"/>
      <c r="I106" s="168"/>
      <c r="J106" s="179">
        <f>BK106</f>
        <v>0</v>
      </c>
      <c r="K106" s="165"/>
      <c r="L106" s="170"/>
      <c r="M106" s="171"/>
      <c r="N106" s="172"/>
      <c r="O106" s="172"/>
      <c r="P106" s="173">
        <f>SUM(P107:P109)</f>
        <v>0</v>
      </c>
      <c r="Q106" s="172"/>
      <c r="R106" s="173">
        <f>SUM(R107:R109)</f>
        <v>0</v>
      </c>
      <c r="S106" s="172"/>
      <c r="T106" s="174">
        <f>SUM(T107:T109)</f>
        <v>0</v>
      </c>
      <c r="AR106" s="175" t="s">
        <v>80</v>
      </c>
      <c r="AT106" s="176" t="s">
        <v>71</v>
      </c>
      <c r="AU106" s="176" t="s">
        <v>80</v>
      </c>
      <c r="AY106" s="175" t="s">
        <v>153</v>
      </c>
      <c r="BK106" s="177">
        <f>SUM(BK107:BK109)</f>
        <v>0</v>
      </c>
    </row>
    <row r="107" spans="1:65" s="2" customFormat="1" ht="14.45" customHeight="1">
      <c r="A107" s="36"/>
      <c r="B107" s="37"/>
      <c r="C107" s="180" t="s">
        <v>208</v>
      </c>
      <c r="D107" s="180" t="s">
        <v>155</v>
      </c>
      <c r="E107" s="181" t="s">
        <v>209</v>
      </c>
      <c r="F107" s="182" t="s">
        <v>210</v>
      </c>
      <c r="G107" s="183" t="s">
        <v>184</v>
      </c>
      <c r="H107" s="184">
        <v>561.78</v>
      </c>
      <c r="I107" s="185"/>
      <c r="J107" s="186">
        <f>ROUND(I107*H107,2)</f>
        <v>0</v>
      </c>
      <c r="K107" s="182" t="s">
        <v>159</v>
      </c>
      <c r="L107" s="41"/>
      <c r="M107" s="187" t="s">
        <v>19</v>
      </c>
      <c r="N107" s="188" t="s">
        <v>43</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160</v>
      </c>
      <c r="AT107" s="191" t="s">
        <v>155</v>
      </c>
      <c r="AU107" s="191" t="s">
        <v>82</v>
      </c>
      <c r="AY107" s="19" t="s">
        <v>153</v>
      </c>
      <c r="BE107" s="192">
        <f>IF(N107="základní",J107,0)</f>
        <v>0</v>
      </c>
      <c r="BF107" s="192">
        <f>IF(N107="snížená",J107,0)</f>
        <v>0</v>
      </c>
      <c r="BG107" s="192">
        <f>IF(N107="zákl. přenesená",J107,0)</f>
        <v>0</v>
      </c>
      <c r="BH107" s="192">
        <f>IF(N107="sníž. přenesená",J107,0)</f>
        <v>0</v>
      </c>
      <c r="BI107" s="192">
        <f>IF(N107="nulová",J107,0)</f>
        <v>0</v>
      </c>
      <c r="BJ107" s="19" t="s">
        <v>80</v>
      </c>
      <c r="BK107" s="192">
        <f>ROUND(I107*H107,2)</f>
        <v>0</v>
      </c>
      <c r="BL107" s="19" t="s">
        <v>160</v>
      </c>
      <c r="BM107" s="191" t="s">
        <v>211</v>
      </c>
    </row>
    <row r="108" spans="1:47" s="2" customFormat="1" ht="11.25">
      <c r="A108" s="36"/>
      <c r="B108" s="37"/>
      <c r="C108" s="38"/>
      <c r="D108" s="193" t="s">
        <v>186</v>
      </c>
      <c r="E108" s="38"/>
      <c r="F108" s="194" t="s">
        <v>212</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186</v>
      </c>
      <c r="AU108" s="19" t="s">
        <v>82</v>
      </c>
    </row>
    <row r="109" spans="1:47" s="2" customFormat="1" ht="146.25">
      <c r="A109" s="36"/>
      <c r="B109" s="37"/>
      <c r="C109" s="38"/>
      <c r="D109" s="193" t="s">
        <v>188</v>
      </c>
      <c r="E109" s="38"/>
      <c r="F109" s="198" t="s">
        <v>213</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188</v>
      </c>
      <c r="AU109" s="19" t="s">
        <v>82</v>
      </c>
    </row>
    <row r="110" spans="2:63" s="12" customFormat="1" ht="22.9" customHeight="1">
      <c r="B110" s="164"/>
      <c r="C110" s="165"/>
      <c r="D110" s="166" t="s">
        <v>71</v>
      </c>
      <c r="E110" s="178" t="s">
        <v>214</v>
      </c>
      <c r="F110" s="178" t="s">
        <v>215</v>
      </c>
      <c r="G110" s="165"/>
      <c r="H110" s="165"/>
      <c r="I110" s="168"/>
      <c r="J110" s="179">
        <f>BK110</f>
        <v>0</v>
      </c>
      <c r="K110" s="165"/>
      <c r="L110" s="170"/>
      <c r="M110" s="171"/>
      <c r="N110" s="172"/>
      <c r="O110" s="172"/>
      <c r="P110" s="173">
        <f>SUM(P111:P112)</f>
        <v>0</v>
      </c>
      <c r="Q110" s="172"/>
      <c r="R110" s="173">
        <f>SUM(R111:R112)</f>
        <v>0</v>
      </c>
      <c r="S110" s="172"/>
      <c r="T110" s="174">
        <f>SUM(T111:T112)</f>
        <v>0</v>
      </c>
      <c r="AR110" s="175" t="s">
        <v>80</v>
      </c>
      <c r="AT110" s="176" t="s">
        <v>71</v>
      </c>
      <c r="AU110" s="176" t="s">
        <v>80</v>
      </c>
      <c r="AY110" s="175" t="s">
        <v>153</v>
      </c>
      <c r="BK110" s="177">
        <f>SUM(BK111:BK112)</f>
        <v>0</v>
      </c>
    </row>
    <row r="111" spans="1:65" s="2" customFormat="1" ht="14.45" customHeight="1">
      <c r="A111" s="36"/>
      <c r="B111" s="37"/>
      <c r="C111" s="180" t="s">
        <v>216</v>
      </c>
      <c r="D111" s="180" t="s">
        <v>155</v>
      </c>
      <c r="E111" s="181" t="s">
        <v>217</v>
      </c>
      <c r="F111" s="182" t="s">
        <v>218</v>
      </c>
      <c r="G111" s="183" t="s">
        <v>184</v>
      </c>
      <c r="H111" s="184">
        <v>584.78</v>
      </c>
      <c r="I111" s="185"/>
      <c r="J111" s="186">
        <f>ROUND(I111*H111,2)</f>
        <v>0</v>
      </c>
      <c r="K111" s="182" t="s">
        <v>19</v>
      </c>
      <c r="L111" s="41"/>
      <c r="M111" s="187" t="s">
        <v>19</v>
      </c>
      <c r="N111" s="188" t="s">
        <v>43</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160</v>
      </c>
      <c r="AT111" s="191" t="s">
        <v>155</v>
      </c>
      <c r="AU111" s="191" t="s">
        <v>82</v>
      </c>
      <c r="AY111" s="19" t="s">
        <v>153</v>
      </c>
      <c r="BE111" s="192">
        <f>IF(N111="základní",J111,0)</f>
        <v>0</v>
      </c>
      <c r="BF111" s="192">
        <f>IF(N111="snížená",J111,0)</f>
        <v>0</v>
      </c>
      <c r="BG111" s="192">
        <f>IF(N111="zákl. přenesená",J111,0)</f>
        <v>0</v>
      </c>
      <c r="BH111" s="192">
        <f>IF(N111="sníž. přenesená",J111,0)</f>
        <v>0</v>
      </c>
      <c r="BI111" s="192">
        <f>IF(N111="nulová",J111,0)</f>
        <v>0</v>
      </c>
      <c r="BJ111" s="19" t="s">
        <v>80</v>
      </c>
      <c r="BK111" s="192">
        <f>ROUND(I111*H111,2)</f>
        <v>0</v>
      </c>
      <c r="BL111" s="19" t="s">
        <v>160</v>
      </c>
      <c r="BM111" s="191" t="s">
        <v>219</v>
      </c>
    </row>
    <row r="112" spans="2:51" s="13" customFormat="1" ht="11.25">
      <c r="B112" s="199"/>
      <c r="C112" s="200"/>
      <c r="D112" s="193" t="s">
        <v>220</v>
      </c>
      <c r="E112" s="201" t="s">
        <v>19</v>
      </c>
      <c r="F112" s="202" t="s">
        <v>221</v>
      </c>
      <c r="G112" s="200"/>
      <c r="H112" s="203">
        <v>584.78</v>
      </c>
      <c r="I112" s="204"/>
      <c r="J112" s="200"/>
      <c r="K112" s="200"/>
      <c r="L112" s="205"/>
      <c r="M112" s="206"/>
      <c r="N112" s="207"/>
      <c r="O112" s="207"/>
      <c r="P112" s="207"/>
      <c r="Q112" s="207"/>
      <c r="R112" s="207"/>
      <c r="S112" s="207"/>
      <c r="T112" s="208"/>
      <c r="AT112" s="209" t="s">
        <v>220</v>
      </c>
      <c r="AU112" s="209" t="s">
        <v>82</v>
      </c>
      <c r="AV112" s="13" t="s">
        <v>82</v>
      </c>
      <c r="AW112" s="13" t="s">
        <v>34</v>
      </c>
      <c r="AX112" s="13" t="s">
        <v>80</v>
      </c>
      <c r="AY112" s="209" t="s">
        <v>153</v>
      </c>
    </row>
    <row r="113" spans="2:63" s="12" customFormat="1" ht="25.9" customHeight="1">
      <c r="B113" s="164"/>
      <c r="C113" s="165"/>
      <c r="D113" s="166" t="s">
        <v>71</v>
      </c>
      <c r="E113" s="167" t="s">
        <v>222</v>
      </c>
      <c r="F113" s="167" t="s">
        <v>223</v>
      </c>
      <c r="G113" s="165"/>
      <c r="H113" s="165"/>
      <c r="I113" s="168"/>
      <c r="J113" s="169">
        <f>BK113</f>
        <v>0</v>
      </c>
      <c r="K113" s="165"/>
      <c r="L113" s="170"/>
      <c r="M113" s="171"/>
      <c r="N113" s="172"/>
      <c r="O113" s="172"/>
      <c r="P113" s="173">
        <f>SUM(P114:P116)</f>
        <v>0</v>
      </c>
      <c r="Q113" s="172"/>
      <c r="R113" s="173">
        <f>SUM(R114:R116)</f>
        <v>0</v>
      </c>
      <c r="S113" s="172"/>
      <c r="T113" s="174">
        <f>SUM(T114:T116)</f>
        <v>0</v>
      </c>
      <c r="AR113" s="175" t="s">
        <v>80</v>
      </c>
      <c r="AT113" s="176" t="s">
        <v>71</v>
      </c>
      <c r="AU113" s="176" t="s">
        <v>72</v>
      </c>
      <c r="AY113" s="175" t="s">
        <v>153</v>
      </c>
      <c r="BK113" s="177">
        <f>SUM(BK114:BK116)</f>
        <v>0</v>
      </c>
    </row>
    <row r="114" spans="1:65" s="2" customFormat="1" ht="14.45" customHeight="1">
      <c r="A114" s="36"/>
      <c r="B114" s="37"/>
      <c r="C114" s="180" t="s">
        <v>200</v>
      </c>
      <c r="D114" s="180" t="s">
        <v>155</v>
      </c>
      <c r="E114" s="181" t="s">
        <v>224</v>
      </c>
      <c r="F114" s="182" t="s">
        <v>225</v>
      </c>
      <c r="G114" s="183" t="s">
        <v>226</v>
      </c>
      <c r="H114" s="184">
        <v>2763.55</v>
      </c>
      <c r="I114" s="185"/>
      <c r="J114" s="186">
        <f>ROUND(I114*H114,2)</f>
        <v>0</v>
      </c>
      <c r="K114" s="182" t="s">
        <v>159</v>
      </c>
      <c r="L114" s="41"/>
      <c r="M114" s="187" t="s">
        <v>19</v>
      </c>
      <c r="N114" s="188" t="s">
        <v>43</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160</v>
      </c>
      <c r="AT114" s="191" t="s">
        <v>155</v>
      </c>
      <c r="AU114" s="191" t="s">
        <v>80</v>
      </c>
      <c r="AY114" s="19" t="s">
        <v>153</v>
      </c>
      <c r="BE114" s="192">
        <f>IF(N114="základní",J114,0)</f>
        <v>0</v>
      </c>
      <c r="BF114" s="192">
        <f>IF(N114="snížená",J114,0)</f>
        <v>0</v>
      </c>
      <c r="BG114" s="192">
        <f>IF(N114="zákl. přenesená",J114,0)</f>
        <v>0</v>
      </c>
      <c r="BH114" s="192">
        <f>IF(N114="sníž. přenesená",J114,0)</f>
        <v>0</v>
      </c>
      <c r="BI114" s="192">
        <f>IF(N114="nulová",J114,0)</f>
        <v>0</v>
      </c>
      <c r="BJ114" s="19" t="s">
        <v>80</v>
      </c>
      <c r="BK114" s="192">
        <f>ROUND(I114*H114,2)</f>
        <v>0</v>
      </c>
      <c r="BL114" s="19" t="s">
        <v>160</v>
      </c>
      <c r="BM114" s="191" t="s">
        <v>227</v>
      </c>
    </row>
    <row r="115" spans="1:47" s="2" customFormat="1" ht="11.25">
      <c r="A115" s="36"/>
      <c r="B115" s="37"/>
      <c r="C115" s="38"/>
      <c r="D115" s="193" t="s">
        <v>186</v>
      </c>
      <c r="E115" s="38"/>
      <c r="F115" s="194" t="s">
        <v>228</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186</v>
      </c>
      <c r="AU115" s="19" t="s">
        <v>80</v>
      </c>
    </row>
    <row r="116" spans="1:47" s="2" customFormat="1" ht="29.25">
      <c r="A116" s="36"/>
      <c r="B116" s="37"/>
      <c r="C116" s="38"/>
      <c r="D116" s="193" t="s">
        <v>188</v>
      </c>
      <c r="E116" s="38"/>
      <c r="F116" s="198" t="s">
        <v>229</v>
      </c>
      <c r="G116" s="38"/>
      <c r="H116" s="38"/>
      <c r="I116" s="195"/>
      <c r="J116" s="38"/>
      <c r="K116" s="38"/>
      <c r="L116" s="41"/>
      <c r="M116" s="210"/>
      <c r="N116" s="211"/>
      <c r="O116" s="212"/>
      <c r="P116" s="212"/>
      <c r="Q116" s="212"/>
      <c r="R116" s="212"/>
      <c r="S116" s="212"/>
      <c r="T116" s="213"/>
      <c r="U116" s="36"/>
      <c r="V116" s="36"/>
      <c r="W116" s="36"/>
      <c r="X116" s="36"/>
      <c r="Y116" s="36"/>
      <c r="Z116" s="36"/>
      <c r="AA116" s="36"/>
      <c r="AB116" s="36"/>
      <c r="AC116" s="36"/>
      <c r="AD116" s="36"/>
      <c r="AE116" s="36"/>
      <c r="AT116" s="19" t="s">
        <v>188</v>
      </c>
      <c r="AU116" s="19" t="s">
        <v>80</v>
      </c>
    </row>
    <row r="117" spans="1:31" s="2" customFormat="1" ht="6.95" customHeight="1">
      <c r="A117" s="36"/>
      <c r="B117" s="49"/>
      <c r="C117" s="50"/>
      <c r="D117" s="50"/>
      <c r="E117" s="50"/>
      <c r="F117" s="50"/>
      <c r="G117" s="50"/>
      <c r="H117" s="50"/>
      <c r="I117" s="50"/>
      <c r="J117" s="50"/>
      <c r="K117" s="50"/>
      <c r="L117" s="41"/>
      <c r="M117" s="36"/>
      <c r="O117" s="36"/>
      <c r="P117" s="36"/>
      <c r="Q117" s="36"/>
      <c r="R117" s="36"/>
      <c r="S117" s="36"/>
      <c r="T117" s="36"/>
      <c r="U117" s="36"/>
      <c r="V117" s="36"/>
      <c r="W117" s="36"/>
      <c r="X117" s="36"/>
      <c r="Y117" s="36"/>
      <c r="Z117" s="36"/>
      <c r="AA117" s="36"/>
      <c r="AB117" s="36"/>
      <c r="AC117" s="36"/>
      <c r="AD117" s="36"/>
      <c r="AE117" s="36"/>
    </row>
  </sheetData>
  <sheetProtection algorithmName="SHA-512" hashValue="GHQZJfXHNDHIBPmaFBWpRW5vks+jwrPW4LeqCwh4yLUCjw8AK3rKPwL1XT9oT+BurjsZJhGgs6xOw0X/n/qzwQ==" saltValue="ilNC+bmzeyOunhB+otXSVdM10C21Uwu3n4bP95r7dipSW8Q4cMUgDxatzGDAcCGFzOXBOn+GQaxdAjdBqSSovw==" spinCount="100000" sheet="1" objects="1" scenarios="1" formatColumns="0" formatRows="0" autoFilter="0"/>
  <autoFilter ref="C86:K116"/>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89</v>
      </c>
      <c r="AZ2" s="214" t="s">
        <v>230</v>
      </c>
      <c r="BA2" s="214" t="s">
        <v>231</v>
      </c>
      <c r="BB2" s="214" t="s">
        <v>174</v>
      </c>
      <c r="BC2" s="214" t="s">
        <v>232</v>
      </c>
      <c r="BD2" s="214" t="s">
        <v>82</v>
      </c>
    </row>
    <row r="3" spans="2:56" s="1" customFormat="1" ht="6.95" customHeight="1">
      <c r="B3" s="110"/>
      <c r="C3" s="111"/>
      <c r="D3" s="111"/>
      <c r="E3" s="111"/>
      <c r="F3" s="111"/>
      <c r="G3" s="111"/>
      <c r="H3" s="111"/>
      <c r="I3" s="111"/>
      <c r="J3" s="111"/>
      <c r="K3" s="111"/>
      <c r="L3" s="22"/>
      <c r="AT3" s="19" t="s">
        <v>82</v>
      </c>
      <c r="AZ3" s="214" t="s">
        <v>233</v>
      </c>
      <c r="BA3" s="214" t="s">
        <v>234</v>
      </c>
      <c r="BB3" s="214" t="s">
        <v>174</v>
      </c>
      <c r="BC3" s="214" t="s">
        <v>235</v>
      </c>
      <c r="BD3" s="214" t="s">
        <v>82</v>
      </c>
    </row>
    <row r="4" spans="2:56" s="1" customFormat="1" ht="24.95" customHeight="1">
      <c r="B4" s="22"/>
      <c r="D4" s="112" t="s">
        <v>123</v>
      </c>
      <c r="L4" s="22"/>
      <c r="M4" s="113" t="s">
        <v>10</v>
      </c>
      <c r="AT4" s="19" t="s">
        <v>4</v>
      </c>
      <c r="AZ4" s="214" t="s">
        <v>236</v>
      </c>
      <c r="BA4" s="214" t="s">
        <v>237</v>
      </c>
      <c r="BB4" s="214" t="s">
        <v>174</v>
      </c>
      <c r="BC4" s="214" t="s">
        <v>238</v>
      </c>
      <c r="BD4" s="214" t="s">
        <v>82</v>
      </c>
    </row>
    <row r="5" spans="2:56" s="1" customFormat="1" ht="6.95" customHeight="1">
      <c r="B5" s="22"/>
      <c r="L5" s="22"/>
      <c r="AZ5" s="214" t="s">
        <v>239</v>
      </c>
      <c r="BA5" s="214" t="s">
        <v>240</v>
      </c>
      <c r="BB5" s="214" t="s">
        <v>184</v>
      </c>
      <c r="BC5" s="214" t="s">
        <v>241</v>
      </c>
      <c r="BD5" s="214" t="s">
        <v>82</v>
      </c>
    </row>
    <row r="6" spans="2:56" s="1" customFormat="1" ht="12" customHeight="1">
      <c r="B6" s="22"/>
      <c r="D6" s="114" t="s">
        <v>16</v>
      </c>
      <c r="L6" s="22"/>
      <c r="AZ6" s="214" t="s">
        <v>242</v>
      </c>
      <c r="BA6" s="214" t="s">
        <v>243</v>
      </c>
      <c r="BB6" s="214" t="s">
        <v>244</v>
      </c>
      <c r="BC6" s="214" t="s">
        <v>245</v>
      </c>
      <c r="BD6" s="214" t="s">
        <v>82</v>
      </c>
    </row>
    <row r="7" spans="2:56" s="1" customFormat="1" ht="16.5" customHeight="1">
      <c r="B7" s="22"/>
      <c r="E7" s="403" t="str">
        <f>'Rekapitulace stavby'!K6</f>
        <v>MVE Slezská Harta</v>
      </c>
      <c r="F7" s="404"/>
      <c r="G7" s="404"/>
      <c r="H7" s="404"/>
      <c r="L7" s="22"/>
      <c r="AZ7" s="214" t="s">
        <v>246</v>
      </c>
      <c r="BA7" s="214" t="s">
        <v>247</v>
      </c>
      <c r="BB7" s="214" t="s">
        <v>244</v>
      </c>
      <c r="BC7" s="214" t="s">
        <v>248</v>
      </c>
      <c r="BD7" s="214" t="s">
        <v>82</v>
      </c>
    </row>
    <row r="8" spans="2:56" s="1" customFormat="1" ht="12" customHeight="1">
      <c r="B8" s="22"/>
      <c r="D8" s="114" t="s">
        <v>124</v>
      </c>
      <c r="L8" s="22"/>
      <c r="AZ8" s="214" t="s">
        <v>249</v>
      </c>
      <c r="BA8" s="214" t="s">
        <v>250</v>
      </c>
      <c r="BB8" s="214" t="s">
        <v>244</v>
      </c>
      <c r="BC8" s="214" t="s">
        <v>251</v>
      </c>
      <c r="BD8" s="214" t="s">
        <v>82</v>
      </c>
    </row>
    <row r="9" spans="1:56" s="2" customFormat="1" ht="16.5" customHeight="1">
      <c r="A9" s="36"/>
      <c r="B9" s="41"/>
      <c r="C9" s="36"/>
      <c r="D9" s="36"/>
      <c r="E9" s="403" t="s">
        <v>252</v>
      </c>
      <c r="F9" s="406"/>
      <c r="G9" s="406"/>
      <c r="H9" s="406"/>
      <c r="I9" s="36"/>
      <c r="J9" s="36"/>
      <c r="K9" s="36"/>
      <c r="L9" s="115"/>
      <c r="S9" s="36"/>
      <c r="T9" s="36"/>
      <c r="U9" s="36"/>
      <c r="V9" s="36"/>
      <c r="W9" s="36"/>
      <c r="X9" s="36"/>
      <c r="Y9" s="36"/>
      <c r="Z9" s="36"/>
      <c r="AA9" s="36"/>
      <c r="AB9" s="36"/>
      <c r="AC9" s="36"/>
      <c r="AD9" s="36"/>
      <c r="AE9" s="36"/>
      <c r="AZ9" s="214" t="s">
        <v>253</v>
      </c>
      <c r="BA9" s="214" t="s">
        <v>253</v>
      </c>
      <c r="BB9" s="214" t="s">
        <v>158</v>
      </c>
      <c r="BC9" s="214" t="s">
        <v>82</v>
      </c>
      <c r="BD9" s="214" t="s">
        <v>82</v>
      </c>
    </row>
    <row r="10" spans="1:56" s="2" customFormat="1" ht="12" customHeight="1">
      <c r="A10" s="36"/>
      <c r="B10" s="41"/>
      <c r="C10" s="36"/>
      <c r="D10" s="114" t="s">
        <v>254</v>
      </c>
      <c r="E10" s="36"/>
      <c r="F10" s="36"/>
      <c r="G10" s="36"/>
      <c r="H10" s="36"/>
      <c r="I10" s="36"/>
      <c r="J10" s="36"/>
      <c r="K10" s="36"/>
      <c r="L10" s="115"/>
      <c r="S10" s="36"/>
      <c r="T10" s="36"/>
      <c r="U10" s="36"/>
      <c r="V10" s="36"/>
      <c r="W10" s="36"/>
      <c r="X10" s="36"/>
      <c r="Y10" s="36"/>
      <c r="Z10" s="36"/>
      <c r="AA10" s="36"/>
      <c r="AB10" s="36"/>
      <c r="AC10" s="36"/>
      <c r="AD10" s="36"/>
      <c r="AE10" s="36"/>
      <c r="AZ10" s="214" t="s">
        <v>255</v>
      </c>
      <c r="BA10" s="214" t="s">
        <v>256</v>
      </c>
      <c r="BB10" s="214" t="s">
        <v>158</v>
      </c>
      <c r="BC10" s="214" t="s">
        <v>257</v>
      </c>
      <c r="BD10" s="214" t="s">
        <v>82</v>
      </c>
    </row>
    <row r="11" spans="1:31" s="2" customFormat="1" ht="16.5" customHeight="1">
      <c r="A11" s="36"/>
      <c r="B11" s="41"/>
      <c r="C11" s="36"/>
      <c r="D11" s="36"/>
      <c r="E11" s="405" t="s">
        <v>258</v>
      </c>
      <c r="F11" s="406"/>
      <c r="G11" s="406"/>
      <c r="H11" s="406"/>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22. 12. 2020</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 xml:space="preserve"> </v>
      </c>
      <c r="F17" s="36"/>
      <c r="G17" s="36"/>
      <c r="H17" s="36"/>
      <c r="I17" s="114" t="s">
        <v>27</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7" t="str">
        <f>'Rekapitulace stavby'!E14</f>
        <v>Vyplň údaj</v>
      </c>
      <c r="F20" s="408"/>
      <c r="G20" s="408"/>
      <c r="H20" s="408"/>
      <c r="I20" s="114" t="s">
        <v>27</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stavby'!AN16="","",'Rekapitulace stavby'!AN16)</f>
        <v>46347526</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AQUATIS a. s. Botanická 834/56, 602 00 Brno</v>
      </c>
      <c r="F23" s="36"/>
      <c r="G23" s="36"/>
      <c r="H23" s="36"/>
      <c r="I23" s="114" t="s">
        <v>27</v>
      </c>
      <c r="J23" s="105" t="str">
        <f>IF('Rekapitulace stavby'!AN17="","",'Rekapitulace stavby'!AN17)</f>
        <v>CZ46347526</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27</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09" t="s">
        <v>19</v>
      </c>
      <c r="F29" s="409"/>
      <c r="G29" s="409"/>
      <c r="H29" s="40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ROUND(J97,2)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ROUND((SUM(BE97:BE237)),2)</f>
        <v>0</v>
      </c>
      <c r="G35" s="36"/>
      <c r="H35" s="36"/>
      <c r="I35" s="126">
        <v>0.21</v>
      </c>
      <c r="J35" s="125">
        <f>ROUND(((SUM(BE97:BE237))*I35),2)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ROUND((SUM(BF97:BF237)),2)</f>
        <v>0</v>
      </c>
      <c r="G36" s="36"/>
      <c r="H36" s="36"/>
      <c r="I36" s="126">
        <v>0.15</v>
      </c>
      <c r="J36" s="125">
        <f>ROUND(((SUM(BF97:BF237))*I36),2)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ROUND((SUM(BG97:BG237)),2)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ROUND((SUM(BH97:BH237)),2)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ROUND((SUM(BI97:BI237)),2)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126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0" t="str">
        <f>E7</f>
        <v>MVE Slezská Harta</v>
      </c>
      <c r="F50" s="411"/>
      <c r="G50" s="411"/>
      <c r="H50" s="411"/>
      <c r="I50" s="38"/>
      <c r="J50" s="38"/>
      <c r="K50" s="38"/>
      <c r="L50" s="115"/>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0" t="s">
        <v>252</v>
      </c>
      <c r="F52" s="412"/>
      <c r="G52" s="412"/>
      <c r="H52" s="41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254</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4" t="str">
        <f>E11</f>
        <v>SO 02.1 - Stavidlový objekt</v>
      </c>
      <c r="F54" s="412"/>
      <c r="G54" s="412"/>
      <c r="H54" s="41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22. 12. 2020</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40.15" customHeight="1">
      <c r="A58" s="36"/>
      <c r="B58" s="37"/>
      <c r="C58" s="31" t="s">
        <v>25</v>
      </c>
      <c r="D58" s="38"/>
      <c r="E58" s="38"/>
      <c r="F58" s="29" t="str">
        <f>E17</f>
        <v xml:space="preserve"> </v>
      </c>
      <c r="G58" s="38"/>
      <c r="H58" s="38"/>
      <c r="I58" s="31" t="s">
        <v>30</v>
      </c>
      <c r="J58" s="34" t="str">
        <f>E23</f>
        <v>AQUATIS a. s. Botanická 834/56, 602 00 Brno</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35</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127</v>
      </c>
      <c r="D61" s="139"/>
      <c r="E61" s="139"/>
      <c r="F61" s="139"/>
      <c r="G61" s="139"/>
      <c r="H61" s="139"/>
      <c r="I61" s="139"/>
      <c r="J61" s="140" t="s">
        <v>128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J97</f>
        <v>0</v>
      </c>
      <c r="K63" s="38"/>
      <c r="L63" s="115"/>
      <c r="S63" s="36"/>
      <c r="T63" s="36"/>
      <c r="U63" s="36"/>
      <c r="V63" s="36"/>
      <c r="W63" s="36"/>
      <c r="X63" s="36"/>
      <c r="Y63" s="36"/>
      <c r="Z63" s="36"/>
      <c r="AA63" s="36"/>
      <c r="AB63" s="36"/>
      <c r="AC63" s="36"/>
      <c r="AD63" s="36"/>
      <c r="AE63" s="36"/>
      <c r="AU63" s="19" t="s">
        <v>129</v>
      </c>
    </row>
    <row r="64" spans="2:12" s="9" customFormat="1" ht="24.95" customHeight="1">
      <c r="B64" s="142"/>
      <c r="C64" s="143"/>
      <c r="D64" s="144" t="s">
        <v>259</v>
      </c>
      <c r="E64" s="145"/>
      <c r="F64" s="145"/>
      <c r="G64" s="145"/>
      <c r="H64" s="145"/>
      <c r="I64" s="145"/>
      <c r="J64" s="146">
        <f>J98</f>
        <v>0</v>
      </c>
      <c r="K64" s="143"/>
      <c r="L64" s="147"/>
    </row>
    <row r="65" spans="2:12" s="10" customFormat="1" ht="19.9" customHeight="1">
      <c r="B65" s="148"/>
      <c r="C65" s="99"/>
      <c r="D65" s="149" t="s">
        <v>260</v>
      </c>
      <c r="E65" s="150"/>
      <c r="F65" s="150"/>
      <c r="G65" s="150"/>
      <c r="H65" s="150"/>
      <c r="I65" s="150"/>
      <c r="J65" s="151">
        <f>J99</f>
        <v>0</v>
      </c>
      <c r="K65" s="99"/>
      <c r="L65" s="152"/>
    </row>
    <row r="66" spans="2:12" s="10" customFormat="1" ht="19.9" customHeight="1">
      <c r="B66" s="148"/>
      <c r="C66" s="99"/>
      <c r="D66" s="149" t="s">
        <v>261</v>
      </c>
      <c r="E66" s="150"/>
      <c r="F66" s="150"/>
      <c r="G66" s="150"/>
      <c r="H66" s="150"/>
      <c r="I66" s="150"/>
      <c r="J66" s="151">
        <f>J119</f>
        <v>0</v>
      </c>
      <c r="K66" s="99"/>
      <c r="L66" s="152"/>
    </row>
    <row r="67" spans="2:12" s="10" customFormat="1" ht="19.9" customHeight="1">
      <c r="B67" s="148"/>
      <c r="C67" s="99"/>
      <c r="D67" s="149" t="s">
        <v>262</v>
      </c>
      <c r="E67" s="150"/>
      <c r="F67" s="150"/>
      <c r="G67" s="150"/>
      <c r="H67" s="150"/>
      <c r="I67" s="150"/>
      <c r="J67" s="151">
        <f>J123</f>
        <v>0</v>
      </c>
      <c r="K67" s="99"/>
      <c r="L67" s="152"/>
    </row>
    <row r="68" spans="2:12" s="10" customFormat="1" ht="19.9" customHeight="1">
      <c r="B68" s="148"/>
      <c r="C68" s="99"/>
      <c r="D68" s="149" t="s">
        <v>263</v>
      </c>
      <c r="E68" s="150"/>
      <c r="F68" s="150"/>
      <c r="G68" s="150"/>
      <c r="H68" s="150"/>
      <c r="I68" s="150"/>
      <c r="J68" s="151">
        <f>J180</f>
        <v>0</v>
      </c>
      <c r="K68" s="99"/>
      <c r="L68" s="152"/>
    </row>
    <row r="69" spans="2:12" s="10" customFormat="1" ht="19.9" customHeight="1">
      <c r="B69" s="148"/>
      <c r="C69" s="99"/>
      <c r="D69" s="149" t="s">
        <v>264</v>
      </c>
      <c r="E69" s="150"/>
      <c r="F69" s="150"/>
      <c r="G69" s="150"/>
      <c r="H69" s="150"/>
      <c r="I69" s="150"/>
      <c r="J69" s="151">
        <f>J188</f>
        <v>0</v>
      </c>
      <c r="K69" s="99"/>
      <c r="L69" s="152"/>
    </row>
    <row r="70" spans="2:12" s="10" customFormat="1" ht="19.9" customHeight="1">
      <c r="B70" s="148"/>
      <c r="C70" s="99"/>
      <c r="D70" s="149" t="s">
        <v>265</v>
      </c>
      <c r="E70" s="150"/>
      <c r="F70" s="150"/>
      <c r="G70" s="150"/>
      <c r="H70" s="150"/>
      <c r="I70" s="150"/>
      <c r="J70" s="151">
        <f>J196</f>
        <v>0</v>
      </c>
      <c r="K70" s="99"/>
      <c r="L70" s="152"/>
    </row>
    <row r="71" spans="2:12" s="10" customFormat="1" ht="19.9" customHeight="1">
      <c r="B71" s="148"/>
      <c r="C71" s="99"/>
      <c r="D71" s="149" t="s">
        <v>266</v>
      </c>
      <c r="E71" s="150"/>
      <c r="F71" s="150"/>
      <c r="G71" s="150"/>
      <c r="H71" s="150"/>
      <c r="I71" s="150"/>
      <c r="J71" s="151">
        <f>J204</f>
        <v>0</v>
      </c>
      <c r="K71" s="99"/>
      <c r="L71" s="152"/>
    </row>
    <row r="72" spans="2:12" s="9" customFormat="1" ht="24.95" customHeight="1">
      <c r="B72" s="142"/>
      <c r="C72" s="143"/>
      <c r="D72" s="144" t="s">
        <v>267</v>
      </c>
      <c r="E72" s="145"/>
      <c r="F72" s="145"/>
      <c r="G72" s="145"/>
      <c r="H72" s="145"/>
      <c r="I72" s="145"/>
      <c r="J72" s="146">
        <f>J208</f>
        <v>0</v>
      </c>
      <c r="K72" s="143"/>
      <c r="L72" s="147"/>
    </row>
    <row r="73" spans="2:12" s="10" customFormat="1" ht="19.9" customHeight="1">
      <c r="B73" s="148"/>
      <c r="C73" s="99"/>
      <c r="D73" s="149" t="s">
        <v>268</v>
      </c>
      <c r="E73" s="150"/>
      <c r="F73" s="150"/>
      <c r="G73" s="150"/>
      <c r="H73" s="150"/>
      <c r="I73" s="150"/>
      <c r="J73" s="151">
        <f>J209</f>
        <v>0</v>
      </c>
      <c r="K73" s="99"/>
      <c r="L73" s="152"/>
    </row>
    <row r="74" spans="2:12" s="9" customFormat="1" ht="24.95" customHeight="1">
      <c r="B74" s="142"/>
      <c r="C74" s="143"/>
      <c r="D74" s="144" t="s">
        <v>269</v>
      </c>
      <c r="E74" s="145"/>
      <c r="F74" s="145"/>
      <c r="G74" s="145"/>
      <c r="H74" s="145"/>
      <c r="I74" s="145"/>
      <c r="J74" s="146">
        <f>J231</f>
        <v>0</v>
      </c>
      <c r="K74" s="143"/>
      <c r="L74" s="147"/>
    </row>
    <row r="75" spans="2:12" s="10" customFormat="1" ht="19.9" customHeight="1">
      <c r="B75" s="148"/>
      <c r="C75" s="99"/>
      <c r="D75" s="149" t="s">
        <v>270</v>
      </c>
      <c r="E75" s="150"/>
      <c r="F75" s="150"/>
      <c r="G75" s="150"/>
      <c r="H75" s="150"/>
      <c r="I75" s="150"/>
      <c r="J75" s="151">
        <f>J232</f>
        <v>0</v>
      </c>
      <c r="K75" s="99"/>
      <c r="L75" s="152"/>
    </row>
    <row r="76" spans="1:31" s="2" customFormat="1" ht="21.7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15"/>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15"/>
      <c r="S81" s="36"/>
      <c r="T81" s="36"/>
      <c r="U81" s="36"/>
      <c r="V81" s="36"/>
      <c r="W81" s="36"/>
      <c r="X81" s="36"/>
      <c r="Y81" s="36"/>
      <c r="Z81" s="36"/>
      <c r="AA81" s="36"/>
      <c r="AB81" s="36"/>
      <c r="AC81" s="36"/>
      <c r="AD81" s="36"/>
      <c r="AE81" s="36"/>
    </row>
    <row r="82" spans="1:31" s="2" customFormat="1" ht="24.95" customHeight="1">
      <c r="A82" s="36"/>
      <c r="B82" s="37"/>
      <c r="C82" s="25" t="s">
        <v>138</v>
      </c>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410" t="str">
        <f>E7</f>
        <v>MVE Slezská Harta</v>
      </c>
      <c r="F85" s="411"/>
      <c r="G85" s="411"/>
      <c r="H85" s="411"/>
      <c r="I85" s="38"/>
      <c r="J85" s="38"/>
      <c r="K85" s="38"/>
      <c r="L85" s="115"/>
      <c r="S85" s="36"/>
      <c r="T85" s="36"/>
      <c r="U85" s="36"/>
      <c r="V85" s="36"/>
      <c r="W85" s="36"/>
      <c r="X85" s="36"/>
      <c r="Y85" s="36"/>
      <c r="Z85" s="36"/>
      <c r="AA85" s="36"/>
      <c r="AB85" s="36"/>
      <c r="AC85" s="36"/>
      <c r="AD85" s="36"/>
      <c r="AE85" s="36"/>
    </row>
    <row r="86" spans="2:12" s="1" customFormat="1" ht="12" customHeight="1">
      <c r="B86" s="23"/>
      <c r="C86" s="31" t="s">
        <v>124</v>
      </c>
      <c r="D86" s="24"/>
      <c r="E86" s="24"/>
      <c r="F86" s="24"/>
      <c r="G86" s="24"/>
      <c r="H86" s="24"/>
      <c r="I86" s="24"/>
      <c r="J86" s="24"/>
      <c r="K86" s="24"/>
      <c r="L86" s="22"/>
    </row>
    <row r="87" spans="1:31" s="2" customFormat="1" ht="16.5" customHeight="1">
      <c r="A87" s="36"/>
      <c r="B87" s="37"/>
      <c r="C87" s="38"/>
      <c r="D87" s="38"/>
      <c r="E87" s="410" t="s">
        <v>252</v>
      </c>
      <c r="F87" s="412"/>
      <c r="G87" s="412"/>
      <c r="H87" s="412"/>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254</v>
      </c>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16.5" customHeight="1">
      <c r="A89" s="36"/>
      <c r="B89" s="37"/>
      <c r="C89" s="38"/>
      <c r="D89" s="38"/>
      <c r="E89" s="364" t="str">
        <f>E11</f>
        <v>SO 02.1 - Stavidlový objekt</v>
      </c>
      <c r="F89" s="412"/>
      <c r="G89" s="412"/>
      <c r="H89" s="412"/>
      <c r="I89" s="38"/>
      <c r="J89" s="38"/>
      <c r="K89" s="38"/>
      <c r="L89" s="115"/>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F14</f>
        <v xml:space="preserve"> </v>
      </c>
      <c r="G91" s="38"/>
      <c r="H91" s="38"/>
      <c r="I91" s="31" t="s">
        <v>23</v>
      </c>
      <c r="J91" s="61" t="str">
        <f>IF(J14="","",J14)</f>
        <v>22. 12. 2020</v>
      </c>
      <c r="K91" s="38"/>
      <c r="L91" s="115"/>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40.15" customHeight="1">
      <c r="A93" s="36"/>
      <c r="B93" s="37"/>
      <c r="C93" s="31" t="s">
        <v>25</v>
      </c>
      <c r="D93" s="38"/>
      <c r="E93" s="38"/>
      <c r="F93" s="29" t="str">
        <f>E17</f>
        <v xml:space="preserve"> </v>
      </c>
      <c r="G93" s="38"/>
      <c r="H93" s="38"/>
      <c r="I93" s="31" t="s">
        <v>30</v>
      </c>
      <c r="J93" s="34" t="str">
        <f>E23</f>
        <v>AQUATIS a. s. Botanická 834/56, 602 00 Brno</v>
      </c>
      <c r="K93" s="38"/>
      <c r="L93" s="115"/>
      <c r="S93" s="36"/>
      <c r="T93" s="36"/>
      <c r="U93" s="36"/>
      <c r="V93" s="36"/>
      <c r="W93" s="36"/>
      <c r="X93" s="36"/>
      <c r="Y93" s="36"/>
      <c r="Z93" s="36"/>
      <c r="AA93" s="36"/>
      <c r="AB93" s="36"/>
      <c r="AC93" s="36"/>
      <c r="AD93" s="36"/>
      <c r="AE93" s="36"/>
    </row>
    <row r="94" spans="1:31" s="2" customFormat="1" ht="15.2" customHeight="1">
      <c r="A94" s="36"/>
      <c r="B94" s="37"/>
      <c r="C94" s="31" t="s">
        <v>28</v>
      </c>
      <c r="D94" s="38"/>
      <c r="E94" s="38"/>
      <c r="F94" s="29" t="str">
        <f>IF(E20="","",E20)</f>
        <v>Vyplň údaj</v>
      </c>
      <c r="G94" s="38"/>
      <c r="H94" s="38"/>
      <c r="I94" s="31" t="s">
        <v>35</v>
      </c>
      <c r="J94" s="34" t="str">
        <f>E26</f>
        <v xml:space="preserve"> </v>
      </c>
      <c r="K94" s="38"/>
      <c r="L94" s="115"/>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115"/>
      <c r="S95" s="36"/>
      <c r="T95" s="36"/>
      <c r="U95" s="36"/>
      <c r="V95" s="36"/>
      <c r="W95" s="36"/>
      <c r="X95" s="36"/>
      <c r="Y95" s="36"/>
      <c r="Z95" s="36"/>
      <c r="AA95" s="36"/>
      <c r="AB95" s="36"/>
      <c r="AC95" s="36"/>
      <c r="AD95" s="36"/>
      <c r="AE95" s="36"/>
    </row>
    <row r="96" spans="1:31" s="11" customFormat="1" ht="29.25" customHeight="1">
      <c r="A96" s="153"/>
      <c r="B96" s="154"/>
      <c r="C96" s="155" t="s">
        <v>139</v>
      </c>
      <c r="D96" s="156" t="s">
        <v>57</v>
      </c>
      <c r="E96" s="156" t="s">
        <v>53</v>
      </c>
      <c r="F96" s="156" t="s">
        <v>54</v>
      </c>
      <c r="G96" s="156" t="s">
        <v>140</v>
      </c>
      <c r="H96" s="156" t="s">
        <v>141</v>
      </c>
      <c r="I96" s="156" t="s">
        <v>142</v>
      </c>
      <c r="J96" s="156" t="s">
        <v>128</v>
      </c>
      <c r="K96" s="157" t="s">
        <v>143</v>
      </c>
      <c r="L96" s="158"/>
      <c r="M96" s="70" t="s">
        <v>19</v>
      </c>
      <c r="N96" s="71" t="s">
        <v>42</v>
      </c>
      <c r="O96" s="71" t="s">
        <v>144</v>
      </c>
      <c r="P96" s="71" t="s">
        <v>145</v>
      </c>
      <c r="Q96" s="71" t="s">
        <v>146</v>
      </c>
      <c r="R96" s="71" t="s">
        <v>147</v>
      </c>
      <c r="S96" s="71" t="s">
        <v>148</v>
      </c>
      <c r="T96" s="72" t="s">
        <v>149</v>
      </c>
      <c r="U96" s="153"/>
      <c r="V96" s="153"/>
      <c r="W96" s="153"/>
      <c r="X96" s="153"/>
      <c r="Y96" s="153"/>
      <c r="Z96" s="153"/>
      <c r="AA96" s="153"/>
      <c r="AB96" s="153"/>
      <c r="AC96" s="153"/>
      <c r="AD96" s="153"/>
      <c r="AE96" s="153"/>
    </row>
    <row r="97" spans="1:63" s="2" customFormat="1" ht="22.9" customHeight="1">
      <c r="A97" s="36"/>
      <c r="B97" s="37"/>
      <c r="C97" s="77" t="s">
        <v>150</v>
      </c>
      <c r="D97" s="38"/>
      <c r="E97" s="38"/>
      <c r="F97" s="38"/>
      <c r="G97" s="38"/>
      <c r="H97" s="38"/>
      <c r="I97" s="38"/>
      <c r="J97" s="159">
        <f>BK97</f>
        <v>0</v>
      </c>
      <c r="K97" s="38"/>
      <c r="L97" s="41"/>
      <c r="M97" s="73"/>
      <c r="N97" s="160"/>
      <c r="O97" s="74"/>
      <c r="P97" s="161">
        <f>P98+P208+P231</f>
        <v>0</v>
      </c>
      <c r="Q97" s="74"/>
      <c r="R97" s="161">
        <f>R98+R208+R231</f>
        <v>10.8555762</v>
      </c>
      <c r="S97" s="74"/>
      <c r="T97" s="162">
        <f>T98+T208+T231</f>
        <v>0</v>
      </c>
      <c r="U97" s="36"/>
      <c r="V97" s="36"/>
      <c r="W97" s="36"/>
      <c r="X97" s="36"/>
      <c r="Y97" s="36"/>
      <c r="Z97" s="36"/>
      <c r="AA97" s="36"/>
      <c r="AB97" s="36"/>
      <c r="AC97" s="36"/>
      <c r="AD97" s="36"/>
      <c r="AE97" s="36"/>
      <c r="AT97" s="19" t="s">
        <v>71</v>
      </c>
      <c r="AU97" s="19" t="s">
        <v>129</v>
      </c>
      <c r="BK97" s="163">
        <f>BK98+BK208+BK231</f>
        <v>0</v>
      </c>
    </row>
    <row r="98" spans="2:63" s="12" customFormat="1" ht="25.9" customHeight="1">
      <c r="B98" s="164"/>
      <c r="C98" s="165"/>
      <c r="D98" s="166" t="s">
        <v>71</v>
      </c>
      <c r="E98" s="167" t="s">
        <v>151</v>
      </c>
      <c r="F98" s="167" t="s">
        <v>271</v>
      </c>
      <c r="G98" s="165"/>
      <c r="H98" s="165"/>
      <c r="I98" s="168"/>
      <c r="J98" s="169">
        <f>BK98</f>
        <v>0</v>
      </c>
      <c r="K98" s="165"/>
      <c r="L98" s="170"/>
      <c r="M98" s="171"/>
      <c r="N98" s="172"/>
      <c r="O98" s="172"/>
      <c r="P98" s="173">
        <f>P99+P119+P123+P180+P188+P196+P204</f>
        <v>0</v>
      </c>
      <c r="Q98" s="172"/>
      <c r="R98" s="173">
        <f>R99+R119+R123+R180+R188+R196+R204</f>
        <v>10.67990476</v>
      </c>
      <c r="S98" s="172"/>
      <c r="T98" s="174">
        <f>T99+T119+T123+T180+T188+T196+T204</f>
        <v>0</v>
      </c>
      <c r="AR98" s="175" t="s">
        <v>80</v>
      </c>
      <c r="AT98" s="176" t="s">
        <v>71</v>
      </c>
      <c r="AU98" s="176" t="s">
        <v>72</v>
      </c>
      <c r="AY98" s="175" t="s">
        <v>153</v>
      </c>
      <c r="BK98" s="177">
        <f>BK99+BK119+BK123+BK180+BK188+BK196+BK204</f>
        <v>0</v>
      </c>
    </row>
    <row r="99" spans="2:63" s="12" customFormat="1" ht="22.9" customHeight="1">
      <c r="B99" s="164"/>
      <c r="C99" s="165"/>
      <c r="D99" s="166" t="s">
        <v>71</v>
      </c>
      <c r="E99" s="178" t="s">
        <v>80</v>
      </c>
      <c r="F99" s="178" t="s">
        <v>272</v>
      </c>
      <c r="G99" s="165"/>
      <c r="H99" s="165"/>
      <c r="I99" s="168"/>
      <c r="J99" s="179">
        <f>BK99</f>
        <v>0</v>
      </c>
      <c r="K99" s="165"/>
      <c r="L99" s="170"/>
      <c r="M99" s="171"/>
      <c r="N99" s="172"/>
      <c r="O99" s="172"/>
      <c r="P99" s="173">
        <f>SUM(P100:P118)</f>
        <v>0</v>
      </c>
      <c r="Q99" s="172"/>
      <c r="R99" s="173">
        <f>SUM(R100:R118)</f>
        <v>0</v>
      </c>
      <c r="S99" s="172"/>
      <c r="T99" s="174">
        <f>SUM(T100:T118)</f>
        <v>0</v>
      </c>
      <c r="AR99" s="175" t="s">
        <v>80</v>
      </c>
      <c r="AT99" s="176" t="s">
        <v>71</v>
      </c>
      <c r="AU99" s="176" t="s">
        <v>80</v>
      </c>
      <c r="AY99" s="175" t="s">
        <v>153</v>
      </c>
      <c r="BK99" s="177">
        <f>SUM(BK100:BK118)</f>
        <v>0</v>
      </c>
    </row>
    <row r="100" spans="1:65" s="2" customFormat="1" ht="14.45" customHeight="1">
      <c r="A100" s="36"/>
      <c r="B100" s="37"/>
      <c r="C100" s="180" t="s">
        <v>80</v>
      </c>
      <c r="D100" s="180" t="s">
        <v>155</v>
      </c>
      <c r="E100" s="181" t="s">
        <v>209</v>
      </c>
      <c r="F100" s="182" t="s">
        <v>210</v>
      </c>
      <c r="G100" s="183" t="s">
        <v>184</v>
      </c>
      <c r="H100" s="184">
        <v>210</v>
      </c>
      <c r="I100" s="185"/>
      <c r="J100" s="186">
        <f>ROUND(I100*H100,2)</f>
        <v>0</v>
      </c>
      <c r="K100" s="182" t="s">
        <v>159</v>
      </c>
      <c r="L100" s="41"/>
      <c r="M100" s="187" t="s">
        <v>19</v>
      </c>
      <c r="N100" s="188" t="s">
        <v>43</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160</v>
      </c>
      <c r="AT100" s="191" t="s">
        <v>155</v>
      </c>
      <c r="AU100" s="191" t="s">
        <v>82</v>
      </c>
      <c r="AY100" s="19" t="s">
        <v>153</v>
      </c>
      <c r="BE100" s="192">
        <f>IF(N100="základní",J100,0)</f>
        <v>0</v>
      </c>
      <c r="BF100" s="192">
        <f>IF(N100="snížená",J100,0)</f>
        <v>0</v>
      </c>
      <c r="BG100" s="192">
        <f>IF(N100="zákl. přenesená",J100,0)</f>
        <v>0</v>
      </c>
      <c r="BH100" s="192">
        <f>IF(N100="sníž. přenesená",J100,0)</f>
        <v>0</v>
      </c>
      <c r="BI100" s="192">
        <f>IF(N100="nulová",J100,0)</f>
        <v>0</v>
      </c>
      <c r="BJ100" s="19" t="s">
        <v>80</v>
      </c>
      <c r="BK100" s="192">
        <f>ROUND(I100*H100,2)</f>
        <v>0</v>
      </c>
      <c r="BL100" s="19" t="s">
        <v>160</v>
      </c>
      <c r="BM100" s="191" t="s">
        <v>273</v>
      </c>
    </row>
    <row r="101" spans="1:47" s="2" customFormat="1" ht="11.25">
      <c r="A101" s="36"/>
      <c r="B101" s="37"/>
      <c r="C101" s="38"/>
      <c r="D101" s="193" t="s">
        <v>186</v>
      </c>
      <c r="E101" s="38"/>
      <c r="F101" s="194" t="s">
        <v>212</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186</v>
      </c>
      <c r="AU101" s="19" t="s">
        <v>82</v>
      </c>
    </row>
    <row r="102" spans="1:47" s="2" customFormat="1" ht="146.25">
      <c r="A102" s="36"/>
      <c r="B102" s="37"/>
      <c r="C102" s="38"/>
      <c r="D102" s="193" t="s">
        <v>188</v>
      </c>
      <c r="E102" s="38"/>
      <c r="F102" s="198" t="s">
        <v>213</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188</v>
      </c>
      <c r="AU102" s="19" t="s">
        <v>82</v>
      </c>
    </row>
    <row r="103" spans="1:47" s="2" customFormat="1" ht="19.5">
      <c r="A103" s="36"/>
      <c r="B103" s="37"/>
      <c r="C103" s="38"/>
      <c r="D103" s="193" t="s">
        <v>274</v>
      </c>
      <c r="E103" s="38"/>
      <c r="F103" s="198" t="s">
        <v>275</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274</v>
      </c>
      <c r="AU103" s="19" t="s">
        <v>82</v>
      </c>
    </row>
    <row r="104" spans="2:51" s="13" customFormat="1" ht="11.25">
      <c r="B104" s="199"/>
      <c r="C104" s="200"/>
      <c r="D104" s="193" t="s">
        <v>220</v>
      </c>
      <c r="E104" s="201" t="s">
        <v>19</v>
      </c>
      <c r="F104" s="202" t="s">
        <v>276</v>
      </c>
      <c r="G104" s="200"/>
      <c r="H104" s="203">
        <v>210</v>
      </c>
      <c r="I104" s="204"/>
      <c r="J104" s="200"/>
      <c r="K104" s="200"/>
      <c r="L104" s="205"/>
      <c r="M104" s="206"/>
      <c r="N104" s="207"/>
      <c r="O104" s="207"/>
      <c r="P104" s="207"/>
      <c r="Q104" s="207"/>
      <c r="R104" s="207"/>
      <c r="S104" s="207"/>
      <c r="T104" s="208"/>
      <c r="AT104" s="209" t="s">
        <v>220</v>
      </c>
      <c r="AU104" s="209" t="s">
        <v>82</v>
      </c>
      <c r="AV104" s="13" t="s">
        <v>82</v>
      </c>
      <c r="AW104" s="13" t="s">
        <v>34</v>
      </c>
      <c r="AX104" s="13" t="s">
        <v>72</v>
      </c>
      <c r="AY104" s="209" t="s">
        <v>153</v>
      </c>
    </row>
    <row r="105" spans="2:51" s="14" customFormat="1" ht="11.25">
      <c r="B105" s="215"/>
      <c r="C105" s="216"/>
      <c r="D105" s="193" t="s">
        <v>220</v>
      </c>
      <c r="E105" s="217" t="s">
        <v>277</v>
      </c>
      <c r="F105" s="218" t="s">
        <v>278</v>
      </c>
      <c r="G105" s="216"/>
      <c r="H105" s="219">
        <v>210</v>
      </c>
      <c r="I105" s="220"/>
      <c r="J105" s="216"/>
      <c r="K105" s="216"/>
      <c r="L105" s="221"/>
      <c r="M105" s="222"/>
      <c r="N105" s="223"/>
      <c r="O105" s="223"/>
      <c r="P105" s="223"/>
      <c r="Q105" s="223"/>
      <c r="R105" s="223"/>
      <c r="S105" s="223"/>
      <c r="T105" s="224"/>
      <c r="AT105" s="225" t="s">
        <v>220</v>
      </c>
      <c r="AU105" s="225" t="s">
        <v>82</v>
      </c>
      <c r="AV105" s="14" t="s">
        <v>160</v>
      </c>
      <c r="AW105" s="14" t="s">
        <v>34</v>
      </c>
      <c r="AX105" s="14" t="s">
        <v>80</v>
      </c>
      <c r="AY105" s="225" t="s">
        <v>153</v>
      </c>
    </row>
    <row r="106" spans="1:65" s="2" customFormat="1" ht="14.45" customHeight="1">
      <c r="A106" s="36"/>
      <c r="B106" s="37"/>
      <c r="C106" s="180" t="s">
        <v>82</v>
      </c>
      <c r="D106" s="180" t="s">
        <v>155</v>
      </c>
      <c r="E106" s="181" t="s">
        <v>279</v>
      </c>
      <c r="F106" s="182" t="s">
        <v>280</v>
      </c>
      <c r="G106" s="183" t="s">
        <v>184</v>
      </c>
      <c r="H106" s="184">
        <v>78.476</v>
      </c>
      <c r="I106" s="185"/>
      <c r="J106" s="186">
        <f>ROUND(I106*H106,2)</f>
        <v>0</v>
      </c>
      <c r="K106" s="182" t="s">
        <v>159</v>
      </c>
      <c r="L106" s="41"/>
      <c r="M106" s="187" t="s">
        <v>19</v>
      </c>
      <c r="N106" s="188" t="s">
        <v>43</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160</v>
      </c>
      <c r="AT106" s="191" t="s">
        <v>155</v>
      </c>
      <c r="AU106" s="191" t="s">
        <v>82</v>
      </c>
      <c r="AY106" s="19" t="s">
        <v>153</v>
      </c>
      <c r="BE106" s="192">
        <f>IF(N106="základní",J106,0)</f>
        <v>0</v>
      </c>
      <c r="BF106" s="192">
        <f>IF(N106="snížená",J106,0)</f>
        <v>0</v>
      </c>
      <c r="BG106" s="192">
        <f>IF(N106="zákl. přenesená",J106,0)</f>
        <v>0</v>
      </c>
      <c r="BH106" s="192">
        <f>IF(N106="sníž. přenesená",J106,0)</f>
        <v>0</v>
      </c>
      <c r="BI106" s="192">
        <f>IF(N106="nulová",J106,0)</f>
        <v>0</v>
      </c>
      <c r="BJ106" s="19" t="s">
        <v>80</v>
      </c>
      <c r="BK106" s="192">
        <f>ROUND(I106*H106,2)</f>
        <v>0</v>
      </c>
      <c r="BL106" s="19" t="s">
        <v>160</v>
      </c>
      <c r="BM106" s="191" t="s">
        <v>281</v>
      </c>
    </row>
    <row r="107" spans="1:47" s="2" customFormat="1" ht="19.5">
      <c r="A107" s="36"/>
      <c r="B107" s="37"/>
      <c r="C107" s="38"/>
      <c r="D107" s="193" t="s">
        <v>186</v>
      </c>
      <c r="E107" s="38"/>
      <c r="F107" s="194" t="s">
        <v>282</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186</v>
      </c>
      <c r="AU107" s="19" t="s">
        <v>82</v>
      </c>
    </row>
    <row r="108" spans="1:47" s="2" customFormat="1" ht="321.75">
      <c r="A108" s="36"/>
      <c r="B108" s="37"/>
      <c r="C108" s="38"/>
      <c r="D108" s="193" t="s">
        <v>188</v>
      </c>
      <c r="E108" s="38"/>
      <c r="F108" s="198" t="s">
        <v>283</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188</v>
      </c>
      <c r="AU108" s="19" t="s">
        <v>82</v>
      </c>
    </row>
    <row r="109" spans="2:51" s="15" customFormat="1" ht="11.25">
      <c r="B109" s="226"/>
      <c r="C109" s="227"/>
      <c r="D109" s="193" t="s">
        <v>220</v>
      </c>
      <c r="E109" s="228" t="s">
        <v>19</v>
      </c>
      <c r="F109" s="229" t="s">
        <v>284</v>
      </c>
      <c r="G109" s="227"/>
      <c r="H109" s="228" t="s">
        <v>19</v>
      </c>
      <c r="I109" s="230"/>
      <c r="J109" s="227"/>
      <c r="K109" s="227"/>
      <c r="L109" s="231"/>
      <c r="M109" s="232"/>
      <c r="N109" s="233"/>
      <c r="O109" s="233"/>
      <c r="P109" s="233"/>
      <c r="Q109" s="233"/>
      <c r="R109" s="233"/>
      <c r="S109" s="233"/>
      <c r="T109" s="234"/>
      <c r="AT109" s="235" t="s">
        <v>220</v>
      </c>
      <c r="AU109" s="235" t="s">
        <v>82</v>
      </c>
      <c r="AV109" s="15" t="s">
        <v>80</v>
      </c>
      <c r="AW109" s="15" t="s">
        <v>34</v>
      </c>
      <c r="AX109" s="15" t="s">
        <v>72</v>
      </c>
      <c r="AY109" s="235" t="s">
        <v>153</v>
      </c>
    </row>
    <row r="110" spans="2:51" s="13" customFormat="1" ht="11.25">
      <c r="B110" s="199"/>
      <c r="C110" s="200"/>
      <c r="D110" s="193" t="s">
        <v>220</v>
      </c>
      <c r="E110" s="201" t="s">
        <v>19</v>
      </c>
      <c r="F110" s="202" t="s">
        <v>285</v>
      </c>
      <c r="G110" s="200"/>
      <c r="H110" s="203">
        <v>13.806</v>
      </c>
      <c r="I110" s="204"/>
      <c r="J110" s="200"/>
      <c r="K110" s="200"/>
      <c r="L110" s="205"/>
      <c r="M110" s="206"/>
      <c r="N110" s="207"/>
      <c r="O110" s="207"/>
      <c r="P110" s="207"/>
      <c r="Q110" s="207"/>
      <c r="R110" s="207"/>
      <c r="S110" s="207"/>
      <c r="T110" s="208"/>
      <c r="AT110" s="209" t="s">
        <v>220</v>
      </c>
      <c r="AU110" s="209" t="s">
        <v>82</v>
      </c>
      <c r="AV110" s="13" t="s">
        <v>82</v>
      </c>
      <c r="AW110" s="13" t="s">
        <v>34</v>
      </c>
      <c r="AX110" s="13" t="s">
        <v>72</v>
      </c>
      <c r="AY110" s="209" t="s">
        <v>153</v>
      </c>
    </row>
    <row r="111" spans="2:51" s="13" customFormat="1" ht="11.25">
      <c r="B111" s="199"/>
      <c r="C111" s="200"/>
      <c r="D111" s="193" t="s">
        <v>220</v>
      </c>
      <c r="E111" s="201" t="s">
        <v>19</v>
      </c>
      <c r="F111" s="202" t="s">
        <v>286</v>
      </c>
      <c r="G111" s="200"/>
      <c r="H111" s="203">
        <v>13.75</v>
      </c>
      <c r="I111" s="204"/>
      <c r="J111" s="200"/>
      <c r="K111" s="200"/>
      <c r="L111" s="205"/>
      <c r="M111" s="206"/>
      <c r="N111" s="207"/>
      <c r="O111" s="207"/>
      <c r="P111" s="207"/>
      <c r="Q111" s="207"/>
      <c r="R111" s="207"/>
      <c r="S111" s="207"/>
      <c r="T111" s="208"/>
      <c r="AT111" s="209" t="s">
        <v>220</v>
      </c>
      <c r="AU111" s="209" t="s">
        <v>82</v>
      </c>
      <c r="AV111" s="13" t="s">
        <v>82</v>
      </c>
      <c r="AW111" s="13" t="s">
        <v>34</v>
      </c>
      <c r="AX111" s="13" t="s">
        <v>72</v>
      </c>
      <c r="AY111" s="209" t="s">
        <v>153</v>
      </c>
    </row>
    <row r="112" spans="2:51" s="13" customFormat="1" ht="11.25">
      <c r="B112" s="199"/>
      <c r="C112" s="200"/>
      <c r="D112" s="193" t="s">
        <v>220</v>
      </c>
      <c r="E112" s="201" t="s">
        <v>19</v>
      </c>
      <c r="F112" s="202" t="s">
        <v>287</v>
      </c>
      <c r="G112" s="200"/>
      <c r="H112" s="203">
        <v>11.682</v>
      </c>
      <c r="I112" s="204"/>
      <c r="J112" s="200"/>
      <c r="K112" s="200"/>
      <c r="L112" s="205"/>
      <c r="M112" s="206"/>
      <c r="N112" s="207"/>
      <c r="O112" s="207"/>
      <c r="P112" s="207"/>
      <c r="Q112" s="207"/>
      <c r="R112" s="207"/>
      <c r="S112" s="207"/>
      <c r="T112" s="208"/>
      <c r="AT112" s="209" t="s">
        <v>220</v>
      </c>
      <c r="AU112" s="209" t="s">
        <v>82</v>
      </c>
      <c r="AV112" s="13" t="s">
        <v>82</v>
      </c>
      <c r="AW112" s="13" t="s">
        <v>34</v>
      </c>
      <c r="AX112" s="13" t="s">
        <v>72</v>
      </c>
      <c r="AY112" s="209" t="s">
        <v>153</v>
      </c>
    </row>
    <row r="113" spans="2:51" s="16" customFormat="1" ht="11.25">
      <c r="B113" s="236"/>
      <c r="C113" s="237"/>
      <c r="D113" s="193" t="s">
        <v>220</v>
      </c>
      <c r="E113" s="238" t="s">
        <v>19</v>
      </c>
      <c r="F113" s="239" t="s">
        <v>288</v>
      </c>
      <c r="G113" s="237"/>
      <c r="H113" s="240">
        <v>39.238</v>
      </c>
      <c r="I113" s="241"/>
      <c r="J113" s="237"/>
      <c r="K113" s="237"/>
      <c r="L113" s="242"/>
      <c r="M113" s="243"/>
      <c r="N113" s="244"/>
      <c r="O113" s="244"/>
      <c r="P113" s="244"/>
      <c r="Q113" s="244"/>
      <c r="R113" s="244"/>
      <c r="S113" s="244"/>
      <c r="T113" s="245"/>
      <c r="AT113" s="246" t="s">
        <v>220</v>
      </c>
      <c r="AU113" s="246" t="s">
        <v>82</v>
      </c>
      <c r="AV113" s="16" t="s">
        <v>166</v>
      </c>
      <c r="AW113" s="16" t="s">
        <v>34</v>
      </c>
      <c r="AX113" s="16" t="s">
        <v>72</v>
      </c>
      <c r="AY113" s="246" t="s">
        <v>153</v>
      </c>
    </row>
    <row r="114" spans="2:51" s="13" customFormat="1" ht="11.25">
      <c r="B114" s="199"/>
      <c r="C114" s="200"/>
      <c r="D114" s="193" t="s">
        <v>220</v>
      </c>
      <c r="E114" s="201" t="s">
        <v>19</v>
      </c>
      <c r="F114" s="202" t="s">
        <v>285</v>
      </c>
      <c r="G114" s="200"/>
      <c r="H114" s="203">
        <v>13.806</v>
      </c>
      <c r="I114" s="204"/>
      <c r="J114" s="200"/>
      <c r="K114" s="200"/>
      <c r="L114" s="205"/>
      <c r="M114" s="206"/>
      <c r="N114" s="207"/>
      <c r="O114" s="207"/>
      <c r="P114" s="207"/>
      <c r="Q114" s="207"/>
      <c r="R114" s="207"/>
      <c r="S114" s="207"/>
      <c r="T114" s="208"/>
      <c r="AT114" s="209" t="s">
        <v>220</v>
      </c>
      <c r="AU114" s="209" t="s">
        <v>82</v>
      </c>
      <c r="AV114" s="13" t="s">
        <v>82</v>
      </c>
      <c r="AW114" s="13" t="s">
        <v>34</v>
      </c>
      <c r="AX114" s="13" t="s">
        <v>72</v>
      </c>
      <c r="AY114" s="209" t="s">
        <v>153</v>
      </c>
    </row>
    <row r="115" spans="2:51" s="13" customFormat="1" ht="11.25">
      <c r="B115" s="199"/>
      <c r="C115" s="200"/>
      <c r="D115" s="193" t="s">
        <v>220</v>
      </c>
      <c r="E115" s="201" t="s">
        <v>19</v>
      </c>
      <c r="F115" s="202" t="s">
        <v>286</v>
      </c>
      <c r="G115" s="200"/>
      <c r="H115" s="203">
        <v>13.75</v>
      </c>
      <c r="I115" s="204"/>
      <c r="J115" s="200"/>
      <c r="K115" s="200"/>
      <c r="L115" s="205"/>
      <c r="M115" s="206"/>
      <c r="N115" s="207"/>
      <c r="O115" s="207"/>
      <c r="P115" s="207"/>
      <c r="Q115" s="207"/>
      <c r="R115" s="207"/>
      <c r="S115" s="207"/>
      <c r="T115" s="208"/>
      <c r="AT115" s="209" t="s">
        <v>220</v>
      </c>
      <c r="AU115" s="209" t="s">
        <v>82</v>
      </c>
      <c r="AV115" s="13" t="s">
        <v>82</v>
      </c>
      <c r="AW115" s="13" t="s">
        <v>34</v>
      </c>
      <c r="AX115" s="13" t="s">
        <v>72</v>
      </c>
      <c r="AY115" s="209" t="s">
        <v>153</v>
      </c>
    </row>
    <row r="116" spans="2:51" s="13" customFormat="1" ht="11.25">
      <c r="B116" s="199"/>
      <c r="C116" s="200"/>
      <c r="D116" s="193" t="s">
        <v>220</v>
      </c>
      <c r="E116" s="201" t="s">
        <v>19</v>
      </c>
      <c r="F116" s="202" t="s">
        <v>287</v>
      </c>
      <c r="G116" s="200"/>
      <c r="H116" s="203">
        <v>11.682</v>
      </c>
      <c r="I116" s="204"/>
      <c r="J116" s="200"/>
      <c r="K116" s="200"/>
      <c r="L116" s="205"/>
      <c r="M116" s="206"/>
      <c r="N116" s="207"/>
      <c r="O116" s="207"/>
      <c r="P116" s="207"/>
      <c r="Q116" s="207"/>
      <c r="R116" s="207"/>
      <c r="S116" s="207"/>
      <c r="T116" s="208"/>
      <c r="AT116" s="209" t="s">
        <v>220</v>
      </c>
      <c r="AU116" s="209" t="s">
        <v>82</v>
      </c>
      <c r="AV116" s="13" t="s">
        <v>82</v>
      </c>
      <c r="AW116" s="13" t="s">
        <v>34</v>
      </c>
      <c r="AX116" s="13" t="s">
        <v>72</v>
      </c>
      <c r="AY116" s="209" t="s">
        <v>153</v>
      </c>
    </row>
    <row r="117" spans="2:51" s="16" customFormat="1" ht="11.25">
      <c r="B117" s="236"/>
      <c r="C117" s="237"/>
      <c r="D117" s="193" t="s">
        <v>220</v>
      </c>
      <c r="E117" s="238" t="s">
        <v>19</v>
      </c>
      <c r="F117" s="239" t="s">
        <v>288</v>
      </c>
      <c r="G117" s="237"/>
      <c r="H117" s="240">
        <v>39.238</v>
      </c>
      <c r="I117" s="241"/>
      <c r="J117" s="237"/>
      <c r="K117" s="237"/>
      <c r="L117" s="242"/>
      <c r="M117" s="243"/>
      <c r="N117" s="244"/>
      <c r="O117" s="244"/>
      <c r="P117" s="244"/>
      <c r="Q117" s="244"/>
      <c r="R117" s="244"/>
      <c r="S117" s="244"/>
      <c r="T117" s="245"/>
      <c r="AT117" s="246" t="s">
        <v>220</v>
      </c>
      <c r="AU117" s="246" t="s">
        <v>82</v>
      </c>
      <c r="AV117" s="16" t="s">
        <v>166</v>
      </c>
      <c r="AW117" s="16" t="s">
        <v>34</v>
      </c>
      <c r="AX117" s="16" t="s">
        <v>72</v>
      </c>
      <c r="AY117" s="246" t="s">
        <v>153</v>
      </c>
    </row>
    <row r="118" spans="2:51" s="14" customFormat="1" ht="11.25">
      <c r="B118" s="215"/>
      <c r="C118" s="216"/>
      <c r="D118" s="193" t="s">
        <v>220</v>
      </c>
      <c r="E118" s="217" t="s">
        <v>289</v>
      </c>
      <c r="F118" s="218" t="s">
        <v>278</v>
      </c>
      <c r="G118" s="216"/>
      <c r="H118" s="219">
        <v>78.476</v>
      </c>
      <c r="I118" s="220"/>
      <c r="J118" s="216"/>
      <c r="K118" s="216"/>
      <c r="L118" s="221"/>
      <c r="M118" s="222"/>
      <c r="N118" s="223"/>
      <c r="O118" s="223"/>
      <c r="P118" s="223"/>
      <c r="Q118" s="223"/>
      <c r="R118" s="223"/>
      <c r="S118" s="223"/>
      <c r="T118" s="224"/>
      <c r="AT118" s="225" t="s">
        <v>220</v>
      </c>
      <c r="AU118" s="225" t="s">
        <v>82</v>
      </c>
      <c r="AV118" s="14" t="s">
        <v>160</v>
      </c>
      <c r="AW118" s="14" t="s">
        <v>34</v>
      </c>
      <c r="AX118" s="14" t="s">
        <v>80</v>
      </c>
      <c r="AY118" s="225" t="s">
        <v>153</v>
      </c>
    </row>
    <row r="119" spans="2:63" s="12" customFormat="1" ht="22.9" customHeight="1">
      <c r="B119" s="164"/>
      <c r="C119" s="165"/>
      <c r="D119" s="166" t="s">
        <v>71</v>
      </c>
      <c r="E119" s="178" t="s">
        <v>82</v>
      </c>
      <c r="F119" s="178" t="s">
        <v>290</v>
      </c>
      <c r="G119" s="165"/>
      <c r="H119" s="165"/>
      <c r="I119" s="168"/>
      <c r="J119" s="179">
        <f>BK119</f>
        <v>0</v>
      </c>
      <c r="K119" s="165"/>
      <c r="L119" s="170"/>
      <c r="M119" s="171"/>
      <c r="N119" s="172"/>
      <c r="O119" s="172"/>
      <c r="P119" s="173">
        <f>SUM(P120:P122)</f>
        <v>0</v>
      </c>
      <c r="Q119" s="172"/>
      <c r="R119" s="173">
        <f>SUM(R120:R122)</f>
        <v>0</v>
      </c>
      <c r="S119" s="172"/>
      <c r="T119" s="174">
        <f>SUM(T120:T122)</f>
        <v>0</v>
      </c>
      <c r="AR119" s="175" t="s">
        <v>80</v>
      </c>
      <c r="AT119" s="176" t="s">
        <v>71</v>
      </c>
      <c r="AU119" s="176" t="s">
        <v>80</v>
      </c>
      <c r="AY119" s="175" t="s">
        <v>153</v>
      </c>
      <c r="BK119" s="177">
        <f>SUM(BK120:BK122)</f>
        <v>0</v>
      </c>
    </row>
    <row r="120" spans="1:65" s="2" customFormat="1" ht="14.45" customHeight="1">
      <c r="A120" s="36"/>
      <c r="B120" s="37"/>
      <c r="C120" s="180" t="s">
        <v>166</v>
      </c>
      <c r="D120" s="180" t="s">
        <v>155</v>
      </c>
      <c r="E120" s="181" t="s">
        <v>291</v>
      </c>
      <c r="F120" s="182" t="s">
        <v>292</v>
      </c>
      <c r="G120" s="183" t="s">
        <v>184</v>
      </c>
      <c r="H120" s="184">
        <v>152.192</v>
      </c>
      <c r="I120" s="185"/>
      <c r="J120" s="186">
        <f>ROUND(I120*H120,2)</f>
        <v>0</v>
      </c>
      <c r="K120" s="182" t="s">
        <v>159</v>
      </c>
      <c r="L120" s="41"/>
      <c r="M120" s="187" t="s">
        <v>19</v>
      </c>
      <c r="N120" s="188" t="s">
        <v>43</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160</v>
      </c>
      <c r="AT120" s="191" t="s">
        <v>155</v>
      </c>
      <c r="AU120" s="191" t="s">
        <v>82</v>
      </c>
      <c r="AY120" s="19" t="s">
        <v>153</v>
      </c>
      <c r="BE120" s="192">
        <f>IF(N120="základní",J120,0)</f>
        <v>0</v>
      </c>
      <c r="BF120" s="192">
        <f>IF(N120="snížená",J120,0)</f>
        <v>0</v>
      </c>
      <c r="BG120" s="192">
        <f>IF(N120="zákl. přenesená",J120,0)</f>
        <v>0</v>
      </c>
      <c r="BH120" s="192">
        <f>IF(N120="sníž. přenesená",J120,0)</f>
        <v>0</v>
      </c>
      <c r="BI120" s="192">
        <f>IF(N120="nulová",J120,0)</f>
        <v>0</v>
      </c>
      <c r="BJ120" s="19" t="s">
        <v>80</v>
      </c>
      <c r="BK120" s="192">
        <f>ROUND(I120*H120,2)</f>
        <v>0</v>
      </c>
      <c r="BL120" s="19" t="s">
        <v>160</v>
      </c>
      <c r="BM120" s="191" t="s">
        <v>293</v>
      </c>
    </row>
    <row r="121" spans="1:47" s="2" customFormat="1" ht="11.25">
      <c r="A121" s="36"/>
      <c r="B121" s="37"/>
      <c r="C121" s="38"/>
      <c r="D121" s="193" t="s">
        <v>186</v>
      </c>
      <c r="E121" s="38"/>
      <c r="F121" s="194" t="s">
        <v>294</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186</v>
      </c>
      <c r="AU121" s="19" t="s">
        <v>82</v>
      </c>
    </row>
    <row r="122" spans="1:47" s="2" customFormat="1" ht="78">
      <c r="A122" s="36"/>
      <c r="B122" s="37"/>
      <c r="C122" s="38"/>
      <c r="D122" s="193" t="s">
        <v>188</v>
      </c>
      <c r="E122" s="38"/>
      <c r="F122" s="198" t="s">
        <v>295</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188</v>
      </c>
      <c r="AU122" s="19" t="s">
        <v>82</v>
      </c>
    </row>
    <row r="123" spans="2:63" s="12" customFormat="1" ht="22.9" customHeight="1">
      <c r="B123" s="164"/>
      <c r="C123" s="165"/>
      <c r="D123" s="166" t="s">
        <v>71</v>
      </c>
      <c r="E123" s="178" t="s">
        <v>166</v>
      </c>
      <c r="F123" s="178" t="s">
        <v>296</v>
      </c>
      <c r="G123" s="165"/>
      <c r="H123" s="165"/>
      <c r="I123" s="168"/>
      <c r="J123" s="179">
        <f>BK123</f>
        <v>0</v>
      </c>
      <c r="K123" s="165"/>
      <c r="L123" s="170"/>
      <c r="M123" s="171"/>
      <c r="N123" s="172"/>
      <c r="O123" s="172"/>
      <c r="P123" s="173">
        <f>SUM(P124:P179)</f>
        <v>0</v>
      </c>
      <c r="Q123" s="172"/>
      <c r="R123" s="173">
        <f>SUM(R124:R179)</f>
        <v>10.67314876</v>
      </c>
      <c r="S123" s="172"/>
      <c r="T123" s="174">
        <f>SUM(T124:T179)</f>
        <v>0</v>
      </c>
      <c r="AR123" s="175" t="s">
        <v>80</v>
      </c>
      <c r="AT123" s="176" t="s">
        <v>71</v>
      </c>
      <c r="AU123" s="176" t="s">
        <v>80</v>
      </c>
      <c r="AY123" s="175" t="s">
        <v>153</v>
      </c>
      <c r="BK123" s="177">
        <f>SUM(BK124:BK179)</f>
        <v>0</v>
      </c>
    </row>
    <row r="124" spans="1:65" s="2" customFormat="1" ht="14.45" customHeight="1">
      <c r="A124" s="36"/>
      <c r="B124" s="37"/>
      <c r="C124" s="180" t="s">
        <v>160</v>
      </c>
      <c r="D124" s="180" t="s">
        <v>155</v>
      </c>
      <c r="E124" s="181" t="s">
        <v>297</v>
      </c>
      <c r="F124" s="182" t="s">
        <v>298</v>
      </c>
      <c r="G124" s="183" t="s">
        <v>184</v>
      </c>
      <c r="H124" s="184">
        <v>75.818</v>
      </c>
      <c r="I124" s="185"/>
      <c r="J124" s="186">
        <f>ROUND(I124*H124,2)</f>
        <v>0</v>
      </c>
      <c r="K124" s="182" t="s">
        <v>159</v>
      </c>
      <c r="L124" s="41"/>
      <c r="M124" s="187" t="s">
        <v>19</v>
      </c>
      <c r="N124" s="188" t="s">
        <v>43</v>
      </c>
      <c r="O124" s="66"/>
      <c r="P124" s="189">
        <f>O124*H124</f>
        <v>0</v>
      </c>
      <c r="Q124" s="189">
        <v>0</v>
      </c>
      <c r="R124" s="189">
        <f>Q124*H124</f>
        <v>0</v>
      </c>
      <c r="S124" s="189">
        <v>0</v>
      </c>
      <c r="T124" s="190">
        <f>S124*H124</f>
        <v>0</v>
      </c>
      <c r="U124" s="36"/>
      <c r="V124" s="36"/>
      <c r="W124" s="36"/>
      <c r="X124" s="36"/>
      <c r="Y124" s="36"/>
      <c r="Z124" s="36"/>
      <c r="AA124" s="36"/>
      <c r="AB124" s="36"/>
      <c r="AC124" s="36"/>
      <c r="AD124" s="36"/>
      <c r="AE124" s="36"/>
      <c r="AR124" s="191" t="s">
        <v>160</v>
      </c>
      <c r="AT124" s="191" t="s">
        <v>155</v>
      </c>
      <c r="AU124" s="191" t="s">
        <v>82</v>
      </c>
      <c r="AY124" s="19" t="s">
        <v>153</v>
      </c>
      <c r="BE124" s="192">
        <f>IF(N124="základní",J124,0)</f>
        <v>0</v>
      </c>
      <c r="BF124" s="192">
        <f>IF(N124="snížená",J124,0)</f>
        <v>0</v>
      </c>
      <c r="BG124" s="192">
        <f>IF(N124="zákl. přenesená",J124,0)</f>
        <v>0</v>
      </c>
      <c r="BH124" s="192">
        <f>IF(N124="sníž. přenesená",J124,0)</f>
        <v>0</v>
      </c>
      <c r="BI124" s="192">
        <f>IF(N124="nulová",J124,0)</f>
        <v>0</v>
      </c>
      <c r="BJ124" s="19" t="s">
        <v>80</v>
      </c>
      <c r="BK124" s="192">
        <f>ROUND(I124*H124,2)</f>
        <v>0</v>
      </c>
      <c r="BL124" s="19" t="s">
        <v>160</v>
      </c>
      <c r="BM124" s="191" t="s">
        <v>299</v>
      </c>
    </row>
    <row r="125" spans="1:47" s="2" customFormat="1" ht="19.5">
      <c r="A125" s="36"/>
      <c r="B125" s="37"/>
      <c r="C125" s="38"/>
      <c r="D125" s="193" t="s">
        <v>186</v>
      </c>
      <c r="E125" s="38"/>
      <c r="F125" s="194" t="s">
        <v>300</v>
      </c>
      <c r="G125" s="38"/>
      <c r="H125" s="38"/>
      <c r="I125" s="195"/>
      <c r="J125" s="38"/>
      <c r="K125" s="38"/>
      <c r="L125" s="41"/>
      <c r="M125" s="196"/>
      <c r="N125" s="197"/>
      <c r="O125" s="66"/>
      <c r="P125" s="66"/>
      <c r="Q125" s="66"/>
      <c r="R125" s="66"/>
      <c r="S125" s="66"/>
      <c r="T125" s="67"/>
      <c r="U125" s="36"/>
      <c r="V125" s="36"/>
      <c r="W125" s="36"/>
      <c r="X125" s="36"/>
      <c r="Y125" s="36"/>
      <c r="Z125" s="36"/>
      <c r="AA125" s="36"/>
      <c r="AB125" s="36"/>
      <c r="AC125" s="36"/>
      <c r="AD125" s="36"/>
      <c r="AE125" s="36"/>
      <c r="AT125" s="19" t="s">
        <v>186</v>
      </c>
      <c r="AU125" s="19" t="s">
        <v>82</v>
      </c>
    </row>
    <row r="126" spans="1:47" s="2" customFormat="1" ht="234">
      <c r="A126" s="36"/>
      <c r="B126" s="37"/>
      <c r="C126" s="38"/>
      <c r="D126" s="193" t="s">
        <v>188</v>
      </c>
      <c r="E126" s="38"/>
      <c r="F126" s="198" t="s">
        <v>301</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188</v>
      </c>
      <c r="AU126" s="19" t="s">
        <v>82</v>
      </c>
    </row>
    <row r="127" spans="2:51" s="13" customFormat="1" ht="11.25">
      <c r="B127" s="199"/>
      <c r="C127" s="200"/>
      <c r="D127" s="193" t="s">
        <v>220</v>
      </c>
      <c r="E127" s="201" t="s">
        <v>19</v>
      </c>
      <c r="F127" s="202" t="s">
        <v>302</v>
      </c>
      <c r="G127" s="200"/>
      <c r="H127" s="203">
        <v>39</v>
      </c>
      <c r="I127" s="204"/>
      <c r="J127" s="200"/>
      <c r="K127" s="200"/>
      <c r="L127" s="205"/>
      <c r="M127" s="206"/>
      <c r="N127" s="207"/>
      <c r="O127" s="207"/>
      <c r="P127" s="207"/>
      <c r="Q127" s="207"/>
      <c r="R127" s="207"/>
      <c r="S127" s="207"/>
      <c r="T127" s="208"/>
      <c r="AT127" s="209" t="s">
        <v>220</v>
      </c>
      <c r="AU127" s="209" t="s">
        <v>82</v>
      </c>
      <c r="AV127" s="13" t="s">
        <v>82</v>
      </c>
      <c r="AW127" s="13" t="s">
        <v>34</v>
      </c>
      <c r="AX127" s="13" t="s">
        <v>72</v>
      </c>
      <c r="AY127" s="209" t="s">
        <v>153</v>
      </c>
    </row>
    <row r="128" spans="2:51" s="13" customFormat="1" ht="11.25">
      <c r="B128" s="199"/>
      <c r="C128" s="200"/>
      <c r="D128" s="193" t="s">
        <v>220</v>
      </c>
      <c r="E128" s="201" t="s">
        <v>19</v>
      </c>
      <c r="F128" s="202" t="s">
        <v>303</v>
      </c>
      <c r="G128" s="200"/>
      <c r="H128" s="203">
        <v>4.745</v>
      </c>
      <c r="I128" s="204"/>
      <c r="J128" s="200"/>
      <c r="K128" s="200"/>
      <c r="L128" s="205"/>
      <c r="M128" s="206"/>
      <c r="N128" s="207"/>
      <c r="O128" s="207"/>
      <c r="P128" s="207"/>
      <c r="Q128" s="207"/>
      <c r="R128" s="207"/>
      <c r="S128" s="207"/>
      <c r="T128" s="208"/>
      <c r="AT128" s="209" t="s">
        <v>220</v>
      </c>
      <c r="AU128" s="209" t="s">
        <v>82</v>
      </c>
      <c r="AV128" s="13" t="s">
        <v>82</v>
      </c>
      <c r="AW128" s="13" t="s">
        <v>34</v>
      </c>
      <c r="AX128" s="13" t="s">
        <v>72</v>
      </c>
      <c r="AY128" s="209" t="s">
        <v>153</v>
      </c>
    </row>
    <row r="129" spans="2:51" s="13" customFormat="1" ht="11.25">
      <c r="B129" s="199"/>
      <c r="C129" s="200"/>
      <c r="D129" s="193" t="s">
        <v>220</v>
      </c>
      <c r="E129" s="201" t="s">
        <v>19</v>
      </c>
      <c r="F129" s="202" t="s">
        <v>304</v>
      </c>
      <c r="G129" s="200"/>
      <c r="H129" s="203">
        <v>6.325</v>
      </c>
      <c r="I129" s="204"/>
      <c r="J129" s="200"/>
      <c r="K129" s="200"/>
      <c r="L129" s="205"/>
      <c r="M129" s="206"/>
      <c r="N129" s="207"/>
      <c r="O129" s="207"/>
      <c r="P129" s="207"/>
      <c r="Q129" s="207"/>
      <c r="R129" s="207"/>
      <c r="S129" s="207"/>
      <c r="T129" s="208"/>
      <c r="AT129" s="209" t="s">
        <v>220</v>
      </c>
      <c r="AU129" s="209" t="s">
        <v>82</v>
      </c>
      <c r="AV129" s="13" t="s">
        <v>82</v>
      </c>
      <c r="AW129" s="13" t="s">
        <v>34</v>
      </c>
      <c r="AX129" s="13" t="s">
        <v>72</v>
      </c>
      <c r="AY129" s="209" t="s">
        <v>153</v>
      </c>
    </row>
    <row r="130" spans="2:51" s="13" customFormat="1" ht="11.25">
      <c r="B130" s="199"/>
      <c r="C130" s="200"/>
      <c r="D130" s="193" t="s">
        <v>220</v>
      </c>
      <c r="E130" s="201" t="s">
        <v>19</v>
      </c>
      <c r="F130" s="202" t="s">
        <v>305</v>
      </c>
      <c r="G130" s="200"/>
      <c r="H130" s="203">
        <v>2.645</v>
      </c>
      <c r="I130" s="204"/>
      <c r="J130" s="200"/>
      <c r="K130" s="200"/>
      <c r="L130" s="205"/>
      <c r="M130" s="206"/>
      <c r="N130" s="207"/>
      <c r="O130" s="207"/>
      <c r="P130" s="207"/>
      <c r="Q130" s="207"/>
      <c r="R130" s="207"/>
      <c r="S130" s="207"/>
      <c r="T130" s="208"/>
      <c r="AT130" s="209" t="s">
        <v>220</v>
      </c>
      <c r="AU130" s="209" t="s">
        <v>82</v>
      </c>
      <c r="AV130" s="13" t="s">
        <v>82</v>
      </c>
      <c r="AW130" s="13" t="s">
        <v>34</v>
      </c>
      <c r="AX130" s="13" t="s">
        <v>72</v>
      </c>
      <c r="AY130" s="209" t="s">
        <v>153</v>
      </c>
    </row>
    <row r="131" spans="2:51" s="13" customFormat="1" ht="11.25">
      <c r="B131" s="199"/>
      <c r="C131" s="200"/>
      <c r="D131" s="193" t="s">
        <v>220</v>
      </c>
      <c r="E131" s="201" t="s">
        <v>19</v>
      </c>
      <c r="F131" s="202" t="s">
        <v>306</v>
      </c>
      <c r="G131" s="200"/>
      <c r="H131" s="203">
        <v>10.745</v>
      </c>
      <c r="I131" s="204"/>
      <c r="J131" s="200"/>
      <c r="K131" s="200"/>
      <c r="L131" s="205"/>
      <c r="M131" s="206"/>
      <c r="N131" s="207"/>
      <c r="O131" s="207"/>
      <c r="P131" s="207"/>
      <c r="Q131" s="207"/>
      <c r="R131" s="207"/>
      <c r="S131" s="207"/>
      <c r="T131" s="208"/>
      <c r="AT131" s="209" t="s">
        <v>220</v>
      </c>
      <c r="AU131" s="209" t="s">
        <v>82</v>
      </c>
      <c r="AV131" s="13" t="s">
        <v>82</v>
      </c>
      <c r="AW131" s="13" t="s">
        <v>34</v>
      </c>
      <c r="AX131" s="13" t="s">
        <v>72</v>
      </c>
      <c r="AY131" s="209" t="s">
        <v>153</v>
      </c>
    </row>
    <row r="132" spans="2:51" s="13" customFormat="1" ht="11.25">
      <c r="B132" s="199"/>
      <c r="C132" s="200"/>
      <c r="D132" s="193" t="s">
        <v>220</v>
      </c>
      <c r="E132" s="201" t="s">
        <v>19</v>
      </c>
      <c r="F132" s="202" t="s">
        <v>307</v>
      </c>
      <c r="G132" s="200"/>
      <c r="H132" s="203">
        <v>2.392</v>
      </c>
      <c r="I132" s="204"/>
      <c r="J132" s="200"/>
      <c r="K132" s="200"/>
      <c r="L132" s="205"/>
      <c r="M132" s="206"/>
      <c r="N132" s="207"/>
      <c r="O132" s="207"/>
      <c r="P132" s="207"/>
      <c r="Q132" s="207"/>
      <c r="R132" s="207"/>
      <c r="S132" s="207"/>
      <c r="T132" s="208"/>
      <c r="AT132" s="209" t="s">
        <v>220</v>
      </c>
      <c r="AU132" s="209" t="s">
        <v>82</v>
      </c>
      <c r="AV132" s="13" t="s">
        <v>82</v>
      </c>
      <c r="AW132" s="13" t="s">
        <v>34</v>
      </c>
      <c r="AX132" s="13" t="s">
        <v>72</v>
      </c>
      <c r="AY132" s="209" t="s">
        <v>153</v>
      </c>
    </row>
    <row r="133" spans="2:51" s="13" customFormat="1" ht="11.25">
      <c r="B133" s="199"/>
      <c r="C133" s="200"/>
      <c r="D133" s="193" t="s">
        <v>220</v>
      </c>
      <c r="E133" s="201" t="s">
        <v>19</v>
      </c>
      <c r="F133" s="202" t="s">
        <v>308</v>
      </c>
      <c r="G133" s="200"/>
      <c r="H133" s="203">
        <v>7.656</v>
      </c>
      <c r="I133" s="204"/>
      <c r="J133" s="200"/>
      <c r="K133" s="200"/>
      <c r="L133" s="205"/>
      <c r="M133" s="206"/>
      <c r="N133" s="207"/>
      <c r="O133" s="207"/>
      <c r="P133" s="207"/>
      <c r="Q133" s="207"/>
      <c r="R133" s="207"/>
      <c r="S133" s="207"/>
      <c r="T133" s="208"/>
      <c r="AT133" s="209" t="s">
        <v>220</v>
      </c>
      <c r="AU133" s="209" t="s">
        <v>82</v>
      </c>
      <c r="AV133" s="13" t="s">
        <v>82</v>
      </c>
      <c r="AW133" s="13" t="s">
        <v>34</v>
      </c>
      <c r="AX133" s="13" t="s">
        <v>72</v>
      </c>
      <c r="AY133" s="209" t="s">
        <v>153</v>
      </c>
    </row>
    <row r="134" spans="2:51" s="13" customFormat="1" ht="11.25">
      <c r="B134" s="199"/>
      <c r="C134" s="200"/>
      <c r="D134" s="193" t="s">
        <v>220</v>
      </c>
      <c r="E134" s="201" t="s">
        <v>19</v>
      </c>
      <c r="F134" s="202" t="s">
        <v>309</v>
      </c>
      <c r="G134" s="200"/>
      <c r="H134" s="203">
        <v>2.31</v>
      </c>
      <c r="I134" s="204"/>
      <c r="J134" s="200"/>
      <c r="K134" s="200"/>
      <c r="L134" s="205"/>
      <c r="M134" s="206"/>
      <c r="N134" s="207"/>
      <c r="O134" s="207"/>
      <c r="P134" s="207"/>
      <c r="Q134" s="207"/>
      <c r="R134" s="207"/>
      <c r="S134" s="207"/>
      <c r="T134" s="208"/>
      <c r="AT134" s="209" t="s">
        <v>220</v>
      </c>
      <c r="AU134" s="209" t="s">
        <v>82</v>
      </c>
      <c r="AV134" s="13" t="s">
        <v>82</v>
      </c>
      <c r="AW134" s="13" t="s">
        <v>34</v>
      </c>
      <c r="AX134" s="13" t="s">
        <v>72</v>
      </c>
      <c r="AY134" s="209" t="s">
        <v>153</v>
      </c>
    </row>
    <row r="135" spans="2:51" s="14" customFormat="1" ht="11.25">
      <c r="B135" s="215"/>
      <c r="C135" s="216"/>
      <c r="D135" s="193" t="s">
        <v>220</v>
      </c>
      <c r="E135" s="217" t="s">
        <v>239</v>
      </c>
      <c r="F135" s="218" t="s">
        <v>278</v>
      </c>
      <c r="G135" s="216"/>
      <c r="H135" s="219">
        <v>75.818</v>
      </c>
      <c r="I135" s="220"/>
      <c r="J135" s="216"/>
      <c r="K135" s="216"/>
      <c r="L135" s="221"/>
      <c r="M135" s="222"/>
      <c r="N135" s="223"/>
      <c r="O135" s="223"/>
      <c r="P135" s="223"/>
      <c r="Q135" s="223"/>
      <c r="R135" s="223"/>
      <c r="S135" s="223"/>
      <c r="T135" s="224"/>
      <c r="AT135" s="225" t="s">
        <v>220</v>
      </c>
      <c r="AU135" s="225" t="s">
        <v>82</v>
      </c>
      <c r="AV135" s="14" t="s">
        <v>160</v>
      </c>
      <c r="AW135" s="14" t="s">
        <v>34</v>
      </c>
      <c r="AX135" s="14" t="s">
        <v>80</v>
      </c>
      <c r="AY135" s="225" t="s">
        <v>153</v>
      </c>
    </row>
    <row r="136" spans="1:65" s="2" customFormat="1" ht="14.45" customHeight="1">
      <c r="A136" s="36"/>
      <c r="B136" s="37"/>
      <c r="C136" s="180" t="s">
        <v>176</v>
      </c>
      <c r="D136" s="180" t="s">
        <v>155</v>
      </c>
      <c r="E136" s="181" t="s">
        <v>310</v>
      </c>
      <c r="F136" s="182" t="s">
        <v>311</v>
      </c>
      <c r="G136" s="183" t="s">
        <v>174</v>
      </c>
      <c r="H136" s="184">
        <v>104.2</v>
      </c>
      <c r="I136" s="185"/>
      <c r="J136" s="186">
        <f>ROUND(I136*H136,2)</f>
        <v>0</v>
      </c>
      <c r="K136" s="182" t="s">
        <v>159</v>
      </c>
      <c r="L136" s="41"/>
      <c r="M136" s="187" t="s">
        <v>19</v>
      </c>
      <c r="N136" s="188" t="s">
        <v>43</v>
      </c>
      <c r="O136" s="66"/>
      <c r="P136" s="189">
        <f>O136*H136</f>
        <v>0</v>
      </c>
      <c r="Q136" s="189">
        <v>0.00726</v>
      </c>
      <c r="R136" s="189">
        <f>Q136*H136</f>
        <v>0.756492</v>
      </c>
      <c r="S136" s="189">
        <v>0</v>
      </c>
      <c r="T136" s="190">
        <f>S136*H136</f>
        <v>0</v>
      </c>
      <c r="U136" s="36"/>
      <c r="V136" s="36"/>
      <c r="W136" s="36"/>
      <c r="X136" s="36"/>
      <c r="Y136" s="36"/>
      <c r="Z136" s="36"/>
      <c r="AA136" s="36"/>
      <c r="AB136" s="36"/>
      <c r="AC136" s="36"/>
      <c r="AD136" s="36"/>
      <c r="AE136" s="36"/>
      <c r="AR136" s="191" t="s">
        <v>160</v>
      </c>
      <c r="AT136" s="191" t="s">
        <v>155</v>
      </c>
      <c r="AU136" s="191" t="s">
        <v>82</v>
      </c>
      <c r="AY136" s="19" t="s">
        <v>153</v>
      </c>
      <c r="BE136" s="192">
        <f>IF(N136="základní",J136,0)</f>
        <v>0</v>
      </c>
      <c r="BF136" s="192">
        <f>IF(N136="snížená",J136,0)</f>
        <v>0</v>
      </c>
      <c r="BG136" s="192">
        <f>IF(N136="zákl. přenesená",J136,0)</f>
        <v>0</v>
      </c>
      <c r="BH136" s="192">
        <f>IF(N136="sníž. přenesená",J136,0)</f>
        <v>0</v>
      </c>
      <c r="BI136" s="192">
        <f>IF(N136="nulová",J136,0)</f>
        <v>0</v>
      </c>
      <c r="BJ136" s="19" t="s">
        <v>80</v>
      </c>
      <c r="BK136" s="192">
        <f>ROUND(I136*H136,2)</f>
        <v>0</v>
      </c>
      <c r="BL136" s="19" t="s">
        <v>160</v>
      </c>
      <c r="BM136" s="191" t="s">
        <v>312</v>
      </c>
    </row>
    <row r="137" spans="1:47" s="2" customFormat="1" ht="29.25">
      <c r="A137" s="36"/>
      <c r="B137" s="37"/>
      <c r="C137" s="38"/>
      <c r="D137" s="193" t="s">
        <v>186</v>
      </c>
      <c r="E137" s="38"/>
      <c r="F137" s="194" t="s">
        <v>313</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186</v>
      </c>
      <c r="AU137" s="19" t="s">
        <v>82</v>
      </c>
    </row>
    <row r="138" spans="1:47" s="2" customFormat="1" ht="185.25">
      <c r="A138" s="36"/>
      <c r="B138" s="37"/>
      <c r="C138" s="38"/>
      <c r="D138" s="193" t="s">
        <v>188</v>
      </c>
      <c r="E138" s="38"/>
      <c r="F138" s="198" t="s">
        <v>314</v>
      </c>
      <c r="G138" s="38"/>
      <c r="H138" s="38"/>
      <c r="I138" s="195"/>
      <c r="J138" s="38"/>
      <c r="K138" s="38"/>
      <c r="L138" s="41"/>
      <c r="M138" s="196"/>
      <c r="N138" s="197"/>
      <c r="O138" s="66"/>
      <c r="P138" s="66"/>
      <c r="Q138" s="66"/>
      <c r="R138" s="66"/>
      <c r="S138" s="66"/>
      <c r="T138" s="67"/>
      <c r="U138" s="36"/>
      <c r="V138" s="36"/>
      <c r="W138" s="36"/>
      <c r="X138" s="36"/>
      <c r="Y138" s="36"/>
      <c r="Z138" s="36"/>
      <c r="AA138" s="36"/>
      <c r="AB138" s="36"/>
      <c r="AC138" s="36"/>
      <c r="AD138" s="36"/>
      <c r="AE138" s="36"/>
      <c r="AT138" s="19" t="s">
        <v>188</v>
      </c>
      <c r="AU138" s="19" t="s">
        <v>82</v>
      </c>
    </row>
    <row r="139" spans="2:51" s="13" customFormat="1" ht="11.25">
      <c r="B139" s="199"/>
      <c r="C139" s="200"/>
      <c r="D139" s="193" t="s">
        <v>220</v>
      </c>
      <c r="E139" s="201" t="s">
        <v>19</v>
      </c>
      <c r="F139" s="202" t="s">
        <v>315</v>
      </c>
      <c r="G139" s="200"/>
      <c r="H139" s="203">
        <v>20.55</v>
      </c>
      <c r="I139" s="204"/>
      <c r="J139" s="200"/>
      <c r="K139" s="200"/>
      <c r="L139" s="205"/>
      <c r="M139" s="206"/>
      <c r="N139" s="207"/>
      <c r="O139" s="207"/>
      <c r="P139" s="207"/>
      <c r="Q139" s="207"/>
      <c r="R139" s="207"/>
      <c r="S139" s="207"/>
      <c r="T139" s="208"/>
      <c r="AT139" s="209" t="s">
        <v>220</v>
      </c>
      <c r="AU139" s="209" t="s">
        <v>82</v>
      </c>
      <c r="AV139" s="13" t="s">
        <v>82</v>
      </c>
      <c r="AW139" s="13" t="s">
        <v>34</v>
      </c>
      <c r="AX139" s="13" t="s">
        <v>72</v>
      </c>
      <c r="AY139" s="209" t="s">
        <v>153</v>
      </c>
    </row>
    <row r="140" spans="2:51" s="13" customFormat="1" ht="11.25">
      <c r="B140" s="199"/>
      <c r="C140" s="200"/>
      <c r="D140" s="193" t="s">
        <v>220</v>
      </c>
      <c r="E140" s="201" t="s">
        <v>19</v>
      </c>
      <c r="F140" s="202" t="s">
        <v>316</v>
      </c>
      <c r="G140" s="200"/>
      <c r="H140" s="203">
        <v>2.04</v>
      </c>
      <c r="I140" s="204"/>
      <c r="J140" s="200"/>
      <c r="K140" s="200"/>
      <c r="L140" s="205"/>
      <c r="M140" s="206"/>
      <c r="N140" s="207"/>
      <c r="O140" s="207"/>
      <c r="P140" s="207"/>
      <c r="Q140" s="207"/>
      <c r="R140" s="207"/>
      <c r="S140" s="207"/>
      <c r="T140" s="208"/>
      <c r="AT140" s="209" t="s">
        <v>220</v>
      </c>
      <c r="AU140" s="209" t="s">
        <v>82</v>
      </c>
      <c r="AV140" s="13" t="s">
        <v>82</v>
      </c>
      <c r="AW140" s="13" t="s">
        <v>34</v>
      </c>
      <c r="AX140" s="13" t="s">
        <v>72</v>
      </c>
      <c r="AY140" s="209" t="s">
        <v>153</v>
      </c>
    </row>
    <row r="141" spans="2:51" s="13" customFormat="1" ht="11.25">
      <c r="B141" s="199"/>
      <c r="C141" s="200"/>
      <c r="D141" s="193" t="s">
        <v>220</v>
      </c>
      <c r="E141" s="201" t="s">
        <v>19</v>
      </c>
      <c r="F141" s="202" t="s">
        <v>317</v>
      </c>
      <c r="G141" s="200"/>
      <c r="H141" s="203">
        <v>27.95</v>
      </c>
      <c r="I141" s="204"/>
      <c r="J141" s="200"/>
      <c r="K141" s="200"/>
      <c r="L141" s="205"/>
      <c r="M141" s="206"/>
      <c r="N141" s="207"/>
      <c r="O141" s="207"/>
      <c r="P141" s="207"/>
      <c r="Q141" s="207"/>
      <c r="R141" s="207"/>
      <c r="S141" s="207"/>
      <c r="T141" s="208"/>
      <c r="AT141" s="209" t="s">
        <v>220</v>
      </c>
      <c r="AU141" s="209" t="s">
        <v>82</v>
      </c>
      <c r="AV141" s="13" t="s">
        <v>82</v>
      </c>
      <c r="AW141" s="13" t="s">
        <v>34</v>
      </c>
      <c r="AX141" s="13" t="s">
        <v>72</v>
      </c>
      <c r="AY141" s="209" t="s">
        <v>153</v>
      </c>
    </row>
    <row r="142" spans="2:51" s="13" customFormat="1" ht="11.25">
      <c r="B142" s="199"/>
      <c r="C142" s="200"/>
      <c r="D142" s="193" t="s">
        <v>220</v>
      </c>
      <c r="E142" s="201" t="s">
        <v>19</v>
      </c>
      <c r="F142" s="202" t="s">
        <v>318</v>
      </c>
      <c r="G142" s="200"/>
      <c r="H142" s="203">
        <v>22.9</v>
      </c>
      <c r="I142" s="204"/>
      <c r="J142" s="200"/>
      <c r="K142" s="200"/>
      <c r="L142" s="205"/>
      <c r="M142" s="206"/>
      <c r="N142" s="207"/>
      <c r="O142" s="207"/>
      <c r="P142" s="207"/>
      <c r="Q142" s="207"/>
      <c r="R142" s="207"/>
      <c r="S142" s="207"/>
      <c r="T142" s="208"/>
      <c r="AT142" s="209" t="s">
        <v>220</v>
      </c>
      <c r="AU142" s="209" t="s">
        <v>82</v>
      </c>
      <c r="AV142" s="13" t="s">
        <v>82</v>
      </c>
      <c r="AW142" s="13" t="s">
        <v>34</v>
      </c>
      <c r="AX142" s="13" t="s">
        <v>72</v>
      </c>
      <c r="AY142" s="209" t="s">
        <v>153</v>
      </c>
    </row>
    <row r="143" spans="2:51" s="13" customFormat="1" ht="11.25">
      <c r="B143" s="199"/>
      <c r="C143" s="200"/>
      <c r="D143" s="193" t="s">
        <v>220</v>
      </c>
      <c r="E143" s="201" t="s">
        <v>19</v>
      </c>
      <c r="F143" s="202" t="s">
        <v>319</v>
      </c>
      <c r="G143" s="200"/>
      <c r="H143" s="203">
        <v>10.12</v>
      </c>
      <c r="I143" s="204"/>
      <c r="J143" s="200"/>
      <c r="K143" s="200"/>
      <c r="L143" s="205"/>
      <c r="M143" s="206"/>
      <c r="N143" s="207"/>
      <c r="O143" s="207"/>
      <c r="P143" s="207"/>
      <c r="Q143" s="207"/>
      <c r="R143" s="207"/>
      <c r="S143" s="207"/>
      <c r="T143" s="208"/>
      <c r="AT143" s="209" t="s">
        <v>220</v>
      </c>
      <c r="AU143" s="209" t="s">
        <v>82</v>
      </c>
      <c r="AV143" s="13" t="s">
        <v>82</v>
      </c>
      <c r="AW143" s="13" t="s">
        <v>34</v>
      </c>
      <c r="AX143" s="13" t="s">
        <v>72</v>
      </c>
      <c r="AY143" s="209" t="s">
        <v>153</v>
      </c>
    </row>
    <row r="144" spans="2:51" s="13" customFormat="1" ht="11.25">
      <c r="B144" s="199"/>
      <c r="C144" s="200"/>
      <c r="D144" s="193" t="s">
        <v>220</v>
      </c>
      <c r="E144" s="201" t="s">
        <v>19</v>
      </c>
      <c r="F144" s="202" t="s">
        <v>320</v>
      </c>
      <c r="G144" s="200"/>
      <c r="H144" s="203">
        <v>10.92</v>
      </c>
      <c r="I144" s="204"/>
      <c r="J144" s="200"/>
      <c r="K144" s="200"/>
      <c r="L144" s="205"/>
      <c r="M144" s="206"/>
      <c r="N144" s="207"/>
      <c r="O144" s="207"/>
      <c r="P144" s="207"/>
      <c r="Q144" s="207"/>
      <c r="R144" s="207"/>
      <c r="S144" s="207"/>
      <c r="T144" s="208"/>
      <c r="AT144" s="209" t="s">
        <v>220</v>
      </c>
      <c r="AU144" s="209" t="s">
        <v>82</v>
      </c>
      <c r="AV144" s="13" t="s">
        <v>82</v>
      </c>
      <c r="AW144" s="13" t="s">
        <v>34</v>
      </c>
      <c r="AX144" s="13" t="s">
        <v>72</v>
      </c>
      <c r="AY144" s="209" t="s">
        <v>153</v>
      </c>
    </row>
    <row r="145" spans="2:51" s="13" customFormat="1" ht="11.25">
      <c r="B145" s="199"/>
      <c r="C145" s="200"/>
      <c r="D145" s="193" t="s">
        <v>220</v>
      </c>
      <c r="E145" s="201" t="s">
        <v>19</v>
      </c>
      <c r="F145" s="202" t="s">
        <v>321</v>
      </c>
      <c r="G145" s="200"/>
      <c r="H145" s="203">
        <v>9.72</v>
      </c>
      <c r="I145" s="204"/>
      <c r="J145" s="200"/>
      <c r="K145" s="200"/>
      <c r="L145" s="205"/>
      <c r="M145" s="206"/>
      <c r="N145" s="207"/>
      <c r="O145" s="207"/>
      <c r="P145" s="207"/>
      <c r="Q145" s="207"/>
      <c r="R145" s="207"/>
      <c r="S145" s="207"/>
      <c r="T145" s="208"/>
      <c r="AT145" s="209" t="s">
        <v>220</v>
      </c>
      <c r="AU145" s="209" t="s">
        <v>82</v>
      </c>
      <c r="AV145" s="13" t="s">
        <v>82</v>
      </c>
      <c r="AW145" s="13" t="s">
        <v>34</v>
      </c>
      <c r="AX145" s="13" t="s">
        <v>72</v>
      </c>
      <c r="AY145" s="209" t="s">
        <v>153</v>
      </c>
    </row>
    <row r="146" spans="2:51" s="14" customFormat="1" ht="11.25">
      <c r="B146" s="215"/>
      <c r="C146" s="216"/>
      <c r="D146" s="193" t="s">
        <v>220</v>
      </c>
      <c r="E146" s="217" t="s">
        <v>233</v>
      </c>
      <c r="F146" s="218" t="s">
        <v>278</v>
      </c>
      <c r="G146" s="216"/>
      <c r="H146" s="219">
        <v>104.2</v>
      </c>
      <c r="I146" s="220"/>
      <c r="J146" s="216"/>
      <c r="K146" s="216"/>
      <c r="L146" s="221"/>
      <c r="M146" s="222"/>
      <c r="N146" s="223"/>
      <c r="O146" s="223"/>
      <c r="P146" s="223"/>
      <c r="Q146" s="223"/>
      <c r="R146" s="223"/>
      <c r="S146" s="223"/>
      <c r="T146" s="224"/>
      <c r="AT146" s="225" t="s">
        <v>220</v>
      </c>
      <c r="AU146" s="225" t="s">
        <v>82</v>
      </c>
      <c r="AV146" s="14" t="s">
        <v>160</v>
      </c>
      <c r="AW146" s="14" t="s">
        <v>34</v>
      </c>
      <c r="AX146" s="14" t="s">
        <v>80</v>
      </c>
      <c r="AY146" s="225" t="s">
        <v>153</v>
      </c>
    </row>
    <row r="147" spans="1:65" s="2" customFormat="1" ht="14.45" customHeight="1">
      <c r="A147" s="36"/>
      <c r="B147" s="37"/>
      <c r="C147" s="180" t="s">
        <v>181</v>
      </c>
      <c r="D147" s="180" t="s">
        <v>155</v>
      </c>
      <c r="E147" s="181" t="s">
        <v>322</v>
      </c>
      <c r="F147" s="182" t="s">
        <v>323</v>
      </c>
      <c r="G147" s="183" t="s">
        <v>174</v>
      </c>
      <c r="H147" s="184">
        <v>8.28</v>
      </c>
      <c r="I147" s="185"/>
      <c r="J147" s="186">
        <f>ROUND(I147*H147,2)</f>
        <v>0</v>
      </c>
      <c r="K147" s="182" t="s">
        <v>159</v>
      </c>
      <c r="L147" s="41"/>
      <c r="M147" s="187" t="s">
        <v>19</v>
      </c>
      <c r="N147" s="188" t="s">
        <v>43</v>
      </c>
      <c r="O147" s="66"/>
      <c r="P147" s="189">
        <f>O147*H147</f>
        <v>0</v>
      </c>
      <c r="Q147" s="189">
        <v>0.00888</v>
      </c>
      <c r="R147" s="189">
        <f>Q147*H147</f>
        <v>0.0735264</v>
      </c>
      <c r="S147" s="189">
        <v>0</v>
      </c>
      <c r="T147" s="190">
        <f>S147*H147</f>
        <v>0</v>
      </c>
      <c r="U147" s="36"/>
      <c r="V147" s="36"/>
      <c r="W147" s="36"/>
      <c r="X147" s="36"/>
      <c r="Y147" s="36"/>
      <c r="Z147" s="36"/>
      <c r="AA147" s="36"/>
      <c r="AB147" s="36"/>
      <c r="AC147" s="36"/>
      <c r="AD147" s="36"/>
      <c r="AE147" s="36"/>
      <c r="AR147" s="191" t="s">
        <v>160</v>
      </c>
      <c r="AT147" s="191" t="s">
        <v>155</v>
      </c>
      <c r="AU147" s="191" t="s">
        <v>82</v>
      </c>
      <c r="AY147" s="19" t="s">
        <v>153</v>
      </c>
      <c r="BE147" s="192">
        <f>IF(N147="základní",J147,0)</f>
        <v>0</v>
      </c>
      <c r="BF147" s="192">
        <f>IF(N147="snížená",J147,0)</f>
        <v>0</v>
      </c>
      <c r="BG147" s="192">
        <f>IF(N147="zákl. přenesená",J147,0)</f>
        <v>0</v>
      </c>
      <c r="BH147" s="192">
        <f>IF(N147="sníž. přenesená",J147,0)</f>
        <v>0</v>
      </c>
      <c r="BI147" s="192">
        <f>IF(N147="nulová",J147,0)</f>
        <v>0</v>
      </c>
      <c r="BJ147" s="19" t="s">
        <v>80</v>
      </c>
      <c r="BK147" s="192">
        <f>ROUND(I147*H147,2)</f>
        <v>0</v>
      </c>
      <c r="BL147" s="19" t="s">
        <v>160</v>
      </c>
      <c r="BM147" s="191" t="s">
        <v>324</v>
      </c>
    </row>
    <row r="148" spans="1:47" s="2" customFormat="1" ht="29.25">
      <c r="A148" s="36"/>
      <c r="B148" s="37"/>
      <c r="C148" s="38"/>
      <c r="D148" s="193" t="s">
        <v>186</v>
      </c>
      <c r="E148" s="38"/>
      <c r="F148" s="194" t="s">
        <v>325</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186</v>
      </c>
      <c r="AU148" s="19" t="s">
        <v>82</v>
      </c>
    </row>
    <row r="149" spans="1:47" s="2" customFormat="1" ht="185.25">
      <c r="A149" s="36"/>
      <c r="B149" s="37"/>
      <c r="C149" s="38"/>
      <c r="D149" s="193" t="s">
        <v>188</v>
      </c>
      <c r="E149" s="38"/>
      <c r="F149" s="198" t="s">
        <v>314</v>
      </c>
      <c r="G149" s="38"/>
      <c r="H149" s="38"/>
      <c r="I149" s="195"/>
      <c r="J149" s="38"/>
      <c r="K149" s="38"/>
      <c r="L149" s="41"/>
      <c r="M149" s="196"/>
      <c r="N149" s="197"/>
      <c r="O149" s="66"/>
      <c r="P149" s="66"/>
      <c r="Q149" s="66"/>
      <c r="R149" s="66"/>
      <c r="S149" s="66"/>
      <c r="T149" s="67"/>
      <c r="U149" s="36"/>
      <c r="V149" s="36"/>
      <c r="W149" s="36"/>
      <c r="X149" s="36"/>
      <c r="Y149" s="36"/>
      <c r="Z149" s="36"/>
      <c r="AA149" s="36"/>
      <c r="AB149" s="36"/>
      <c r="AC149" s="36"/>
      <c r="AD149" s="36"/>
      <c r="AE149" s="36"/>
      <c r="AT149" s="19" t="s">
        <v>188</v>
      </c>
      <c r="AU149" s="19" t="s">
        <v>82</v>
      </c>
    </row>
    <row r="150" spans="2:51" s="13" customFormat="1" ht="11.25">
      <c r="B150" s="199"/>
      <c r="C150" s="200"/>
      <c r="D150" s="193" t="s">
        <v>220</v>
      </c>
      <c r="E150" s="201" t="s">
        <v>19</v>
      </c>
      <c r="F150" s="202" t="s">
        <v>326</v>
      </c>
      <c r="G150" s="200"/>
      <c r="H150" s="203">
        <v>4.6</v>
      </c>
      <c r="I150" s="204"/>
      <c r="J150" s="200"/>
      <c r="K150" s="200"/>
      <c r="L150" s="205"/>
      <c r="M150" s="206"/>
      <c r="N150" s="207"/>
      <c r="O150" s="207"/>
      <c r="P150" s="207"/>
      <c r="Q150" s="207"/>
      <c r="R150" s="207"/>
      <c r="S150" s="207"/>
      <c r="T150" s="208"/>
      <c r="AT150" s="209" t="s">
        <v>220</v>
      </c>
      <c r="AU150" s="209" t="s">
        <v>82</v>
      </c>
      <c r="AV150" s="13" t="s">
        <v>82</v>
      </c>
      <c r="AW150" s="13" t="s">
        <v>34</v>
      </c>
      <c r="AX150" s="13" t="s">
        <v>72</v>
      </c>
      <c r="AY150" s="209" t="s">
        <v>153</v>
      </c>
    </row>
    <row r="151" spans="2:51" s="13" customFormat="1" ht="11.25">
      <c r="B151" s="199"/>
      <c r="C151" s="200"/>
      <c r="D151" s="193" t="s">
        <v>220</v>
      </c>
      <c r="E151" s="201" t="s">
        <v>19</v>
      </c>
      <c r="F151" s="202" t="s">
        <v>327</v>
      </c>
      <c r="G151" s="200"/>
      <c r="H151" s="203">
        <v>3.68</v>
      </c>
      <c r="I151" s="204"/>
      <c r="J151" s="200"/>
      <c r="K151" s="200"/>
      <c r="L151" s="205"/>
      <c r="M151" s="206"/>
      <c r="N151" s="207"/>
      <c r="O151" s="207"/>
      <c r="P151" s="207"/>
      <c r="Q151" s="207"/>
      <c r="R151" s="207"/>
      <c r="S151" s="207"/>
      <c r="T151" s="208"/>
      <c r="AT151" s="209" t="s">
        <v>220</v>
      </c>
      <c r="AU151" s="209" t="s">
        <v>82</v>
      </c>
      <c r="AV151" s="13" t="s">
        <v>82</v>
      </c>
      <c r="AW151" s="13" t="s">
        <v>34</v>
      </c>
      <c r="AX151" s="13" t="s">
        <v>72</v>
      </c>
      <c r="AY151" s="209" t="s">
        <v>153</v>
      </c>
    </row>
    <row r="152" spans="2:51" s="14" customFormat="1" ht="11.25">
      <c r="B152" s="215"/>
      <c r="C152" s="216"/>
      <c r="D152" s="193" t="s">
        <v>220</v>
      </c>
      <c r="E152" s="217" t="s">
        <v>236</v>
      </c>
      <c r="F152" s="218" t="s">
        <v>278</v>
      </c>
      <c r="G152" s="216"/>
      <c r="H152" s="219">
        <v>8.28</v>
      </c>
      <c r="I152" s="220"/>
      <c r="J152" s="216"/>
      <c r="K152" s="216"/>
      <c r="L152" s="221"/>
      <c r="M152" s="222"/>
      <c r="N152" s="223"/>
      <c r="O152" s="223"/>
      <c r="P152" s="223"/>
      <c r="Q152" s="223"/>
      <c r="R152" s="223"/>
      <c r="S152" s="223"/>
      <c r="T152" s="224"/>
      <c r="AT152" s="225" t="s">
        <v>220</v>
      </c>
      <c r="AU152" s="225" t="s">
        <v>82</v>
      </c>
      <c r="AV152" s="14" t="s">
        <v>160</v>
      </c>
      <c r="AW152" s="14" t="s">
        <v>34</v>
      </c>
      <c r="AX152" s="14" t="s">
        <v>80</v>
      </c>
      <c r="AY152" s="225" t="s">
        <v>153</v>
      </c>
    </row>
    <row r="153" spans="1:65" s="2" customFormat="1" ht="14.45" customHeight="1">
      <c r="A153" s="36"/>
      <c r="B153" s="37"/>
      <c r="C153" s="180" t="s">
        <v>190</v>
      </c>
      <c r="D153" s="180" t="s">
        <v>155</v>
      </c>
      <c r="E153" s="181" t="s">
        <v>328</v>
      </c>
      <c r="F153" s="182" t="s">
        <v>329</v>
      </c>
      <c r="G153" s="183" t="s">
        <v>174</v>
      </c>
      <c r="H153" s="184">
        <v>47.085</v>
      </c>
      <c r="I153" s="185"/>
      <c r="J153" s="186">
        <f>ROUND(I153*H153,2)</f>
        <v>0</v>
      </c>
      <c r="K153" s="182" t="s">
        <v>159</v>
      </c>
      <c r="L153" s="41"/>
      <c r="M153" s="187" t="s">
        <v>19</v>
      </c>
      <c r="N153" s="188" t="s">
        <v>43</v>
      </c>
      <c r="O153" s="66"/>
      <c r="P153" s="189">
        <f>O153*H153</f>
        <v>0</v>
      </c>
      <c r="Q153" s="189">
        <v>0.08702</v>
      </c>
      <c r="R153" s="189">
        <f>Q153*H153</f>
        <v>4.0973367000000005</v>
      </c>
      <c r="S153" s="189">
        <v>0</v>
      </c>
      <c r="T153" s="190">
        <f>S153*H153</f>
        <v>0</v>
      </c>
      <c r="U153" s="36"/>
      <c r="V153" s="36"/>
      <c r="W153" s="36"/>
      <c r="X153" s="36"/>
      <c r="Y153" s="36"/>
      <c r="Z153" s="36"/>
      <c r="AA153" s="36"/>
      <c r="AB153" s="36"/>
      <c r="AC153" s="36"/>
      <c r="AD153" s="36"/>
      <c r="AE153" s="36"/>
      <c r="AR153" s="191" t="s">
        <v>160</v>
      </c>
      <c r="AT153" s="191" t="s">
        <v>155</v>
      </c>
      <c r="AU153" s="191" t="s">
        <v>82</v>
      </c>
      <c r="AY153" s="19" t="s">
        <v>153</v>
      </c>
      <c r="BE153" s="192">
        <f>IF(N153="základní",J153,0)</f>
        <v>0</v>
      </c>
      <c r="BF153" s="192">
        <f>IF(N153="snížená",J153,0)</f>
        <v>0</v>
      </c>
      <c r="BG153" s="192">
        <f>IF(N153="zákl. přenesená",J153,0)</f>
        <v>0</v>
      </c>
      <c r="BH153" s="192">
        <f>IF(N153="sníž. přenesená",J153,0)</f>
        <v>0</v>
      </c>
      <c r="BI153" s="192">
        <f>IF(N153="nulová",J153,0)</f>
        <v>0</v>
      </c>
      <c r="BJ153" s="19" t="s">
        <v>80</v>
      </c>
      <c r="BK153" s="192">
        <f>ROUND(I153*H153,2)</f>
        <v>0</v>
      </c>
      <c r="BL153" s="19" t="s">
        <v>160</v>
      </c>
      <c r="BM153" s="191" t="s">
        <v>330</v>
      </c>
    </row>
    <row r="154" spans="1:47" s="2" customFormat="1" ht="29.25">
      <c r="A154" s="36"/>
      <c r="B154" s="37"/>
      <c r="C154" s="38"/>
      <c r="D154" s="193" t="s">
        <v>186</v>
      </c>
      <c r="E154" s="38"/>
      <c r="F154" s="194" t="s">
        <v>331</v>
      </c>
      <c r="G154" s="38"/>
      <c r="H154" s="38"/>
      <c r="I154" s="195"/>
      <c r="J154" s="38"/>
      <c r="K154" s="38"/>
      <c r="L154" s="41"/>
      <c r="M154" s="196"/>
      <c r="N154" s="197"/>
      <c r="O154" s="66"/>
      <c r="P154" s="66"/>
      <c r="Q154" s="66"/>
      <c r="R154" s="66"/>
      <c r="S154" s="66"/>
      <c r="T154" s="67"/>
      <c r="U154" s="36"/>
      <c r="V154" s="36"/>
      <c r="W154" s="36"/>
      <c r="X154" s="36"/>
      <c r="Y154" s="36"/>
      <c r="Z154" s="36"/>
      <c r="AA154" s="36"/>
      <c r="AB154" s="36"/>
      <c r="AC154" s="36"/>
      <c r="AD154" s="36"/>
      <c r="AE154" s="36"/>
      <c r="AT154" s="19" t="s">
        <v>186</v>
      </c>
      <c r="AU154" s="19" t="s">
        <v>82</v>
      </c>
    </row>
    <row r="155" spans="1:47" s="2" customFormat="1" ht="185.25">
      <c r="A155" s="36"/>
      <c r="B155" s="37"/>
      <c r="C155" s="38"/>
      <c r="D155" s="193" t="s">
        <v>188</v>
      </c>
      <c r="E155" s="38"/>
      <c r="F155" s="198" t="s">
        <v>314</v>
      </c>
      <c r="G155" s="38"/>
      <c r="H155" s="38"/>
      <c r="I155" s="195"/>
      <c r="J155" s="38"/>
      <c r="K155" s="38"/>
      <c r="L155" s="41"/>
      <c r="M155" s="196"/>
      <c r="N155" s="197"/>
      <c r="O155" s="66"/>
      <c r="P155" s="66"/>
      <c r="Q155" s="66"/>
      <c r="R155" s="66"/>
      <c r="S155" s="66"/>
      <c r="T155" s="67"/>
      <c r="U155" s="36"/>
      <c r="V155" s="36"/>
      <c r="W155" s="36"/>
      <c r="X155" s="36"/>
      <c r="Y155" s="36"/>
      <c r="Z155" s="36"/>
      <c r="AA155" s="36"/>
      <c r="AB155" s="36"/>
      <c r="AC155" s="36"/>
      <c r="AD155" s="36"/>
      <c r="AE155" s="36"/>
      <c r="AT155" s="19" t="s">
        <v>188</v>
      </c>
      <c r="AU155" s="19" t="s">
        <v>82</v>
      </c>
    </row>
    <row r="156" spans="2:51" s="15" customFormat="1" ht="11.25">
      <c r="B156" s="226"/>
      <c r="C156" s="227"/>
      <c r="D156" s="193" t="s">
        <v>220</v>
      </c>
      <c r="E156" s="228" t="s">
        <v>19</v>
      </c>
      <c r="F156" s="229" t="s">
        <v>332</v>
      </c>
      <c r="G156" s="227"/>
      <c r="H156" s="228" t="s">
        <v>19</v>
      </c>
      <c r="I156" s="230"/>
      <c r="J156" s="227"/>
      <c r="K156" s="227"/>
      <c r="L156" s="231"/>
      <c r="M156" s="232"/>
      <c r="N156" s="233"/>
      <c r="O156" s="233"/>
      <c r="P156" s="233"/>
      <c r="Q156" s="233"/>
      <c r="R156" s="233"/>
      <c r="S156" s="233"/>
      <c r="T156" s="234"/>
      <c r="AT156" s="235" t="s">
        <v>220</v>
      </c>
      <c r="AU156" s="235" t="s">
        <v>82</v>
      </c>
      <c r="AV156" s="15" t="s">
        <v>80</v>
      </c>
      <c r="AW156" s="15" t="s">
        <v>34</v>
      </c>
      <c r="AX156" s="15" t="s">
        <v>72</v>
      </c>
      <c r="AY156" s="235" t="s">
        <v>153</v>
      </c>
    </row>
    <row r="157" spans="2:51" s="13" customFormat="1" ht="11.25">
      <c r="B157" s="199"/>
      <c r="C157" s="200"/>
      <c r="D157" s="193" t="s">
        <v>220</v>
      </c>
      <c r="E157" s="201" t="s">
        <v>19</v>
      </c>
      <c r="F157" s="202" t="s">
        <v>333</v>
      </c>
      <c r="G157" s="200"/>
      <c r="H157" s="203">
        <v>25.8</v>
      </c>
      <c r="I157" s="204"/>
      <c r="J157" s="200"/>
      <c r="K157" s="200"/>
      <c r="L157" s="205"/>
      <c r="M157" s="206"/>
      <c r="N157" s="207"/>
      <c r="O157" s="207"/>
      <c r="P157" s="207"/>
      <c r="Q157" s="207"/>
      <c r="R157" s="207"/>
      <c r="S157" s="207"/>
      <c r="T157" s="208"/>
      <c r="AT157" s="209" t="s">
        <v>220</v>
      </c>
      <c r="AU157" s="209" t="s">
        <v>82</v>
      </c>
      <c r="AV157" s="13" t="s">
        <v>82</v>
      </c>
      <c r="AW157" s="13" t="s">
        <v>34</v>
      </c>
      <c r="AX157" s="13" t="s">
        <v>72</v>
      </c>
      <c r="AY157" s="209" t="s">
        <v>153</v>
      </c>
    </row>
    <row r="158" spans="2:51" s="13" customFormat="1" ht="11.25">
      <c r="B158" s="199"/>
      <c r="C158" s="200"/>
      <c r="D158" s="193" t="s">
        <v>220</v>
      </c>
      <c r="E158" s="201" t="s">
        <v>19</v>
      </c>
      <c r="F158" s="202" t="s">
        <v>334</v>
      </c>
      <c r="G158" s="200"/>
      <c r="H158" s="203">
        <v>21.285</v>
      </c>
      <c r="I158" s="204"/>
      <c r="J158" s="200"/>
      <c r="K158" s="200"/>
      <c r="L158" s="205"/>
      <c r="M158" s="206"/>
      <c r="N158" s="207"/>
      <c r="O158" s="207"/>
      <c r="P158" s="207"/>
      <c r="Q158" s="207"/>
      <c r="R158" s="207"/>
      <c r="S158" s="207"/>
      <c r="T158" s="208"/>
      <c r="AT158" s="209" t="s">
        <v>220</v>
      </c>
      <c r="AU158" s="209" t="s">
        <v>82</v>
      </c>
      <c r="AV158" s="13" t="s">
        <v>82</v>
      </c>
      <c r="AW158" s="13" t="s">
        <v>34</v>
      </c>
      <c r="AX158" s="13" t="s">
        <v>72</v>
      </c>
      <c r="AY158" s="209" t="s">
        <v>153</v>
      </c>
    </row>
    <row r="159" spans="2:51" s="14" customFormat="1" ht="11.25">
      <c r="B159" s="215"/>
      <c r="C159" s="216"/>
      <c r="D159" s="193" t="s">
        <v>220</v>
      </c>
      <c r="E159" s="217" t="s">
        <v>230</v>
      </c>
      <c r="F159" s="218" t="s">
        <v>278</v>
      </c>
      <c r="G159" s="216"/>
      <c r="H159" s="219">
        <v>47.085</v>
      </c>
      <c r="I159" s="220"/>
      <c r="J159" s="216"/>
      <c r="K159" s="216"/>
      <c r="L159" s="221"/>
      <c r="M159" s="222"/>
      <c r="N159" s="223"/>
      <c r="O159" s="223"/>
      <c r="P159" s="223"/>
      <c r="Q159" s="223"/>
      <c r="R159" s="223"/>
      <c r="S159" s="223"/>
      <c r="T159" s="224"/>
      <c r="AT159" s="225" t="s">
        <v>220</v>
      </c>
      <c r="AU159" s="225" t="s">
        <v>82</v>
      </c>
      <c r="AV159" s="14" t="s">
        <v>160</v>
      </c>
      <c r="AW159" s="14" t="s">
        <v>34</v>
      </c>
      <c r="AX159" s="14" t="s">
        <v>80</v>
      </c>
      <c r="AY159" s="225" t="s">
        <v>153</v>
      </c>
    </row>
    <row r="160" spans="1:65" s="2" customFormat="1" ht="14.45" customHeight="1">
      <c r="A160" s="36"/>
      <c r="B160" s="37"/>
      <c r="C160" s="180" t="s">
        <v>194</v>
      </c>
      <c r="D160" s="180" t="s">
        <v>155</v>
      </c>
      <c r="E160" s="181" t="s">
        <v>335</v>
      </c>
      <c r="F160" s="182" t="s">
        <v>336</v>
      </c>
      <c r="G160" s="183" t="s">
        <v>174</v>
      </c>
      <c r="H160" s="184">
        <v>104.2</v>
      </c>
      <c r="I160" s="185"/>
      <c r="J160" s="186">
        <f>ROUND(I160*H160,2)</f>
        <v>0</v>
      </c>
      <c r="K160" s="182" t="s">
        <v>159</v>
      </c>
      <c r="L160" s="41"/>
      <c r="M160" s="187" t="s">
        <v>19</v>
      </c>
      <c r="N160" s="188" t="s">
        <v>43</v>
      </c>
      <c r="O160" s="66"/>
      <c r="P160" s="189">
        <f>O160*H160</f>
        <v>0</v>
      </c>
      <c r="Q160" s="189">
        <v>0.00086</v>
      </c>
      <c r="R160" s="189">
        <f>Q160*H160</f>
        <v>0.089612</v>
      </c>
      <c r="S160" s="189">
        <v>0</v>
      </c>
      <c r="T160" s="190">
        <f>S160*H160</f>
        <v>0</v>
      </c>
      <c r="U160" s="36"/>
      <c r="V160" s="36"/>
      <c r="W160" s="36"/>
      <c r="X160" s="36"/>
      <c r="Y160" s="36"/>
      <c r="Z160" s="36"/>
      <c r="AA160" s="36"/>
      <c r="AB160" s="36"/>
      <c r="AC160" s="36"/>
      <c r="AD160" s="36"/>
      <c r="AE160" s="36"/>
      <c r="AR160" s="191" t="s">
        <v>160</v>
      </c>
      <c r="AT160" s="191" t="s">
        <v>155</v>
      </c>
      <c r="AU160" s="191" t="s">
        <v>82</v>
      </c>
      <c r="AY160" s="19" t="s">
        <v>153</v>
      </c>
      <c r="BE160" s="192">
        <f>IF(N160="základní",J160,0)</f>
        <v>0</v>
      </c>
      <c r="BF160" s="192">
        <f>IF(N160="snížená",J160,0)</f>
        <v>0</v>
      </c>
      <c r="BG160" s="192">
        <f>IF(N160="zákl. přenesená",J160,0)</f>
        <v>0</v>
      </c>
      <c r="BH160" s="192">
        <f>IF(N160="sníž. přenesená",J160,0)</f>
        <v>0</v>
      </c>
      <c r="BI160" s="192">
        <f>IF(N160="nulová",J160,0)</f>
        <v>0</v>
      </c>
      <c r="BJ160" s="19" t="s">
        <v>80</v>
      </c>
      <c r="BK160" s="192">
        <f>ROUND(I160*H160,2)</f>
        <v>0</v>
      </c>
      <c r="BL160" s="19" t="s">
        <v>160</v>
      </c>
      <c r="BM160" s="191" t="s">
        <v>337</v>
      </c>
    </row>
    <row r="161" spans="1:47" s="2" customFormat="1" ht="29.25">
      <c r="A161" s="36"/>
      <c r="B161" s="37"/>
      <c r="C161" s="38"/>
      <c r="D161" s="193" t="s">
        <v>186</v>
      </c>
      <c r="E161" s="38"/>
      <c r="F161" s="194" t="s">
        <v>338</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186</v>
      </c>
      <c r="AU161" s="19" t="s">
        <v>82</v>
      </c>
    </row>
    <row r="162" spans="1:47" s="2" customFormat="1" ht="185.25">
      <c r="A162" s="36"/>
      <c r="B162" s="37"/>
      <c r="C162" s="38"/>
      <c r="D162" s="193" t="s">
        <v>188</v>
      </c>
      <c r="E162" s="38"/>
      <c r="F162" s="198" t="s">
        <v>314</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188</v>
      </c>
      <c r="AU162" s="19" t="s">
        <v>82</v>
      </c>
    </row>
    <row r="163" spans="2:51" s="13" customFormat="1" ht="11.25">
      <c r="B163" s="199"/>
      <c r="C163" s="200"/>
      <c r="D163" s="193" t="s">
        <v>220</v>
      </c>
      <c r="E163" s="201" t="s">
        <v>19</v>
      </c>
      <c r="F163" s="202" t="s">
        <v>233</v>
      </c>
      <c r="G163" s="200"/>
      <c r="H163" s="203">
        <v>104.2</v>
      </c>
      <c r="I163" s="204"/>
      <c r="J163" s="200"/>
      <c r="K163" s="200"/>
      <c r="L163" s="205"/>
      <c r="M163" s="206"/>
      <c r="N163" s="207"/>
      <c r="O163" s="207"/>
      <c r="P163" s="207"/>
      <c r="Q163" s="207"/>
      <c r="R163" s="207"/>
      <c r="S163" s="207"/>
      <c r="T163" s="208"/>
      <c r="AT163" s="209" t="s">
        <v>220</v>
      </c>
      <c r="AU163" s="209" t="s">
        <v>82</v>
      </c>
      <c r="AV163" s="13" t="s">
        <v>82</v>
      </c>
      <c r="AW163" s="13" t="s">
        <v>34</v>
      </c>
      <c r="AX163" s="13" t="s">
        <v>80</v>
      </c>
      <c r="AY163" s="209" t="s">
        <v>153</v>
      </c>
    </row>
    <row r="164" spans="1:65" s="2" customFormat="1" ht="14.45" customHeight="1">
      <c r="A164" s="36"/>
      <c r="B164" s="37"/>
      <c r="C164" s="180" t="s">
        <v>202</v>
      </c>
      <c r="D164" s="180" t="s">
        <v>155</v>
      </c>
      <c r="E164" s="181" t="s">
        <v>339</v>
      </c>
      <c r="F164" s="182" t="s">
        <v>340</v>
      </c>
      <c r="G164" s="183" t="s">
        <v>174</v>
      </c>
      <c r="H164" s="184">
        <v>8.28</v>
      </c>
      <c r="I164" s="185"/>
      <c r="J164" s="186">
        <f>ROUND(I164*H164,2)</f>
        <v>0</v>
      </c>
      <c r="K164" s="182" t="s">
        <v>159</v>
      </c>
      <c r="L164" s="41"/>
      <c r="M164" s="187" t="s">
        <v>19</v>
      </c>
      <c r="N164" s="188" t="s">
        <v>43</v>
      </c>
      <c r="O164" s="66"/>
      <c r="P164" s="189">
        <f>O164*H164</f>
        <v>0</v>
      </c>
      <c r="Q164" s="189">
        <v>0.00102</v>
      </c>
      <c r="R164" s="189">
        <f>Q164*H164</f>
        <v>0.0084456</v>
      </c>
      <c r="S164" s="189">
        <v>0</v>
      </c>
      <c r="T164" s="190">
        <f>S164*H164</f>
        <v>0</v>
      </c>
      <c r="U164" s="36"/>
      <c r="V164" s="36"/>
      <c r="W164" s="36"/>
      <c r="X164" s="36"/>
      <c r="Y164" s="36"/>
      <c r="Z164" s="36"/>
      <c r="AA164" s="36"/>
      <c r="AB164" s="36"/>
      <c r="AC164" s="36"/>
      <c r="AD164" s="36"/>
      <c r="AE164" s="36"/>
      <c r="AR164" s="191" t="s">
        <v>160</v>
      </c>
      <c r="AT164" s="191" t="s">
        <v>155</v>
      </c>
      <c r="AU164" s="191" t="s">
        <v>82</v>
      </c>
      <c r="AY164" s="19" t="s">
        <v>153</v>
      </c>
      <c r="BE164" s="192">
        <f>IF(N164="základní",J164,0)</f>
        <v>0</v>
      </c>
      <c r="BF164" s="192">
        <f>IF(N164="snížená",J164,0)</f>
        <v>0</v>
      </c>
      <c r="BG164" s="192">
        <f>IF(N164="zákl. přenesená",J164,0)</f>
        <v>0</v>
      </c>
      <c r="BH164" s="192">
        <f>IF(N164="sníž. přenesená",J164,0)</f>
        <v>0</v>
      </c>
      <c r="BI164" s="192">
        <f>IF(N164="nulová",J164,0)</f>
        <v>0</v>
      </c>
      <c r="BJ164" s="19" t="s">
        <v>80</v>
      </c>
      <c r="BK164" s="192">
        <f>ROUND(I164*H164,2)</f>
        <v>0</v>
      </c>
      <c r="BL164" s="19" t="s">
        <v>160</v>
      </c>
      <c r="BM164" s="191" t="s">
        <v>341</v>
      </c>
    </row>
    <row r="165" spans="1:47" s="2" customFormat="1" ht="29.25">
      <c r="A165" s="36"/>
      <c r="B165" s="37"/>
      <c r="C165" s="38"/>
      <c r="D165" s="193" t="s">
        <v>186</v>
      </c>
      <c r="E165" s="38"/>
      <c r="F165" s="194" t="s">
        <v>342</v>
      </c>
      <c r="G165" s="38"/>
      <c r="H165" s="38"/>
      <c r="I165" s="195"/>
      <c r="J165" s="38"/>
      <c r="K165" s="38"/>
      <c r="L165" s="41"/>
      <c r="M165" s="196"/>
      <c r="N165" s="197"/>
      <c r="O165" s="66"/>
      <c r="P165" s="66"/>
      <c r="Q165" s="66"/>
      <c r="R165" s="66"/>
      <c r="S165" s="66"/>
      <c r="T165" s="67"/>
      <c r="U165" s="36"/>
      <c r="V165" s="36"/>
      <c r="W165" s="36"/>
      <c r="X165" s="36"/>
      <c r="Y165" s="36"/>
      <c r="Z165" s="36"/>
      <c r="AA165" s="36"/>
      <c r="AB165" s="36"/>
      <c r="AC165" s="36"/>
      <c r="AD165" s="36"/>
      <c r="AE165" s="36"/>
      <c r="AT165" s="19" t="s">
        <v>186</v>
      </c>
      <c r="AU165" s="19" t="s">
        <v>82</v>
      </c>
    </row>
    <row r="166" spans="1:47" s="2" customFormat="1" ht="185.25">
      <c r="A166" s="36"/>
      <c r="B166" s="37"/>
      <c r="C166" s="38"/>
      <c r="D166" s="193" t="s">
        <v>188</v>
      </c>
      <c r="E166" s="38"/>
      <c r="F166" s="198" t="s">
        <v>314</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188</v>
      </c>
      <c r="AU166" s="19" t="s">
        <v>82</v>
      </c>
    </row>
    <row r="167" spans="2:51" s="13" customFormat="1" ht="11.25">
      <c r="B167" s="199"/>
      <c r="C167" s="200"/>
      <c r="D167" s="193" t="s">
        <v>220</v>
      </c>
      <c r="E167" s="201" t="s">
        <v>19</v>
      </c>
      <c r="F167" s="202" t="s">
        <v>236</v>
      </c>
      <c r="G167" s="200"/>
      <c r="H167" s="203">
        <v>8.28</v>
      </c>
      <c r="I167" s="204"/>
      <c r="J167" s="200"/>
      <c r="K167" s="200"/>
      <c r="L167" s="205"/>
      <c r="M167" s="206"/>
      <c r="N167" s="207"/>
      <c r="O167" s="207"/>
      <c r="P167" s="207"/>
      <c r="Q167" s="207"/>
      <c r="R167" s="207"/>
      <c r="S167" s="207"/>
      <c r="T167" s="208"/>
      <c r="AT167" s="209" t="s">
        <v>220</v>
      </c>
      <c r="AU167" s="209" t="s">
        <v>82</v>
      </c>
      <c r="AV167" s="13" t="s">
        <v>82</v>
      </c>
      <c r="AW167" s="13" t="s">
        <v>34</v>
      </c>
      <c r="AX167" s="13" t="s">
        <v>80</v>
      </c>
      <c r="AY167" s="209" t="s">
        <v>153</v>
      </c>
    </row>
    <row r="168" spans="1:65" s="2" customFormat="1" ht="14.45" customHeight="1">
      <c r="A168" s="36"/>
      <c r="B168" s="37"/>
      <c r="C168" s="180" t="s">
        <v>208</v>
      </c>
      <c r="D168" s="180" t="s">
        <v>155</v>
      </c>
      <c r="E168" s="181" t="s">
        <v>343</v>
      </c>
      <c r="F168" s="182" t="s">
        <v>344</v>
      </c>
      <c r="G168" s="183" t="s">
        <v>174</v>
      </c>
      <c r="H168" s="184">
        <v>47.085</v>
      </c>
      <c r="I168" s="185"/>
      <c r="J168" s="186">
        <f>ROUND(I168*H168,2)</f>
        <v>0</v>
      </c>
      <c r="K168" s="182" t="s">
        <v>159</v>
      </c>
      <c r="L168" s="41"/>
      <c r="M168" s="187" t="s">
        <v>19</v>
      </c>
      <c r="N168" s="188" t="s">
        <v>43</v>
      </c>
      <c r="O168" s="66"/>
      <c r="P168" s="189">
        <f>O168*H168</f>
        <v>0</v>
      </c>
      <c r="Q168" s="189">
        <v>0</v>
      </c>
      <c r="R168" s="189">
        <f>Q168*H168</f>
        <v>0</v>
      </c>
      <c r="S168" s="189">
        <v>0</v>
      </c>
      <c r="T168" s="190">
        <f>S168*H168</f>
        <v>0</v>
      </c>
      <c r="U168" s="36"/>
      <c r="V168" s="36"/>
      <c r="W168" s="36"/>
      <c r="X168" s="36"/>
      <c r="Y168" s="36"/>
      <c r="Z168" s="36"/>
      <c r="AA168" s="36"/>
      <c r="AB168" s="36"/>
      <c r="AC168" s="36"/>
      <c r="AD168" s="36"/>
      <c r="AE168" s="36"/>
      <c r="AR168" s="191" t="s">
        <v>160</v>
      </c>
      <c r="AT168" s="191" t="s">
        <v>155</v>
      </c>
      <c r="AU168" s="191" t="s">
        <v>82</v>
      </c>
      <c r="AY168" s="19" t="s">
        <v>153</v>
      </c>
      <c r="BE168" s="192">
        <f>IF(N168="základní",J168,0)</f>
        <v>0</v>
      </c>
      <c r="BF168" s="192">
        <f>IF(N168="snížená",J168,0)</f>
        <v>0</v>
      </c>
      <c r="BG168" s="192">
        <f>IF(N168="zákl. přenesená",J168,0)</f>
        <v>0</v>
      </c>
      <c r="BH168" s="192">
        <f>IF(N168="sníž. přenesená",J168,0)</f>
        <v>0</v>
      </c>
      <c r="BI168" s="192">
        <f>IF(N168="nulová",J168,0)</f>
        <v>0</v>
      </c>
      <c r="BJ168" s="19" t="s">
        <v>80</v>
      </c>
      <c r="BK168" s="192">
        <f>ROUND(I168*H168,2)</f>
        <v>0</v>
      </c>
      <c r="BL168" s="19" t="s">
        <v>160</v>
      </c>
      <c r="BM168" s="191" t="s">
        <v>345</v>
      </c>
    </row>
    <row r="169" spans="1:47" s="2" customFormat="1" ht="29.25">
      <c r="A169" s="36"/>
      <c r="B169" s="37"/>
      <c r="C169" s="38"/>
      <c r="D169" s="193" t="s">
        <v>186</v>
      </c>
      <c r="E169" s="38"/>
      <c r="F169" s="194" t="s">
        <v>346</v>
      </c>
      <c r="G169" s="38"/>
      <c r="H169" s="38"/>
      <c r="I169" s="195"/>
      <c r="J169" s="38"/>
      <c r="K169" s="38"/>
      <c r="L169" s="41"/>
      <c r="M169" s="196"/>
      <c r="N169" s="197"/>
      <c r="O169" s="66"/>
      <c r="P169" s="66"/>
      <c r="Q169" s="66"/>
      <c r="R169" s="66"/>
      <c r="S169" s="66"/>
      <c r="T169" s="67"/>
      <c r="U169" s="36"/>
      <c r="V169" s="36"/>
      <c r="W169" s="36"/>
      <c r="X169" s="36"/>
      <c r="Y169" s="36"/>
      <c r="Z169" s="36"/>
      <c r="AA169" s="36"/>
      <c r="AB169" s="36"/>
      <c r="AC169" s="36"/>
      <c r="AD169" s="36"/>
      <c r="AE169" s="36"/>
      <c r="AT169" s="19" t="s">
        <v>186</v>
      </c>
      <c r="AU169" s="19" t="s">
        <v>82</v>
      </c>
    </row>
    <row r="170" spans="1:47" s="2" customFormat="1" ht="185.25">
      <c r="A170" s="36"/>
      <c r="B170" s="37"/>
      <c r="C170" s="38"/>
      <c r="D170" s="193" t="s">
        <v>188</v>
      </c>
      <c r="E170" s="38"/>
      <c r="F170" s="198" t="s">
        <v>314</v>
      </c>
      <c r="G170" s="38"/>
      <c r="H170" s="38"/>
      <c r="I170" s="195"/>
      <c r="J170" s="38"/>
      <c r="K170" s="38"/>
      <c r="L170" s="41"/>
      <c r="M170" s="196"/>
      <c r="N170" s="197"/>
      <c r="O170" s="66"/>
      <c r="P170" s="66"/>
      <c r="Q170" s="66"/>
      <c r="R170" s="66"/>
      <c r="S170" s="66"/>
      <c r="T170" s="67"/>
      <c r="U170" s="36"/>
      <c r="V170" s="36"/>
      <c r="W170" s="36"/>
      <c r="X170" s="36"/>
      <c r="Y170" s="36"/>
      <c r="Z170" s="36"/>
      <c r="AA170" s="36"/>
      <c r="AB170" s="36"/>
      <c r="AC170" s="36"/>
      <c r="AD170" s="36"/>
      <c r="AE170" s="36"/>
      <c r="AT170" s="19" t="s">
        <v>188</v>
      </c>
      <c r="AU170" s="19" t="s">
        <v>82</v>
      </c>
    </row>
    <row r="171" spans="2:51" s="13" customFormat="1" ht="11.25">
      <c r="B171" s="199"/>
      <c r="C171" s="200"/>
      <c r="D171" s="193" t="s">
        <v>220</v>
      </c>
      <c r="E171" s="201" t="s">
        <v>19</v>
      </c>
      <c r="F171" s="202" t="s">
        <v>230</v>
      </c>
      <c r="G171" s="200"/>
      <c r="H171" s="203">
        <v>47.085</v>
      </c>
      <c r="I171" s="204"/>
      <c r="J171" s="200"/>
      <c r="K171" s="200"/>
      <c r="L171" s="205"/>
      <c r="M171" s="206"/>
      <c r="N171" s="207"/>
      <c r="O171" s="207"/>
      <c r="P171" s="207"/>
      <c r="Q171" s="207"/>
      <c r="R171" s="207"/>
      <c r="S171" s="207"/>
      <c r="T171" s="208"/>
      <c r="AT171" s="209" t="s">
        <v>220</v>
      </c>
      <c r="AU171" s="209" t="s">
        <v>82</v>
      </c>
      <c r="AV171" s="13" t="s">
        <v>82</v>
      </c>
      <c r="AW171" s="13" t="s">
        <v>34</v>
      </c>
      <c r="AX171" s="13" t="s">
        <v>80</v>
      </c>
      <c r="AY171" s="209" t="s">
        <v>153</v>
      </c>
    </row>
    <row r="172" spans="1:65" s="2" customFormat="1" ht="14.45" customHeight="1">
      <c r="A172" s="36"/>
      <c r="B172" s="37"/>
      <c r="C172" s="180" t="s">
        <v>216</v>
      </c>
      <c r="D172" s="180" t="s">
        <v>155</v>
      </c>
      <c r="E172" s="181" t="s">
        <v>347</v>
      </c>
      <c r="F172" s="182" t="s">
        <v>348</v>
      </c>
      <c r="G172" s="183" t="s">
        <v>226</v>
      </c>
      <c r="H172" s="184">
        <v>1.061</v>
      </c>
      <c r="I172" s="185"/>
      <c r="J172" s="186">
        <f>ROUND(I172*H172,2)</f>
        <v>0</v>
      </c>
      <c r="K172" s="182" t="s">
        <v>159</v>
      </c>
      <c r="L172" s="41"/>
      <c r="M172" s="187" t="s">
        <v>19</v>
      </c>
      <c r="N172" s="188" t="s">
        <v>43</v>
      </c>
      <c r="O172" s="66"/>
      <c r="P172" s="189">
        <f>O172*H172</f>
        <v>0</v>
      </c>
      <c r="Q172" s="189">
        <v>1.0958</v>
      </c>
      <c r="R172" s="189">
        <f>Q172*H172</f>
        <v>1.1626438000000001</v>
      </c>
      <c r="S172" s="189">
        <v>0</v>
      </c>
      <c r="T172" s="190">
        <f>S172*H172</f>
        <v>0</v>
      </c>
      <c r="U172" s="36"/>
      <c r="V172" s="36"/>
      <c r="W172" s="36"/>
      <c r="X172" s="36"/>
      <c r="Y172" s="36"/>
      <c r="Z172" s="36"/>
      <c r="AA172" s="36"/>
      <c r="AB172" s="36"/>
      <c r="AC172" s="36"/>
      <c r="AD172" s="36"/>
      <c r="AE172" s="36"/>
      <c r="AR172" s="191" t="s">
        <v>160</v>
      </c>
      <c r="AT172" s="191" t="s">
        <v>155</v>
      </c>
      <c r="AU172" s="191" t="s">
        <v>82</v>
      </c>
      <c r="AY172" s="19" t="s">
        <v>153</v>
      </c>
      <c r="BE172" s="192">
        <f>IF(N172="základní",J172,0)</f>
        <v>0</v>
      </c>
      <c r="BF172" s="192">
        <f>IF(N172="snížená",J172,0)</f>
        <v>0</v>
      </c>
      <c r="BG172" s="192">
        <f>IF(N172="zákl. přenesená",J172,0)</f>
        <v>0</v>
      </c>
      <c r="BH172" s="192">
        <f>IF(N172="sníž. přenesená",J172,0)</f>
        <v>0</v>
      </c>
      <c r="BI172" s="192">
        <f>IF(N172="nulová",J172,0)</f>
        <v>0</v>
      </c>
      <c r="BJ172" s="19" t="s">
        <v>80</v>
      </c>
      <c r="BK172" s="192">
        <f>ROUND(I172*H172,2)</f>
        <v>0</v>
      </c>
      <c r="BL172" s="19" t="s">
        <v>160</v>
      </c>
      <c r="BM172" s="191" t="s">
        <v>349</v>
      </c>
    </row>
    <row r="173" spans="1:47" s="2" customFormat="1" ht="29.25">
      <c r="A173" s="36"/>
      <c r="B173" s="37"/>
      <c r="C173" s="38"/>
      <c r="D173" s="193" t="s">
        <v>186</v>
      </c>
      <c r="E173" s="38"/>
      <c r="F173" s="194" t="s">
        <v>350</v>
      </c>
      <c r="G173" s="38"/>
      <c r="H173" s="38"/>
      <c r="I173" s="195"/>
      <c r="J173" s="38"/>
      <c r="K173" s="38"/>
      <c r="L173" s="41"/>
      <c r="M173" s="196"/>
      <c r="N173" s="197"/>
      <c r="O173" s="66"/>
      <c r="P173" s="66"/>
      <c r="Q173" s="66"/>
      <c r="R173" s="66"/>
      <c r="S173" s="66"/>
      <c r="T173" s="67"/>
      <c r="U173" s="36"/>
      <c r="V173" s="36"/>
      <c r="W173" s="36"/>
      <c r="X173" s="36"/>
      <c r="Y173" s="36"/>
      <c r="Z173" s="36"/>
      <c r="AA173" s="36"/>
      <c r="AB173" s="36"/>
      <c r="AC173" s="36"/>
      <c r="AD173" s="36"/>
      <c r="AE173" s="36"/>
      <c r="AT173" s="19" t="s">
        <v>186</v>
      </c>
      <c r="AU173" s="19" t="s">
        <v>82</v>
      </c>
    </row>
    <row r="174" spans="1:47" s="2" customFormat="1" ht="97.5">
      <c r="A174" s="36"/>
      <c r="B174" s="37"/>
      <c r="C174" s="38"/>
      <c r="D174" s="193" t="s">
        <v>188</v>
      </c>
      <c r="E174" s="38"/>
      <c r="F174" s="198" t="s">
        <v>351</v>
      </c>
      <c r="G174" s="38"/>
      <c r="H174" s="38"/>
      <c r="I174" s="195"/>
      <c r="J174" s="38"/>
      <c r="K174" s="38"/>
      <c r="L174" s="41"/>
      <c r="M174" s="196"/>
      <c r="N174" s="197"/>
      <c r="O174" s="66"/>
      <c r="P174" s="66"/>
      <c r="Q174" s="66"/>
      <c r="R174" s="66"/>
      <c r="S174" s="66"/>
      <c r="T174" s="67"/>
      <c r="U174" s="36"/>
      <c r="V174" s="36"/>
      <c r="W174" s="36"/>
      <c r="X174" s="36"/>
      <c r="Y174" s="36"/>
      <c r="Z174" s="36"/>
      <c r="AA174" s="36"/>
      <c r="AB174" s="36"/>
      <c r="AC174" s="36"/>
      <c r="AD174" s="36"/>
      <c r="AE174" s="36"/>
      <c r="AT174" s="19" t="s">
        <v>188</v>
      </c>
      <c r="AU174" s="19" t="s">
        <v>82</v>
      </c>
    </row>
    <row r="175" spans="2:51" s="13" customFormat="1" ht="11.25">
      <c r="B175" s="199"/>
      <c r="C175" s="200"/>
      <c r="D175" s="193" t="s">
        <v>220</v>
      </c>
      <c r="E175" s="201" t="s">
        <v>19</v>
      </c>
      <c r="F175" s="202" t="s">
        <v>352</v>
      </c>
      <c r="G175" s="200"/>
      <c r="H175" s="203">
        <v>1.061</v>
      </c>
      <c r="I175" s="204"/>
      <c r="J175" s="200"/>
      <c r="K175" s="200"/>
      <c r="L175" s="205"/>
      <c r="M175" s="206"/>
      <c r="N175" s="207"/>
      <c r="O175" s="207"/>
      <c r="P175" s="207"/>
      <c r="Q175" s="207"/>
      <c r="R175" s="207"/>
      <c r="S175" s="207"/>
      <c r="T175" s="208"/>
      <c r="AT175" s="209" t="s">
        <v>220</v>
      </c>
      <c r="AU175" s="209" t="s">
        <v>82</v>
      </c>
      <c r="AV175" s="13" t="s">
        <v>82</v>
      </c>
      <c r="AW175" s="13" t="s">
        <v>34</v>
      </c>
      <c r="AX175" s="13" t="s">
        <v>80</v>
      </c>
      <c r="AY175" s="209" t="s">
        <v>153</v>
      </c>
    </row>
    <row r="176" spans="1:65" s="2" customFormat="1" ht="14.45" customHeight="1">
      <c r="A176" s="36"/>
      <c r="B176" s="37"/>
      <c r="C176" s="180" t="s">
        <v>200</v>
      </c>
      <c r="D176" s="180" t="s">
        <v>155</v>
      </c>
      <c r="E176" s="181" t="s">
        <v>353</v>
      </c>
      <c r="F176" s="182" t="s">
        <v>354</v>
      </c>
      <c r="G176" s="183" t="s">
        <v>226</v>
      </c>
      <c r="H176" s="184">
        <v>4.246</v>
      </c>
      <c r="I176" s="185"/>
      <c r="J176" s="186">
        <f>ROUND(I176*H176,2)</f>
        <v>0</v>
      </c>
      <c r="K176" s="182" t="s">
        <v>159</v>
      </c>
      <c r="L176" s="41"/>
      <c r="M176" s="187" t="s">
        <v>19</v>
      </c>
      <c r="N176" s="188" t="s">
        <v>43</v>
      </c>
      <c r="O176" s="66"/>
      <c r="P176" s="189">
        <f>O176*H176</f>
        <v>0</v>
      </c>
      <c r="Q176" s="189">
        <v>1.05631</v>
      </c>
      <c r="R176" s="189">
        <f>Q176*H176</f>
        <v>4.485092260000001</v>
      </c>
      <c r="S176" s="189">
        <v>0</v>
      </c>
      <c r="T176" s="190">
        <f>S176*H176</f>
        <v>0</v>
      </c>
      <c r="U176" s="36"/>
      <c r="V176" s="36"/>
      <c r="W176" s="36"/>
      <c r="X176" s="36"/>
      <c r="Y176" s="36"/>
      <c r="Z176" s="36"/>
      <c r="AA176" s="36"/>
      <c r="AB176" s="36"/>
      <c r="AC176" s="36"/>
      <c r="AD176" s="36"/>
      <c r="AE176" s="36"/>
      <c r="AR176" s="191" t="s">
        <v>160</v>
      </c>
      <c r="AT176" s="191" t="s">
        <v>155</v>
      </c>
      <c r="AU176" s="191" t="s">
        <v>82</v>
      </c>
      <c r="AY176" s="19" t="s">
        <v>153</v>
      </c>
      <c r="BE176" s="192">
        <f>IF(N176="základní",J176,0)</f>
        <v>0</v>
      </c>
      <c r="BF176" s="192">
        <f>IF(N176="snížená",J176,0)</f>
        <v>0</v>
      </c>
      <c r="BG176" s="192">
        <f>IF(N176="zákl. přenesená",J176,0)</f>
        <v>0</v>
      </c>
      <c r="BH176" s="192">
        <f>IF(N176="sníž. přenesená",J176,0)</f>
        <v>0</v>
      </c>
      <c r="BI176" s="192">
        <f>IF(N176="nulová",J176,0)</f>
        <v>0</v>
      </c>
      <c r="BJ176" s="19" t="s">
        <v>80</v>
      </c>
      <c r="BK176" s="192">
        <f>ROUND(I176*H176,2)</f>
        <v>0</v>
      </c>
      <c r="BL176" s="19" t="s">
        <v>160</v>
      </c>
      <c r="BM176" s="191" t="s">
        <v>355</v>
      </c>
    </row>
    <row r="177" spans="1:47" s="2" customFormat="1" ht="29.25">
      <c r="A177" s="36"/>
      <c r="B177" s="37"/>
      <c r="C177" s="38"/>
      <c r="D177" s="193" t="s">
        <v>186</v>
      </c>
      <c r="E177" s="38"/>
      <c r="F177" s="194" t="s">
        <v>356</v>
      </c>
      <c r="G177" s="38"/>
      <c r="H177" s="38"/>
      <c r="I177" s="195"/>
      <c r="J177" s="38"/>
      <c r="K177" s="38"/>
      <c r="L177" s="41"/>
      <c r="M177" s="196"/>
      <c r="N177" s="197"/>
      <c r="O177" s="66"/>
      <c r="P177" s="66"/>
      <c r="Q177" s="66"/>
      <c r="R177" s="66"/>
      <c r="S177" s="66"/>
      <c r="T177" s="67"/>
      <c r="U177" s="36"/>
      <c r="V177" s="36"/>
      <c r="W177" s="36"/>
      <c r="X177" s="36"/>
      <c r="Y177" s="36"/>
      <c r="Z177" s="36"/>
      <c r="AA177" s="36"/>
      <c r="AB177" s="36"/>
      <c r="AC177" s="36"/>
      <c r="AD177" s="36"/>
      <c r="AE177" s="36"/>
      <c r="AT177" s="19" t="s">
        <v>186</v>
      </c>
      <c r="AU177" s="19" t="s">
        <v>82</v>
      </c>
    </row>
    <row r="178" spans="1:47" s="2" customFormat="1" ht="97.5">
      <c r="A178" s="36"/>
      <c r="B178" s="37"/>
      <c r="C178" s="38"/>
      <c r="D178" s="193" t="s">
        <v>188</v>
      </c>
      <c r="E178" s="38"/>
      <c r="F178" s="198" t="s">
        <v>351</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188</v>
      </c>
      <c r="AU178" s="19" t="s">
        <v>82</v>
      </c>
    </row>
    <row r="179" spans="2:51" s="13" customFormat="1" ht="11.25">
      <c r="B179" s="199"/>
      <c r="C179" s="200"/>
      <c r="D179" s="193" t="s">
        <v>220</v>
      </c>
      <c r="E179" s="201" t="s">
        <v>19</v>
      </c>
      <c r="F179" s="202" t="s">
        <v>357</v>
      </c>
      <c r="G179" s="200"/>
      <c r="H179" s="203">
        <v>4.246</v>
      </c>
      <c r="I179" s="204"/>
      <c r="J179" s="200"/>
      <c r="K179" s="200"/>
      <c r="L179" s="205"/>
      <c r="M179" s="206"/>
      <c r="N179" s="207"/>
      <c r="O179" s="207"/>
      <c r="P179" s="207"/>
      <c r="Q179" s="207"/>
      <c r="R179" s="207"/>
      <c r="S179" s="207"/>
      <c r="T179" s="208"/>
      <c r="AT179" s="209" t="s">
        <v>220</v>
      </c>
      <c r="AU179" s="209" t="s">
        <v>82</v>
      </c>
      <c r="AV179" s="13" t="s">
        <v>82</v>
      </c>
      <c r="AW179" s="13" t="s">
        <v>34</v>
      </c>
      <c r="AX179" s="13" t="s">
        <v>80</v>
      </c>
      <c r="AY179" s="209" t="s">
        <v>153</v>
      </c>
    </row>
    <row r="180" spans="2:63" s="12" customFormat="1" ht="22.9" customHeight="1">
      <c r="B180" s="164"/>
      <c r="C180" s="165"/>
      <c r="D180" s="166" t="s">
        <v>71</v>
      </c>
      <c r="E180" s="178" t="s">
        <v>160</v>
      </c>
      <c r="F180" s="178" t="s">
        <v>358</v>
      </c>
      <c r="G180" s="165"/>
      <c r="H180" s="165"/>
      <c r="I180" s="168"/>
      <c r="J180" s="179">
        <f>BK180</f>
        <v>0</v>
      </c>
      <c r="K180" s="165"/>
      <c r="L180" s="170"/>
      <c r="M180" s="171"/>
      <c r="N180" s="172"/>
      <c r="O180" s="172"/>
      <c r="P180" s="173">
        <f>SUM(P181:P187)</f>
        <v>0</v>
      </c>
      <c r="Q180" s="172"/>
      <c r="R180" s="173">
        <f>SUM(R181:R187)</f>
        <v>0</v>
      </c>
      <c r="S180" s="172"/>
      <c r="T180" s="174">
        <f>SUM(T181:T187)</f>
        <v>0</v>
      </c>
      <c r="AR180" s="175" t="s">
        <v>80</v>
      </c>
      <c r="AT180" s="176" t="s">
        <v>71</v>
      </c>
      <c r="AU180" s="176" t="s">
        <v>80</v>
      </c>
      <c r="AY180" s="175" t="s">
        <v>153</v>
      </c>
      <c r="BK180" s="177">
        <f>SUM(BK181:BK187)</f>
        <v>0</v>
      </c>
    </row>
    <row r="181" spans="1:65" s="2" customFormat="1" ht="14.45" customHeight="1">
      <c r="A181" s="36"/>
      <c r="B181" s="37"/>
      <c r="C181" s="180" t="s">
        <v>206</v>
      </c>
      <c r="D181" s="180" t="s">
        <v>155</v>
      </c>
      <c r="E181" s="181" t="s">
        <v>359</v>
      </c>
      <c r="F181" s="182" t="s">
        <v>360</v>
      </c>
      <c r="G181" s="183" t="s">
        <v>174</v>
      </c>
      <c r="H181" s="184">
        <v>112.86</v>
      </c>
      <c r="I181" s="185"/>
      <c r="J181" s="186">
        <f>ROUND(I181*H181,2)</f>
        <v>0</v>
      </c>
      <c r="K181" s="182" t="s">
        <v>159</v>
      </c>
      <c r="L181" s="41"/>
      <c r="M181" s="187" t="s">
        <v>19</v>
      </c>
      <c r="N181" s="188" t="s">
        <v>43</v>
      </c>
      <c r="O181" s="66"/>
      <c r="P181" s="189">
        <f>O181*H181</f>
        <v>0</v>
      </c>
      <c r="Q181" s="189">
        <v>0</v>
      </c>
      <c r="R181" s="189">
        <f>Q181*H181</f>
        <v>0</v>
      </c>
      <c r="S181" s="189">
        <v>0</v>
      </c>
      <c r="T181" s="190">
        <f>S181*H181</f>
        <v>0</v>
      </c>
      <c r="U181" s="36"/>
      <c r="V181" s="36"/>
      <c r="W181" s="36"/>
      <c r="X181" s="36"/>
      <c r="Y181" s="36"/>
      <c r="Z181" s="36"/>
      <c r="AA181" s="36"/>
      <c r="AB181" s="36"/>
      <c r="AC181" s="36"/>
      <c r="AD181" s="36"/>
      <c r="AE181" s="36"/>
      <c r="AR181" s="191" t="s">
        <v>160</v>
      </c>
      <c r="AT181" s="191" t="s">
        <v>155</v>
      </c>
      <c r="AU181" s="191" t="s">
        <v>82</v>
      </c>
      <c r="AY181" s="19" t="s">
        <v>153</v>
      </c>
      <c r="BE181" s="192">
        <f>IF(N181="základní",J181,0)</f>
        <v>0</v>
      </c>
      <c r="BF181" s="192">
        <f>IF(N181="snížená",J181,0)</f>
        <v>0</v>
      </c>
      <c r="BG181" s="192">
        <f>IF(N181="zákl. přenesená",J181,0)</f>
        <v>0</v>
      </c>
      <c r="BH181" s="192">
        <f>IF(N181="sníž. přenesená",J181,0)</f>
        <v>0</v>
      </c>
      <c r="BI181" s="192">
        <f>IF(N181="nulová",J181,0)</f>
        <v>0</v>
      </c>
      <c r="BJ181" s="19" t="s">
        <v>80</v>
      </c>
      <c r="BK181" s="192">
        <f>ROUND(I181*H181,2)</f>
        <v>0</v>
      </c>
      <c r="BL181" s="19" t="s">
        <v>160</v>
      </c>
      <c r="BM181" s="191" t="s">
        <v>361</v>
      </c>
    </row>
    <row r="182" spans="1:47" s="2" customFormat="1" ht="11.25">
      <c r="A182" s="36"/>
      <c r="B182" s="37"/>
      <c r="C182" s="38"/>
      <c r="D182" s="193" t="s">
        <v>186</v>
      </c>
      <c r="E182" s="38"/>
      <c r="F182" s="194" t="s">
        <v>362</v>
      </c>
      <c r="G182" s="38"/>
      <c r="H182" s="38"/>
      <c r="I182" s="195"/>
      <c r="J182" s="38"/>
      <c r="K182" s="38"/>
      <c r="L182" s="41"/>
      <c r="M182" s="196"/>
      <c r="N182" s="197"/>
      <c r="O182" s="66"/>
      <c r="P182" s="66"/>
      <c r="Q182" s="66"/>
      <c r="R182" s="66"/>
      <c r="S182" s="66"/>
      <c r="T182" s="67"/>
      <c r="U182" s="36"/>
      <c r="V182" s="36"/>
      <c r="W182" s="36"/>
      <c r="X182" s="36"/>
      <c r="Y182" s="36"/>
      <c r="Z182" s="36"/>
      <c r="AA182" s="36"/>
      <c r="AB182" s="36"/>
      <c r="AC182" s="36"/>
      <c r="AD182" s="36"/>
      <c r="AE182" s="36"/>
      <c r="AT182" s="19" t="s">
        <v>186</v>
      </c>
      <c r="AU182" s="19" t="s">
        <v>82</v>
      </c>
    </row>
    <row r="183" spans="1:47" s="2" customFormat="1" ht="107.25">
      <c r="A183" s="36"/>
      <c r="B183" s="37"/>
      <c r="C183" s="38"/>
      <c r="D183" s="193" t="s">
        <v>188</v>
      </c>
      <c r="E183" s="38"/>
      <c r="F183" s="198" t="s">
        <v>363</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188</v>
      </c>
      <c r="AU183" s="19" t="s">
        <v>82</v>
      </c>
    </row>
    <row r="184" spans="2:51" s="13" customFormat="1" ht="11.25">
      <c r="B184" s="199"/>
      <c r="C184" s="200"/>
      <c r="D184" s="193" t="s">
        <v>220</v>
      </c>
      <c r="E184" s="201" t="s">
        <v>19</v>
      </c>
      <c r="F184" s="202" t="s">
        <v>364</v>
      </c>
      <c r="G184" s="200"/>
      <c r="H184" s="203">
        <v>75.46</v>
      </c>
      <c r="I184" s="204"/>
      <c r="J184" s="200"/>
      <c r="K184" s="200"/>
      <c r="L184" s="205"/>
      <c r="M184" s="206"/>
      <c r="N184" s="207"/>
      <c r="O184" s="207"/>
      <c r="P184" s="207"/>
      <c r="Q184" s="207"/>
      <c r="R184" s="207"/>
      <c r="S184" s="207"/>
      <c r="T184" s="208"/>
      <c r="AT184" s="209" t="s">
        <v>220</v>
      </c>
      <c r="AU184" s="209" t="s">
        <v>82</v>
      </c>
      <c r="AV184" s="13" t="s">
        <v>82</v>
      </c>
      <c r="AW184" s="13" t="s">
        <v>34</v>
      </c>
      <c r="AX184" s="13" t="s">
        <v>72</v>
      </c>
      <c r="AY184" s="209" t="s">
        <v>153</v>
      </c>
    </row>
    <row r="185" spans="2:51" s="13" customFormat="1" ht="11.25">
      <c r="B185" s="199"/>
      <c r="C185" s="200"/>
      <c r="D185" s="193" t="s">
        <v>220</v>
      </c>
      <c r="E185" s="201" t="s">
        <v>19</v>
      </c>
      <c r="F185" s="202" t="s">
        <v>365</v>
      </c>
      <c r="G185" s="200"/>
      <c r="H185" s="203">
        <v>20.02</v>
      </c>
      <c r="I185" s="204"/>
      <c r="J185" s="200"/>
      <c r="K185" s="200"/>
      <c r="L185" s="205"/>
      <c r="M185" s="206"/>
      <c r="N185" s="207"/>
      <c r="O185" s="207"/>
      <c r="P185" s="207"/>
      <c r="Q185" s="207"/>
      <c r="R185" s="207"/>
      <c r="S185" s="207"/>
      <c r="T185" s="208"/>
      <c r="AT185" s="209" t="s">
        <v>220</v>
      </c>
      <c r="AU185" s="209" t="s">
        <v>82</v>
      </c>
      <c r="AV185" s="13" t="s">
        <v>82</v>
      </c>
      <c r="AW185" s="13" t="s">
        <v>34</v>
      </c>
      <c r="AX185" s="13" t="s">
        <v>72</v>
      </c>
      <c r="AY185" s="209" t="s">
        <v>153</v>
      </c>
    </row>
    <row r="186" spans="2:51" s="13" customFormat="1" ht="11.25">
      <c r="B186" s="199"/>
      <c r="C186" s="200"/>
      <c r="D186" s="193" t="s">
        <v>220</v>
      </c>
      <c r="E186" s="201" t="s">
        <v>19</v>
      </c>
      <c r="F186" s="202" t="s">
        <v>366</v>
      </c>
      <c r="G186" s="200"/>
      <c r="H186" s="203">
        <v>17.38</v>
      </c>
      <c r="I186" s="204"/>
      <c r="J186" s="200"/>
      <c r="K186" s="200"/>
      <c r="L186" s="205"/>
      <c r="M186" s="206"/>
      <c r="N186" s="207"/>
      <c r="O186" s="207"/>
      <c r="P186" s="207"/>
      <c r="Q186" s="207"/>
      <c r="R186" s="207"/>
      <c r="S186" s="207"/>
      <c r="T186" s="208"/>
      <c r="AT186" s="209" t="s">
        <v>220</v>
      </c>
      <c r="AU186" s="209" t="s">
        <v>82</v>
      </c>
      <c r="AV186" s="13" t="s">
        <v>82</v>
      </c>
      <c r="AW186" s="13" t="s">
        <v>34</v>
      </c>
      <c r="AX186" s="13" t="s">
        <v>72</v>
      </c>
      <c r="AY186" s="209" t="s">
        <v>153</v>
      </c>
    </row>
    <row r="187" spans="2:51" s="14" customFormat="1" ht="11.25">
      <c r="B187" s="215"/>
      <c r="C187" s="216"/>
      <c r="D187" s="193" t="s">
        <v>220</v>
      </c>
      <c r="E187" s="217" t="s">
        <v>19</v>
      </c>
      <c r="F187" s="218" t="s">
        <v>278</v>
      </c>
      <c r="G187" s="216"/>
      <c r="H187" s="219">
        <v>112.86</v>
      </c>
      <c r="I187" s="220"/>
      <c r="J187" s="216"/>
      <c r="K187" s="216"/>
      <c r="L187" s="221"/>
      <c r="M187" s="222"/>
      <c r="N187" s="223"/>
      <c r="O187" s="223"/>
      <c r="P187" s="223"/>
      <c r="Q187" s="223"/>
      <c r="R187" s="223"/>
      <c r="S187" s="223"/>
      <c r="T187" s="224"/>
      <c r="AT187" s="225" t="s">
        <v>220</v>
      </c>
      <c r="AU187" s="225" t="s">
        <v>82</v>
      </c>
      <c r="AV187" s="14" t="s">
        <v>160</v>
      </c>
      <c r="AW187" s="14" t="s">
        <v>34</v>
      </c>
      <c r="AX187" s="14" t="s">
        <v>80</v>
      </c>
      <c r="AY187" s="225" t="s">
        <v>153</v>
      </c>
    </row>
    <row r="188" spans="2:63" s="12" customFormat="1" ht="22.9" customHeight="1">
      <c r="B188" s="164"/>
      <c r="C188" s="165"/>
      <c r="D188" s="166" t="s">
        <v>71</v>
      </c>
      <c r="E188" s="178" t="s">
        <v>194</v>
      </c>
      <c r="F188" s="178" t="s">
        <v>367</v>
      </c>
      <c r="G188" s="165"/>
      <c r="H188" s="165"/>
      <c r="I188" s="168"/>
      <c r="J188" s="179">
        <f>BK188</f>
        <v>0</v>
      </c>
      <c r="K188" s="165"/>
      <c r="L188" s="170"/>
      <c r="M188" s="171"/>
      <c r="N188" s="172"/>
      <c r="O188" s="172"/>
      <c r="P188" s="173">
        <f>SUM(P189:P195)</f>
        <v>0</v>
      </c>
      <c r="Q188" s="172"/>
      <c r="R188" s="173">
        <f>SUM(R189:R195)</f>
        <v>0.00138</v>
      </c>
      <c r="S188" s="172"/>
      <c r="T188" s="174">
        <f>SUM(T189:T195)</f>
        <v>0</v>
      </c>
      <c r="AR188" s="175" t="s">
        <v>80</v>
      </c>
      <c r="AT188" s="176" t="s">
        <v>71</v>
      </c>
      <c r="AU188" s="176" t="s">
        <v>80</v>
      </c>
      <c r="AY188" s="175" t="s">
        <v>153</v>
      </c>
      <c r="BK188" s="177">
        <f>SUM(BK189:BK195)</f>
        <v>0</v>
      </c>
    </row>
    <row r="189" spans="1:65" s="2" customFormat="1" ht="14.45" customHeight="1">
      <c r="A189" s="36"/>
      <c r="B189" s="37"/>
      <c r="C189" s="180" t="s">
        <v>368</v>
      </c>
      <c r="D189" s="180" t="s">
        <v>155</v>
      </c>
      <c r="E189" s="181" t="s">
        <v>369</v>
      </c>
      <c r="F189" s="182" t="s">
        <v>370</v>
      </c>
      <c r="G189" s="183" t="s">
        <v>158</v>
      </c>
      <c r="H189" s="184">
        <v>2</v>
      </c>
      <c r="I189" s="185"/>
      <c r="J189" s="186">
        <f>ROUND(I189*H189,2)</f>
        <v>0</v>
      </c>
      <c r="K189" s="182" t="s">
        <v>159</v>
      </c>
      <c r="L189" s="41"/>
      <c r="M189" s="187" t="s">
        <v>19</v>
      </c>
      <c r="N189" s="188" t="s">
        <v>43</v>
      </c>
      <c r="O189" s="66"/>
      <c r="P189" s="189">
        <f>O189*H189</f>
        <v>0</v>
      </c>
      <c r="Q189" s="189">
        <v>0</v>
      </c>
      <c r="R189" s="189">
        <f>Q189*H189</f>
        <v>0</v>
      </c>
      <c r="S189" s="189">
        <v>0</v>
      </c>
      <c r="T189" s="190">
        <f>S189*H189</f>
        <v>0</v>
      </c>
      <c r="U189" s="36"/>
      <c r="V189" s="36"/>
      <c r="W189" s="36"/>
      <c r="X189" s="36"/>
      <c r="Y189" s="36"/>
      <c r="Z189" s="36"/>
      <c r="AA189" s="36"/>
      <c r="AB189" s="36"/>
      <c r="AC189" s="36"/>
      <c r="AD189" s="36"/>
      <c r="AE189" s="36"/>
      <c r="AR189" s="191" t="s">
        <v>160</v>
      </c>
      <c r="AT189" s="191" t="s">
        <v>155</v>
      </c>
      <c r="AU189" s="191" t="s">
        <v>82</v>
      </c>
      <c r="AY189" s="19" t="s">
        <v>153</v>
      </c>
      <c r="BE189" s="192">
        <f>IF(N189="základní",J189,0)</f>
        <v>0</v>
      </c>
      <c r="BF189" s="192">
        <f>IF(N189="snížená",J189,0)</f>
        <v>0</v>
      </c>
      <c r="BG189" s="192">
        <f>IF(N189="zákl. přenesená",J189,0)</f>
        <v>0</v>
      </c>
      <c r="BH189" s="192">
        <f>IF(N189="sníž. přenesená",J189,0)</f>
        <v>0</v>
      </c>
      <c r="BI189" s="192">
        <f>IF(N189="nulová",J189,0)</f>
        <v>0</v>
      </c>
      <c r="BJ189" s="19" t="s">
        <v>80</v>
      </c>
      <c r="BK189" s="192">
        <f>ROUND(I189*H189,2)</f>
        <v>0</v>
      </c>
      <c r="BL189" s="19" t="s">
        <v>160</v>
      </c>
      <c r="BM189" s="191" t="s">
        <v>371</v>
      </c>
    </row>
    <row r="190" spans="1:47" s="2" customFormat="1" ht="11.25">
      <c r="A190" s="36"/>
      <c r="B190" s="37"/>
      <c r="C190" s="38"/>
      <c r="D190" s="193" t="s">
        <v>186</v>
      </c>
      <c r="E190" s="38"/>
      <c r="F190" s="194" t="s">
        <v>372</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186</v>
      </c>
      <c r="AU190" s="19" t="s">
        <v>82</v>
      </c>
    </row>
    <row r="191" spans="1:47" s="2" customFormat="1" ht="68.25">
      <c r="A191" s="36"/>
      <c r="B191" s="37"/>
      <c r="C191" s="38"/>
      <c r="D191" s="193" t="s">
        <v>188</v>
      </c>
      <c r="E191" s="38"/>
      <c r="F191" s="198" t="s">
        <v>373</v>
      </c>
      <c r="G191" s="38"/>
      <c r="H191" s="38"/>
      <c r="I191" s="195"/>
      <c r="J191" s="38"/>
      <c r="K191" s="38"/>
      <c r="L191" s="41"/>
      <c r="M191" s="196"/>
      <c r="N191" s="197"/>
      <c r="O191" s="66"/>
      <c r="P191" s="66"/>
      <c r="Q191" s="66"/>
      <c r="R191" s="66"/>
      <c r="S191" s="66"/>
      <c r="T191" s="67"/>
      <c r="U191" s="36"/>
      <c r="V191" s="36"/>
      <c r="W191" s="36"/>
      <c r="X191" s="36"/>
      <c r="Y191" s="36"/>
      <c r="Z191" s="36"/>
      <c r="AA191" s="36"/>
      <c r="AB191" s="36"/>
      <c r="AC191" s="36"/>
      <c r="AD191" s="36"/>
      <c r="AE191" s="36"/>
      <c r="AT191" s="19" t="s">
        <v>188</v>
      </c>
      <c r="AU191" s="19" t="s">
        <v>82</v>
      </c>
    </row>
    <row r="192" spans="2:51" s="13" customFormat="1" ht="11.25">
      <c r="B192" s="199"/>
      <c r="C192" s="200"/>
      <c r="D192" s="193" t="s">
        <v>220</v>
      </c>
      <c r="E192" s="201" t="s">
        <v>19</v>
      </c>
      <c r="F192" s="202" t="s">
        <v>253</v>
      </c>
      <c r="G192" s="200"/>
      <c r="H192" s="203">
        <v>2</v>
      </c>
      <c r="I192" s="204"/>
      <c r="J192" s="200"/>
      <c r="K192" s="200"/>
      <c r="L192" s="205"/>
      <c r="M192" s="206"/>
      <c r="N192" s="207"/>
      <c r="O192" s="207"/>
      <c r="P192" s="207"/>
      <c r="Q192" s="207"/>
      <c r="R192" s="207"/>
      <c r="S192" s="207"/>
      <c r="T192" s="208"/>
      <c r="AT192" s="209" t="s">
        <v>220</v>
      </c>
      <c r="AU192" s="209" t="s">
        <v>82</v>
      </c>
      <c r="AV192" s="13" t="s">
        <v>82</v>
      </c>
      <c r="AW192" s="13" t="s">
        <v>34</v>
      </c>
      <c r="AX192" s="13" t="s">
        <v>80</v>
      </c>
      <c r="AY192" s="209" t="s">
        <v>153</v>
      </c>
    </row>
    <row r="193" spans="1:65" s="2" customFormat="1" ht="14.45" customHeight="1">
      <c r="A193" s="36"/>
      <c r="B193" s="37"/>
      <c r="C193" s="247" t="s">
        <v>8</v>
      </c>
      <c r="D193" s="247" t="s">
        <v>374</v>
      </c>
      <c r="E193" s="248" t="s">
        <v>375</v>
      </c>
      <c r="F193" s="249" t="s">
        <v>376</v>
      </c>
      <c r="G193" s="250" t="s">
        <v>158</v>
      </c>
      <c r="H193" s="251">
        <v>2</v>
      </c>
      <c r="I193" s="252"/>
      <c r="J193" s="253">
        <f>ROUND(I193*H193,2)</f>
        <v>0</v>
      </c>
      <c r="K193" s="249" t="s">
        <v>159</v>
      </c>
      <c r="L193" s="254"/>
      <c r="M193" s="255" t="s">
        <v>19</v>
      </c>
      <c r="N193" s="256" t="s">
        <v>43</v>
      </c>
      <c r="O193" s="66"/>
      <c r="P193" s="189">
        <f>O193*H193</f>
        <v>0</v>
      </c>
      <c r="Q193" s="189">
        <v>0.00069</v>
      </c>
      <c r="R193" s="189">
        <f>Q193*H193</f>
        <v>0.00138</v>
      </c>
      <c r="S193" s="189">
        <v>0</v>
      </c>
      <c r="T193" s="190">
        <f>S193*H193</f>
        <v>0</v>
      </c>
      <c r="U193" s="36"/>
      <c r="V193" s="36"/>
      <c r="W193" s="36"/>
      <c r="X193" s="36"/>
      <c r="Y193" s="36"/>
      <c r="Z193" s="36"/>
      <c r="AA193" s="36"/>
      <c r="AB193" s="36"/>
      <c r="AC193" s="36"/>
      <c r="AD193" s="36"/>
      <c r="AE193" s="36"/>
      <c r="AR193" s="191" t="s">
        <v>194</v>
      </c>
      <c r="AT193" s="191" t="s">
        <v>374</v>
      </c>
      <c r="AU193" s="191" t="s">
        <v>82</v>
      </c>
      <c r="AY193" s="19" t="s">
        <v>153</v>
      </c>
      <c r="BE193" s="192">
        <f>IF(N193="základní",J193,0)</f>
        <v>0</v>
      </c>
      <c r="BF193" s="192">
        <f>IF(N193="snížená",J193,0)</f>
        <v>0</v>
      </c>
      <c r="BG193" s="192">
        <f>IF(N193="zákl. přenesená",J193,0)</f>
        <v>0</v>
      </c>
      <c r="BH193" s="192">
        <f>IF(N193="sníž. přenesená",J193,0)</f>
        <v>0</v>
      </c>
      <c r="BI193" s="192">
        <f>IF(N193="nulová",J193,0)</f>
        <v>0</v>
      </c>
      <c r="BJ193" s="19" t="s">
        <v>80</v>
      </c>
      <c r="BK193" s="192">
        <f>ROUND(I193*H193,2)</f>
        <v>0</v>
      </c>
      <c r="BL193" s="19" t="s">
        <v>160</v>
      </c>
      <c r="BM193" s="191" t="s">
        <v>377</v>
      </c>
    </row>
    <row r="194" spans="1:47" s="2" customFormat="1" ht="11.25">
      <c r="A194" s="36"/>
      <c r="B194" s="37"/>
      <c r="C194" s="38"/>
      <c r="D194" s="193" t="s">
        <v>186</v>
      </c>
      <c r="E194" s="38"/>
      <c r="F194" s="194" t="s">
        <v>376</v>
      </c>
      <c r="G194" s="38"/>
      <c r="H194" s="38"/>
      <c r="I194" s="195"/>
      <c r="J194" s="38"/>
      <c r="K194" s="38"/>
      <c r="L194" s="41"/>
      <c r="M194" s="196"/>
      <c r="N194" s="197"/>
      <c r="O194" s="66"/>
      <c r="P194" s="66"/>
      <c r="Q194" s="66"/>
      <c r="R194" s="66"/>
      <c r="S194" s="66"/>
      <c r="T194" s="67"/>
      <c r="U194" s="36"/>
      <c r="V194" s="36"/>
      <c r="W194" s="36"/>
      <c r="X194" s="36"/>
      <c r="Y194" s="36"/>
      <c r="Z194" s="36"/>
      <c r="AA194" s="36"/>
      <c r="AB194" s="36"/>
      <c r="AC194" s="36"/>
      <c r="AD194" s="36"/>
      <c r="AE194" s="36"/>
      <c r="AT194" s="19" t="s">
        <v>186</v>
      </c>
      <c r="AU194" s="19" t="s">
        <v>82</v>
      </c>
    </row>
    <row r="195" spans="2:51" s="13" customFormat="1" ht="11.25">
      <c r="B195" s="199"/>
      <c r="C195" s="200"/>
      <c r="D195" s="193" t="s">
        <v>220</v>
      </c>
      <c r="E195" s="201" t="s">
        <v>253</v>
      </c>
      <c r="F195" s="202" t="s">
        <v>378</v>
      </c>
      <c r="G195" s="200"/>
      <c r="H195" s="203">
        <v>2</v>
      </c>
      <c r="I195" s="204"/>
      <c r="J195" s="200"/>
      <c r="K195" s="200"/>
      <c r="L195" s="205"/>
      <c r="M195" s="206"/>
      <c r="N195" s="207"/>
      <c r="O195" s="207"/>
      <c r="P195" s="207"/>
      <c r="Q195" s="207"/>
      <c r="R195" s="207"/>
      <c r="S195" s="207"/>
      <c r="T195" s="208"/>
      <c r="AT195" s="209" t="s">
        <v>220</v>
      </c>
      <c r="AU195" s="209" t="s">
        <v>82</v>
      </c>
      <c r="AV195" s="13" t="s">
        <v>82</v>
      </c>
      <c r="AW195" s="13" t="s">
        <v>34</v>
      </c>
      <c r="AX195" s="13" t="s">
        <v>80</v>
      </c>
      <c r="AY195" s="209" t="s">
        <v>153</v>
      </c>
    </row>
    <row r="196" spans="2:63" s="12" customFormat="1" ht="22.9" customHeight="1">
      <c r="B196" s="164"/>
      <c r="C196" s="165"/>
      <c r="D196" s="166" t="s">
        <v>71</v>
      </c>
      <c r="E196" s="178" t="s">
        <v>202</v>
      </c>
      <c r="F196" s="178" t="s">
        <v>379</v>
      </c>
      <c r="G196" s="165"/>
      <c r="H196" s="165"/>
      <c r="I196" s="168"/>
      <c r="J196" s="179">
        <f>BK196</f>
        <v>0</v>
      </c>
      <c r="K196" s="165"/>
      <c r="L196" s="170"/>
      <c r="M196" s="171"/>
      <c r="N196" s="172"/>
      <c r="O196" s="172"/>
      <c r="P196" s="173">
        <f>SUM(P197:P203)</f>
        <v>0</v>
      </c>
      <c r="Q196" s="172"/>
      <c r="R196" s="173">
        <f>SUM(R197:R203)</f>
        <v>0.005376000000000001</v>
      </c>
      <c r="S196" s="172"/>
      <c r="T196" s="174">
        <f>SUM(T197:T203)</f>
        <v>0</v>
      </c>
      <c r="AR196" s="175" t="s">
        <v>80</v>
      </c>
      <c r="AT196" s="176" t="s">
        <v>71</v>
      </c>
      <c r="AU196" s="176" t="s">
        <v>80</v>
      </c>
      <c r="AY196" s="175" t="s">
        <v>153</v>
      </c>
      <c r="BK196" s="177">
        <f>SUM(BK197:BK203)</f>
        <v>0</v>
      </c>
    </row>
    <row r="197" spans="1:65" s="2" customFormat="1" ht="14.45" customHeight="1">
      <c r="A197" s="36"/>
      <c r="B197" s="37"/>
      <c r="C197" s="180" t="s">
        <v>214</v>
      </c>
      <c r="D197" s="180" t="s">
        <v>155</v>
      </c>
      <c r="E197" s="181" t="s">
        <v>380</v>
      </c>
      <c r="F197" s="182" t="s">
        <v>381</v>
      </c>
      <c r="G197" s="183" t="s">
        <v>158</v>
      </c>
      <c r="H197" s="184">
        <v>6.4</v>
      </c>
      <c r="I197" s="185"/>
      <c r="J197" s="186">
        <f>ROUND(I197*H197,2)</f>
        <v>0</v>
      </c>
      <c r="K197" s="182" t="s">
        <v>159</v>
      </c>
      <c r="L197" s="41"/>
      <c r="M197" s="187" t="s">
        <v>19</v>
      </c>
      <c r="N197" s="188" t="s">
        <v>43</v>
      </c>
      <c r="O197" s="66"/>
      <c r="P197" s="189">
        <f>O197*H197</f>
        <v>0</v>
      </c>
      <c r="Q197" s="189">
        <v>0.00084</v>
      </c>
      <c r="R197" s="189">
        <f>Q197*H197</f>
        <v>0.005376000000000001</v>
      </c>
      <c r="S197" s="189">
        <v>0</v>
      </c>
      <c r="T197" s="190">
        <f>S197*H197</f>
        <v>0</v>
      </c>
      <c r="U197" s="36"/>
      <c r="V197" s="36"/>
      <c r="W197" s="36"/>
      <c r="X197" s="36"/>
      <c r="Y197" s="36"/>
      <c r="Z197" s="36"/>
      <c r="AA197" s="36"/>
      <c r="AB197" s="36"/>
      <c r="AC197" s="36"/>
      <c r="AD197" s="36"/>
      <c r="AE197" s="36"/>
      <c r="AR197" s="191" t="s">
        <v>160</v>
      </c>
      <c r="AT197" s="191" t="s">
        <v>155</v>
      </c>
      <c r="AU197" s="191" t="s">
        <v>82</v>
      </c>
      <c r="AY197" s="19" t="s">
        <v>153</v>
      </c>
      <c r="BE197" s="192">
        <f>IF(N197="základní",J197,0)</f>
        <v>0</v>
      </c>
      <c r="BF197" s="192">
        <f>IF(N197="snížená",J197,0)</f>
        <v>0</v>
      </c>
      <c r="BG197" s="192">
        <f>IF(N197="zákl. přenesená",J197,0)</f>
        <v>0</v>
      </c>
      <c r="BH197" s="192">
        <f>IF(N197="sníž. přenesená",J197,0)</f>
        <v>0</v>
      </c>
      <c r="BI197" s="192">
        <f>IF(N197="nulová",J197,0)</f>
        <v>0</v>
      </c>
      <c r="BJ197" s="19" t="s">
        <v>80</v>
      </c>
      <c r="BK197" s="192">
        <f>ROUND(I197*H197,2)</f>
        <v>0</v>
      </c>
      <c r="BL197" s="19" t="s">
        <v>160</v>
      </c>
      <c r="BM197" s="191" t="s">
        <v>382</v>
      </c>
    </row>
    <row r="198" spans="1:47" s="2" customFormat="1" ht="11.25">
      <c r="A198" s="36"/>
      <c r="B198" s="37"/>
      <c r="C198" s="38"/>
      <c r="D198" s="193" t="s">
        <v>186</v>
      </c>
      <c r="E198" s="38"/>
      <c r="F198" s="194" t="s">
        <v>381</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186</v>
      </c>
      <c r="AU198" s="19" t="s">
        <v>82</v>
      </c>
    </row>
    <row r="199" spans="1:47" s="2" customFormat="1" ht="107.25">
      <c r="A199" s="36"/>
      <c r="B199" s="37"/>
      <c r="C199" s="38"/>
      <c r="D199" s="193" t="s">
        <v>188</v>
      </c>
      <c r="E199" s="38"/>
      <c r="F199" s="198" t="s">
        <v>383</v>
      </c>
      <c r="G199" s="38"/>
      <c r="H199" s="38"/>
      <c r="I199" s="195"/>
      <c r="J199" s="38"/>
      <c r="K199" s="38"/>
      <c r="L199" s="41"/>
      <c r="M199" s="196"/>
      <c r="N199" s="197"/>
      <c r="O199" s="66"/>
      <c r="P199" s="66"/>
      <c r="Q199" s="66"/>
      <c r="R199" s="66"/>
      <c r="S199" s="66"/>
      <c r="T199" s="67"/>
      <c r="U199" s="36"/>
      <c r="V199" s="36"/>
      <c r="W199" s="36"/>
      <c r="X199" s="36"/>
      <c r="Y199" s="36"/>
      <c r="Z199" s="36"/>
      <c r="AA199" s="36"/>
      <c r="AB199" s="36"/>
      <c r="AC199" s="36"/>
      <c r="AD199" s="36"/>
      <c r="AE199" s="36"/>
      <c r="AT199" s="19" t="s">
        <v>188</v>
      </c>
      <c r="AU199" s="19" t="s">
        <v>82</v>
      </c>
    </row>
    <row r="200" spans="2:51" s="13" customFormat="1" ht="11.25">
      <c r="B200" s="199"/>
      <c r="C200" s="200"/>
      <c r="D200" s="193" t="s">
        <v>220</v>
      </c>
      <c r="E200" s="201" t="s">
        <v>255</v>
      </c>
      <c r="F200" s="202" t="s">
        <v>257</v>
      </c>
      <c r="G200" s="200"/>
      <c r="H200" s="203">
        <v>6.4</v>
      </c>
      <c r="I200" s="204"/>
      <c r="J200" s="200"/>
      <c r="K200" s="200"/>
      <c r="L200" s="205"/>
      <c r="M200" s="206"/>
      <c r="N200" s="207"/>
      <c r="O200" s="207"/>
      <c r="P200" s="207"/>
      <c r="Q200" s="207"/>
      <c r="R200" s="207"/>
      <c r="S200" s="207"/>
      <c r="T200" s="208"/>
      <c r="AT200" s="209" t="s">
        <v>220</v>
      </c>
      <c r="AU200" s="209" t="s">
        <v>82</v>
      </c>
      <c r="AV200" s="13" t="s">
        <v>82</v>
      </c>
      <c r="AW200" s="13" t="s">
        <v>34</v>
      </c>
      <c r="AX200" s="13" t="s">
        <v>80</v>
      </c>
      <c r="AY200" s="209" t="s">
        <v>153</v>
      </c>
    </row>
    <row r="201" spans="1:65" s="2" customFormat="1" ht="14.45" customHeight="1">
      <c r="A201" s="36"/>
      <c r="B201" s="37"/>
      <c r="C201" s="247" t="s">
        <v>384</v>
      </c>
      <c r="D201" s="247" t="s">
        <v>374</v>
      </c>
      <c r="E201" s="248" t="s">
        <v>385</v>
      </c>
      <c r="F201" s="249" t="s">
        <v>386</v>
      </c>
      <c r="G201" s="250" t="s">
        <v>244</v>
      </c>
      <c r="H201" s="251">
        <v>160</v>
      </c>
      <c r="I201" s="252"/>
      <c r="J201" s="253">
        <f>ROUND(I201*H201,2)</f>
        <v>0</v>
      </c>
      <c r="K201" s="249" t="s">
        <v>19</v>
      </c>
      <c r="L201" s="254"/>
      <c r="M201" s="255" t="s">
        <v>19</v>
      </c>
      <c r="N201" s="256" t="s">
        <v>43</v>
      </c>
      <c r="O201" s="66"/>
      <c r="P201" s="189">
        <f>O201*H201</f>
        <v>0</v>
      </c>
      <c r="Q201" s="189">
        <v>0</v>
      </c>
      <c r="R201" s="189">
        <f>Q201*H201</f>
        <v>0</v>
      </c>
      <c r="S201" s="189">
        <v>0</v>
      </c>
      <c r="T201" s="190">
        <f>S201*H201</f>
        <v>0</v>
      </c>
      <c r="U201" s="36"/>
      <c r="V201" s="36"/>
      <c r="W201" s="36"/>
      <c r="X201" s="36"/>
      <c r="Y201" s="36"/>
      <c r="Z201" s="36"/>
      <c r="AA201" s="36"/>
      <c r="AB201" s="36"/>
      <c r="AC201" s="36"/>
      <c r="AD201" s="36"/>
      <c r="AE201" s="36"/>
      <c r="AR201" s="191" t="s">
        <v>194</v>
      </c>
      <c r="AT201" s="191" t="s">
        <v>374</v>
      </c>
      <c r="AU201" s="191" t="s">
        <v>82</v>
      </c>
      <c r="AY201" s="19" t="s">
        <v>153</v>
      </c>
      <c r="BE201" s="192">
        <f>IF(N201="základní",J201,0)</f>
        <v>0</v>
      </c>
      <c r="BF201" s="192">
        <f>IF(N201="snížená",J201,0)</f>
        <v>0</v>
      </c>
      <c r="BG201" s="192">
        <f>IF(N201="zákl. přenesená",J201,0)</f>
        <v>0</v>
      </c>
      <c r="BH201" s="192">
        <f>IF(N201="sníž. přenesená",J201,0)</f>
        <v>0</v>
      </c>
      <c r="BI201" s="192">
        <f>IF(N201="nulová",J201,0)</f>
        <v>0</v>
      </c>
      <c r="BJ201" s="19" t="s">
        <v>80</v>
      </c>
      <c r="BK201" s="192">
        <f>ROUND(I201*H201,2)</f>
        <v>0</v>
      </c>
      <c r="BL201" s="19" t="s">
        <v>160</v>
      </c>
      <c r="BM201" s="191" t="s">
        <v>387</v>
      </c>
    </row>
    <row r="202" spans="1:47" s="2" customFormat="1" ht="11.25">
      <c r="A202" s="36"/>
      <c r="B202" s="37"/>
      <c r="C202" s="38"/>
      <c r="D202" s="193" t="s">
        <v>186</v>
      </c>
      <c r="E202" s="38"/>
      <c r="F202" s="194" t="s">
        <v>386</v>
      </c>
      <c r="G202" s="38"/>
      <c r="H202" s="38"/>
      <c r="I202" s="195"/>
      <c r="J202" s="38"/>
      <c r="K202" s="38"/>
      <c r="L202" s="41"/>
      <c r="M202" s="196"/>
      <c r="N202" s="197"/>
      <c r="O202" s="66"/>
      <c r="P202" s="66"/>
      <c r="Q202" s="66"/>
      <c r="R202" s="66"/>
      <c r="S202" s="66"/>
      <c r="T202" s="67"/>
      <c r="U202" s="36"/>
      <c r="V202" s="36"/>
      <c r="W202" s="36"/>
      <c r="X202" s="36"/>
      <c r="Y202" s="36"/>
      <c r="Z202" s="36"/>
      <c r="AA202" s="36"/>
      <c r="AB202" s="36"/>
      <c r="AC202" s="36"/>
      <c r="AD202" s="36"/>
      <c r="AE202" s="36"/>
      <c r="AT202" s="19" t="s">
        <v>186</v>
      </c>
      <c r="AU202" s="19" t="s">
        <v>82</v>
      </c>
    </row>
    <row r="203" spans="2:51" s="13" customFormat="1" ht="11.25">
      <c r="B203" s="199"/>
      <c r="C203" s="200"/>
      <c r="D203" s="193" t="s">
        <v>220</v>
      </c>
      <c r="E203" s="201" t="s">
        <v>19</v>
      </c>
      <c r="F203" s="202" t="s">
        <v>388</v>
      </c>
      <c r="G203" s="200"/>
      <c r="H203" s="203">
        <v>160</v>
      </c>
      <c r="I203" s="204"/>
      <c r="J203" s="200"/>
      <c r="K203" s="200"/>
      <c r="L203" s="205"/>
      <c r="M203" s="206"/>
      <c r="N203" s="207"/>
      <c r="O203" s="207"/>
      <c r="P203" s="207"/>
      <c r="Q203" s="207"/>
      <c r="R203" s="207"/>
      <c r="S203" s="207"/>
      <c r="T203" s="208"/>
      <c r="AT203" s="209" t="s">
        <v>220</v>
      </c>
      <c r="AU203" s="209" t="s">
        <v>82</v>
      </c>
      <c r="AV203" s="13" t="s">
        <v>82</v>
      </c>
      <c r="AW203" s="13" t="s">
        <v>34</v>
      </c>
      <c r="AX203" s="13" t="s">
        <v>80</v>
      </c>
      <c r="AY203" s="209" t="s">
        <v>153</v>
      </c>
    </row>
    <row r="204" spans="2:63" s="12" customFormat="1" ht="22.9" customHeight="1">
      <c r="B204" s="164"/>
      <c r="C204" s="165"/>
      <c r="D204" s="166" t="s">
        <v>71</v>
      </c>
      <c r="E204" s="178" t="s">
        <v>222</v>
      </c>
      <c r="F204" s="178" t="s">
        <v>389</v>
      </c>
      <c r="G204" s="165"/>
      <c r="H204" s="165"/>
      <c r="I204" s="168"/>
      <c r="J204" s="179">
        <f>BK204</f>
        <v>0</v>
      </c>
      <c r="K204" s="165"/>
      <c r="L204" s="170"/>
      <c r="M204" s="171"/>
      <c r="N204" s="172"/>
      <c r="O204" s="172"/>
      <c r="P204" s="173">
        <f>SUM(P205:P207)</f>
        <v>0</v>
      </c>
      <c r="Q204" s="172"/>
      <c r="R204" s="173">
        <f>SUM(R205:R207)</f>
        <v>0</v>
      </c>
      <c r="S204" s="172"/>
      <c r="T204" s="174">
        <f>SUM(T205:T207)</f>
        <v>0</v>
      </c>
      <c r="AR204" s="175" t="s">
        <v>80</v>
      </c>
      <c r="AT204" s="176" t="s">
        <v>71</v>
      </c>
      <c r="AU204" s="176" t="s">
        <v>80</v>
      </c>
      <c r="AY204" s="175" t="s">
        <v>153</v>
      </c>
      <c r="BK204" s="177">
        <f>SUM(BK205:BK207)</f>
        <v>0</v>
      </c>
    </row>
    <row r="205" spans="1:65" s="2" customFormat="1" ht="14.45" customHeight="1">
      <c r="A205" s="36"/>
      <c r="B205" s="37"/>
      <c r="C205" s="180" t="s">
        <v>390</v>
      </c>
      <c r="D205" s="180" t="s">
        <v>155</v>
      </c>
      <c r="E205" s="181" t="s">
        <v>391</v>
      </c>
      <c r="F205" s="182" t="s">
        <v>392</v>
      </c>
      <c r="G205" s="183" t="s">
        <v>226</v>
      </c>
      <c r="H205" s="184">
        <v>10.68</v>
      </c>
      <c r="I205" s="185"/>
      <c r="J205" s="186">
        <f>ROUND(I205*H205,2)</f>
        <v>0</v>
      </c>
      <c r="K205" s="182" t="s">
        <v>159</v>
      </c>
      <c r="L205" s="41"/>
      <c r="M205" s="187" t="s">
        <v>19</v>
      </c>
      <c r="N205" s="188" t="s">
        <v>43</v>
      </c>
      <c r="O205" s="66"/>
      <c r="P205" s="189">
        <f>O205*H205</f>
        <v>0</v>
      </c>
      <c r="Q205" s="189">
        <v>0</v>
      </c>
      <c r="R205" s="189">
        <f>Q205*H205</f>
        <v>0</v>
      </c>
      <c r="S205" s="189">
        <v>0</v>
      </c>
      <c r="T205" s="190">
        <f>S205*H205</f>
        <v>0</v>
      </c>
      <c r="U205" s="36"/>
      <c r="V205" s="36"/>
      <c r="W205" s="36"/>
      <c r="X205" s="36"/>
      <c r="Y205" s="36"/>
      <c r="Z205" s="36"/>
      <c r="AA205" s="36"/>
      <c r="AB205" s="36"/>
      <c r="AC205" s="36"/>
      <c r="AD205" s="36"/>
      <c r="AE205" s="36"/>
      <c r="AR205" s="191" t="s">
        <v>160</v>
      </c>
      <c r="AT205" s="191" t="s">
        <v>155</v>
      </c>
      <c r="AU205" s="191" t="s">
        <v>82</v>
      </c>
      <c r="AY205" s="19" t="s">
        <v>153</v>
      </c>
      <c r="BE205" s="192">
        <f>IF(N205="základní",J205,0)</f>
        <v>0</v>
      </c>
      <c r="BF205" s="192">
        <f>IF(N205="snížená",J205,0)</f>
        <v>0</v>
      </c>
      <c r="BG205" s="192">
        <f>IF(N205="zákl. přenesená",J205,0)</f>
        <v>0</v>
      </c>
      <c r="BH205" s="192">
        <f>IF(N205="sníž. přenesená",J205,0)</f>
        <v>0</v>
      </c>
      <c r="BI205" s="192">
        <f>IF(N205="nulová",J205,0)</f>
        <v>0</v>
      </c>
      <c r="BJ205" s="19" t="s">
        <v>80</v>
      </c>
      <c r="BK205" s="192">
        <f>ROUND(I205*H205,2)</f>
        <v>0</v>
      </c>
      <c r="BL205" s="19" t="s">
        <v>160</v>
      </c>
      <c r="BM205" s="191" t="s">
        <v>393</v>
      </c>
    </row>
    <row r="206" spans="1:47" s="2" customFormat="1" ht="11.25">
      <c r="A206" s="36"/>
      <c r="B206" s="37"/>
      <c r="C206" s="38"/>
      <c r="D206" s="193" t="s">
        <v>186</v>
      </c>
      <c r="E206" s="38"/>
      <c r="F206" s="194" t="s">
        <v>394</v>
      </c>
      <c r="G206" s="38"/>
      <c r="H206" s="38"/>
      <c r="I206" s="195"/>
      <c r="J206" s="38"/>
      <c r="K206" s="38"/>
      <c r="L206" s="41"/>
      <c r="M206" s="196"/>
      <c r="N206" s="197"/>
      <c r="O206" s="66"/>
      <c r="P206" s="66"/>
      <c r="Q206" s="66"/>
      <c r="R206" s="66"/>
      <c r="S206" s="66"/>
      <c r="T206" s="67"/>
      <c r="U206" s="36"/>
      <c r="V206" s="36"/>
      <c r="W206" s="36"/>
      <c r="X206" s="36"/>
      <c r="Y206" s="36"/>
      <c r="Z206" s="36"/>
      <c r="AA206" s="36"/>
      <c r="AB206" s="36"/>
      <c r="AC206" s="36"/>
      <c r="AD206" s="36"/>
      <c r="AE206" s="36"/>
      <c r="AT206" s="19" t="s">
        <v>186</v>
      </c>
      <c r="AU206" s="19" t="s">
        <v>82</v>
      </c>
    </row>
    <row r="207" spans="1:47" s="2" customFormat="1" ht="29.25">
      <c r="A207" s="36"/>
      <c r="B207" s="37"/>
      <c r="C207" s="38"/>
      <c r="D207" s="193" t="s">
        <v>188</v>
      </c>
      <c r="E207" s="38"/>
      <c r="F207" s="198" t="s">
        <v>229</v>
      </c>
      <c r="G207" s="38"/>
      <c r="H207" s="38"/>
      <c r="I207" s="195"/>
      <c r="J207" s="38"/>
      <c r="K207" s="38"/>
      <c r="L207" s="41"/>
      <c r="M207" s="196"/>
      <c r="N207" s="197"/>
      <c r="O207" s="66"/>
      <c r="P207" s="66"/>
      <c r="Q207" s="66"/>
      <c r="R207" s="66"/>
      <c r="S207" s="66"/>
      <c r="T207" s="67"/>
      <c r="U207" s="36"/>
      <c r="V207" s="36"/>
      <c r="W207" s="36"/>
      <c r="X207" s="36"/>
      <c r="Y207" s="36"/>
      <c r="Z207" s="36"/>
      <c r="AA207" s="36"/>
      <c r="AB207" s="36"/>
      <c r="AC207" s="36"/>
      <c r="AD207" s="36"/>
      <c r="AE207" s="36"/>
      <c r="AT207" s="19" t="s">
        <v>188</v>
      </c>
      <c r="AU207" s="19" t="s">
        <v>82</v>
      </c>
    </row>
    <row r="208" spans="2:63" s="12" customFormat="1" ht="25.9" customHeight="1">
      <c r="B208" s="164"/>
      <c r="C208" s="165"/>
      <c r="D208" s="166" t="s">
        <v>71</v>
      </c>
      <c r="E208" s="167" t="s">
        <v>395</v>
      </c>
      <c r="F208" s="167" t="s">
        <v>396</v>
      </c>
      <c r="G208" s="165"/>
      <c r="H208" s="165"/>
      <c r="I208" s="168"/>
      <c r="J208" s="169">
        <f>BK208</f>
        <v>0</v>
      </c>
      <c r="K208" s="165"/>
      <c r="L208" s="170"/>
      <c r="M208" s="171"/>
      <c r="N208" s="172"/>
      <c r="O208" s="172"/>
      <c r="P208" s="173">
        <f>P209</f>
        <v>0</v>
      </c>
      <c r="Q208" s="172"/>
      <c r="R208" s="173">
        <f>R209</f>
        <v>0.17567144</v>
      </c>
      <c r="S208" s="172"/>
      <c r="T208" s="174">
        <f>T209</f>
        <v>0</v>
      </c>
      <c r="AR208" s="175" t="s">
        <v>82</v>
      </c>
      <c r="AT208" s="176" t="s">
        <v>71</v>
      </c>
      <c r="AU208" s="176" t="s">
        <v>72</v>
      </c>
      <c r="AY208" s="175" t="s">
        <v>153</v>
      </c>
      <c r="BK208" s="177">
        <f>BK209</f>
        <v>0</v>
      </c>
    </row>
    <row r="209" spans="2:63" s="12" customFormat="1" ht="22.9" customHeight="1">
      <c r="B209" s="164"/>
      <c r="C209" s="165"/>
      <c r="D209" s="166" t="s">
        <v>71</v>
      </c>
      <c r="E209" s="178" t="s">
        <v>397</v>
      </c>
      <c r="F209" s="178" t="s">
        <v>398</v>
      </c>
      <c r="G209" s="165"/>
      <c r="H209" s="165"/>
      <c r="I209" s="168"/>
      <c r="J209" s="179">
        <f>BK209</f>
        <v>0</v>
      </c>
      <c r="K209" s="165"/>
      <c r="L209" s="170"/>
      <c r="M209" s="171"/>
      <c r="N209" s="172"/>
      <c r="O209" s="172"/>
      <c r="P209" s="173">
        <f>SUM(P210:P230)</f>
        <v>0</v>
      </c>
      <c r="Q209" s="172"/>
      <c r="R209" s="173">
        <f>SUM(R210:R230)</f>
        <v>0.17567144</v>
      </c>
      <c r="S209" s="172"/>
      <c r="T209" s="174">
        <f>SUM(T210:T230)</f>
        <v>0</v>
      </c>
      <c r="AR209" s="175" t="s">
        <v>82</v>
      </c>
      <c r="AT209" s="176" t="s">
        <v>71</v>
      </c>
      <c r="AU209" s="176" t="s">
        <v>80</v>
      </c>
      <c r="AY209" s="175" t="s">
        <v>153</v>
      </c>
      <c r="BK209" s="177">
        <f>SUM(BK210:BK230)</f>
        <v>0</v>
      </c>
    </row>
    <row r="210" spans="1:65" s="2" customFormat="1" ht="14.45" customHeight="1">
      <c r="A210" s="36"/>
      <c r="B210" s="37"/>
      <c r="C210" s="180" t="s">
        <v>399</v>
      </c>
      <c r="D210" s="180" t="s">
        <v>155</v>
      </c>
      <c r="E210" s="181" t="s">
        <v>400</v>
      </c>
      <c r="F210" s="182" t="s">
        <v>401</v>
      </c>
      <c r="G210" s="183" t="s">
        <v>244</v>
      </c>
      <c r="H210" s="184">
        <v>152.192</v>
      </c>
      <c r="I210" s="185"/>
      <c r="J210" s="186">
        <f>ROUND(I210*H210,2)</f>
        <v>0</v>
      </c>
      <c r="K210" s="182" t="s">
        <v>159</v>
      </c>
      <c r="L210" s="41"/>
      <c r="M210" s="187" t="s">
        <v>19</v>
      </c>
      <c r="N210" s="188" t="s">
        <v>43</v>
      </c>
      <c r="O210" s="66"/>
      <c r="P210" s="189">
        <f>O210*H210</f>
        <v>0</v>
      </c>
      <c r="Q210" s="189">
        <v>7E-05</v>
      </c>
      <c r="R210" s="189">
        <f>Q210*H210</f>
        <v>0.01065344</v>
      </c>
      <c r="S210" s="189">
        <v>0</v>
      </c>
      <c r="T210" s="190">
        <f>S210*H210</f>
        <v>0</v>
      </c>
      <c r="U210" s="36"/>
      <c r="V210" s="36"/>
      <c r="W210" s="36"/>
      <c r="X210" s="36"/>
      <c r="Y210" s="36"/>
      <c r="Z210" s="36"/>
      <c r="AA210" s="36"/>
      <c r="AB210" s="36"/>
      <c r="AC210" s="36"/>
      <c r="AD210" s="36"/>
      <c r="AE210" s="36"/>
      <c r="AR210" s="191" t="s">
        <v>214</v>
      </c>
      <c r="AT210" s="191" t="s">
        <v>155</v>
      </c>
      <c r="AU210" s="191" t="s">
        <v>82</v>
      </c>
      <c r="AY210" s="19" t="s">
        <v>153</v>
      </c>
      <c r="BE210" s="192">
        <f>IF(N210="základní",J210,0)</f>
        <v>0</v>
      </c>
      <c r="BF210" s="192">
        <f>IF(N210="snížená",J210,0)</f>
        <v>0</v>
      </c>
      <c r="BG210" s="192">
        <f>IF(N210="zákl. přenesená",J210,0)</f>
        <v>0</v>
      </c>
      <c r="BH210" s="192">
        <f>IF(N210="sníž. přenesená",J210,0)</f>
        <v>0</v>
      </c>
      <c r="BI210" s="192">
        <f>IF(N210="nulová",J210,0)</f>
        <v>0</v>
      </c>
      <c r="BJ210" s="19" t="s">
        <v>80</v>
      </c>
      <c r="BK210" s="192">
        <f>ROUND(I210*H210,2)</f>
        <v>0</v>
      </c>
      <c r="BL210" s="19" t="s">
        <v>214</v>
      </c>
      <c r="BM210" s="191" t="s">
        <v>402</v>
      </c>
    </row>
    <row r="211" spans="1:47" s="2" customFormat="1" ht="11.25">
      <c r="A211" s="36"/>
      <c r="B211" s="37"/>
      <c r="C211" s="38"/>
      <c r="D211" s="193" t="s">
        <v>186</v>
      </c>
      <c r="E211" s="38"/>
      <c r="F211" s="194" t="s">
        <v>403</v>
      </c>
      <c r="G211" s="38"/>
      <c r="H211" s="38"/>
      <c r="I211" s="195"/>
      <c r="J211" s="38"/>
      <c r="K211" s="38"/>
      <c r="L211" s="41"/>
      <c r="M211" s="196"/>
      <c r="N211" s="197"/>
      <c r="O211" s="66"/>
      <c r="P211" s="66"/>
      <c r="Q211" s="66"/>
      <c r="R211" s="66"/>
      <c r="S211" s="66"/>
      <c r="T211" s="67"/>
      <c r="U211" s="36"/>
      <c r="V211" s="36"/>
      <c r="W211" s="36"/>
      <c r="X211" s="36"/>
      <c r="Y211" s="36"/>
      <c r="Z211" s="36"/>
      <c r="AA211" s="36"/>
      <c r="AB211" s="36"/>
      <c r="AC211" s="36"/>
      <c r="AD211" s="36"/>
      <c r="AE211" s="36"/>
      <c r="AT211" s="19" t="s">
        <v>186</v>
      </c>
      <c r="AU211" s="19" t="s">
        <v>82</v>
      </c>
    </row>
    <row r="212" spans="1:47" s="2" customFormat="1" ht="29.25">
      <c r="A212" s="36"/>
      <c r="B212" s="37"/>
      <c r="C212" s="38"/>
      <c r="D212" s="193" t="s">
        <v>188</v>
      </c>
      <c r="E212" s="38"/>
      <c r="F212" s="198" t="s">
        <v>404</v>
      </c>
      <c r="G212" s="38"/>
      <c r="H212" s="38"/>
      <c r="I212" s="195"/>
      <c r="J212" s="38"/>
      <c r="K212" s="38"/>
      <c r="L212" s="41"/>
      <c r="M212" s="196"/>
      <c r="N212" s="197"/>
      <c r="O212" s="66"/>
      <c r="P212" s="66"/>
      <c r="Q212" s="66"/>
      <c r="R212" s="66"/>
      <c r="S212" s="66"/>
      <c r="T212" s="67"/>
      <c r="U212" s="36"/>
      <c r="V212" s="36"/>
      <c r="W212" s="36"/>
      <c r="X212" s="36"/>
      <c r="Y212" s="36"/>
      <c r="Z212" s="36"/>
      <c r="AA212" s="36"/>
      <c r="AB212" s="36"/>
      <c r="AC212" s="36"/>
      <c r="AD212" s="36"/>
      <c r="AE212" s="36"/>
      <c r="AT212" s="19" t="s">
        <v>188</v>
      </c>
      <c r="AU212" s="19" t="s">
        <v>82</v>
      </c>
    </row>
    <row r="213" spans="2:51" s="13" customFormat="1" ht="11.25">
      <c r="B213" s="199"/>
      <c r="C213" s="200"/>
      <c r="D213" s="193" t="s">
        <v>220</v>
      </c>
      <c r="E213" s="201" t="s">
        <v>19</v>
      </c>
      <c r="F213" s="202" t="s">
        <v>242</v>
      </c>
      <c r="G213" s="200"/>
      <c r="H213" s="203">
        <v>152.192</v>
      </c>
      <c r="I213" s="204"/>
      <c r="J213" s="200"/>
      <c r="K213" s="200"/>
      <c r="L213" s="205"/>
      <c r="M213" s="206"/>
      <c r="N213" s="207"/>
      <c r="O213" s="207"/>
      <c r="P213" s="207"/>
      <c r="Q213" s="207"/>
      <c r="R213" s="207"/>
      <c r="S213" s="207"/>
      <c r="T213" s="208"/>
      <c r="AT213" s="209" t="s">
        <v>220</v>
      </c>
      <c r="AU213" s="209" t="s">
        <v>82</v>
      </c>
      <c r="AV213" s="13" t="s">
        <v>82</v>
      </c>
      <c r="AW213" s="13" t="s">
        <v>34</v>
      </c>
      <c r="AX213" s="13" t="s">
        <v>80</v>
      </c>
      <c r="AY213" s="209" t="s">
        <v>153</v>
      </c>
    </row>
    <row r="214" spans="1:65" s="2" customFormat="1" ht="14.45" customHeight="1">
      <c r="A214" s="36"/>
      <c r="B214" s="37"/>
      <c r="C214" s="247" t="s">
        <v>405</v>
      </c>
      <c r="D214" s="247" t="s">
        <v>374</v>
      </c>
      <c r="E214" s="248" t="s">
        <v>406</v>
      </c>
      <c r="F214" s="249" t="s">
        <v>407</v>
      </c>
      <c r="G214" s="250" t="s">
        <v>244</v>
      </c>
      <c r="H214" s="251">
        <v>152.192</v>
      </c>
      <c r="I214" s="252"/>
      <c r="J214" s="253">
        <f>ROUND(I214*H214,2)</f>
        <v>0</v>
      </c>
      <c r="K214" s="249" t="s">
        <v>19</v>
      </c>
      <c r="L214" s="254"/>
      <c r="M214" s="255" t="s">
        <v>19</v>
      </c>
      <c r="N214" s="256" t="s">
        <v>43</v>
      </c>
      <c r="O214" s="66"/>
      <c r="P214" s="189">
        <f>O214*H214</f>
        <v>0</v>
      </c>
      <c r="Q214" s="189">
        <v>0.001</v>
      </c>
      <c r="R214" s="189">
        <f>Q214*H214</f>
        <v>0.15219200000000002</v>
      </c>
      <c r="S214" s="189">
        <v>0</v>
      </c>
      <c r="T214" s="190">
        <f>S214*H214</f>
        <v>0</v>
      </c>
      <c r="U214" s="36"/>
      <c r="V214" s="36"/>
      <c r="W214" s="36"/>
      <c r="X214" s="36"/>
      <c r="Y214" s="36"/>
      <c r="Z214" s="36"/>
      <c r="AA214" s="36"/>
      <c r="AB214" s="36"/>
      <c r="AC214" s="36"/>
      <c r="AD214" s="36"/>
      <c r="AE214" s="36"/>
      <c r="AR214" s="191" t="s">
        <v>408</v>
      </c>
      <c r="AT214" s="191" t="s">
        <v>374</v>
      </c>
      <c r="AU214" s="191" t="s">
        <v>82</v>
      </c>
      <c r="AY214" s="19" t="s">
        <v>153</v>
      </c>
      <c r="BE214" s="192">
        <f>IF(N214="základní",J214,0)</f>
        <v>0</v>
      </c>
      <c r="BF214" s="192">
        <f>IF(N214="snížená",J214,0)</f>
        <v>0</v>
      </c>
      <c r="BG214" s="192">
        <f>IF(N214="zákl. přenesená",J214,0)</f>
        <v>0</v>
      </c>
      <c r="BH214" s="192">
        <f>IF(N214="sníž. přenesená",J214,0)</f>
        <v>0</v>
      </c>
      <c r="BI214" s="192">
        <f>IF(N214="nulová",J214,0)</f>
        <v>0</v>
      </c>
      <c r="BJ214" s="19" t="s">
        <v>80</v>
      </c>
      <c r="BK214" s="192">
        <f>ROUND(I214*H214,2)</f>
        <v>0</v>
      </c>
      <c r="BL214" s="19" t="s">
        <v>214</v>
      </c>
      <c r="BM214" s="191" t="s">
        <v>409</v>
      </c>
    </row>
    <row r="215" spans="1:47" s="2" customFormat="1" ht="11.25">
      <c r="A215" s="36"/>
      <c r="B215" s="37"/>
      <c r="C215" s="38"/>
      <c r="D215" s="193" t="s">
        <v>186</v>
      </c>
      <c r="E215" s="38"/>
      <c r="F215" s="194" t="s">
        <v>407</v>
      </c>
      <c r="G215" s="38"/>
      <c r="H215" s="38"/>
      <c r="I215" s="195"/>
      <c r="J215" s="38"/>
      <c r="K215" s="38"/>
      <c r="L215" s="41"/>
      <c r="M215" s="196"/>
      <c r="N215" s="197"/>
      <c r="O215" s="66"/>
      <c r="P215" s="66"/>
      <c r="Q215" s="66"/>
      <c r="R215" s="66"/>
      <c r="S215" s="66"/>
      <c r="T215" s="67"/>
      <c r="U215" s="36"/>
      <c r="V215" s="36"/>
      <c r="W215" s="36"/>
      <c r="X215" s="36"/>
      <c r="Y215" s="36"/>
      <c r="Z215" s="36"/>
      <c r="AA215" s="36"/>
      <c r="AB215" s="36"/>
      <c r="AC215" s="36"/>
      <c r="AD215" s="36"/>
      <c r="AE215" s="36"/>
      <c r="AT215" s="19" t="s">
        <v>186</v>
      </c>
      <c r="AU215" s="19" t="s">
        <v>82</v>
      </c>
    </row>
    <row r="216" spans="2:51" s="13" customFormat="1" ht="11.25">
      <c r="B216" s="199"/>
      <c r="C216" s="200"/>
      <c r="D216" s="193" t="s">
        <v>220</v>
      </c>
      <c r="E216" s="201" t="s">
        <v>19</v>
      </c>
      <c r="F216" s="202" t="s">
        <v>410</v>
      </c>
      <c r="G216" s="200"/>
      <c r="H216" s="203">
        <v>3.768</v>
      </c>
      <c r="I216" s="204"/>
      <c r="J216" s="200"/>
      <c r="K216" s="200"/>
      <c r="L216" s="205"/>
      <c r="M216" s="206"/>
      <c r="N216" s="207"/>
      <c r="O216" s="207"/>
      <c r="P216" s="207"/>
      <c r="Q216" s="207"/>
      <c r="R216" s="207"/>
      <c r="S216" s="207"/>
      <c r="T216" s="208"/>
      <c r="AT216" s="209" t="s">
        <v>220</v>
      </c>
      <c r="AU216" s="209" t="s">
        <v>82</v>
      </c>
      <c r="AV216" s="13" t="s">
        <v>82</v>
      </c>
      <c r="AW216" s="13" t="s">
        <v>34</v>
      </c>
      <c r="AX216" s="13" t="s">
        <v>72</v>
      </c>
      <c r="AY216" s="209" t="s">
        <v>153</v>
      </c>
    </row>
    <row r="217" spans="2:51" s="13" customFormat="1" ht="11.25">
      <c r="B217" s="199"/>
      <c r="C217" s="200"/>
      <c r="D217" s="193" t="s">
        <v>220</v>
      </c>
      <c r="E217" s="201" t="s">
        <v>19</v>
      </c>
      <c r="F217" s="202" t="s">
        <v>411</v>
      </c>
      <c r="G217" s="200"/>
      <c r="H217" s="203">
        <v>0.988</v>
      </c>
      <c r="I217" s="204"/>
      <c r="J217" s="200"/>
      <c r="K217" s="200"/>
      <c r="L217" s="205"/>
      <c r="M217" s="206"/>
      <c r="N217" s="207"/>
      <c r="O217" s="207"/>
      <c r="P217" s="207"/>
      <c r="Q217" s="207"/>
      <c r="R217" s="207"/>
      <c r="S217" s="207"/>
      <c r="T217" s="208"/>
      <c r="AT217" s="209" t="s">
        <v>220</v>
      </c>
      <c r="AU217" s="209" t="s">
        <v>82</v>
      </c>
      <c r="AV217" s="13" t="s">
        <v>82</v>
      </c>
      <c r="AW217" s="13" t="s">
        <v>34</v>
      </c>
      <c r="AX217" s="13" t="s">
        <v>72</v>
      </c>
      <c r="AY217" s="209" t="s">
        <v>153</v>
      </c>
    </row>
    <row r="218" spans="2:51" s="14" customFormat="1" ht="11.25">
      <c r="B218" s="215"/>
      <c r="C218" s="216"/>
      <c r="D218" s="193" t="s">
        <v>220</v>
      </c>
      <c r="E218" s="217" t="s">
        <v>246</v>
      </c>
      <c r="F218" s="218" t="s">
        <v>278</v>
      </c>
      <c r="G218" s="216"/>
      <c r="H218" s="219">
        <v>4.756</v>
      </c>
      <c r="I218" s="220"/>
      <c r="J218" s="216"/>
      <c r="K218" s="216"/>
      <c r="L218" s="221"/>
      <c r="M218" s="222"/>
      <c r="N218" s="223"/>
      <c r="O218" s="223"/>
      <c r="P218" s="223"/>
      <c r="Q218" s="223"/>
      <c r="R218" s="223"/>
      <c r="S218" s="223"/>
      <c r="T218" s="224"/>
      <c r="AT218" s="225" t="s">
        <v>220</v>
      </c>
      <c r="AU218" s="225" t="s">
        <v>82</v>
      </c>
      <c r="AV218" s="14" t="s">
        <v>160</v>
      </c>
      <c r="AW218" s="14" t="s">
        <v>34</v>
      </c>
      <c r="AX218" s="14" t="s">
        <v>72</v>
      </c>
      <c r="AY218" s="225" t="s">
        <v>153</v>
      </c>
    </row>
    <row r="219" spans="2:51" s="13" customFormat="1" ht="11.25">
      <c r="B219" s="199"/>
      <c r="C219" s="200"/>
      <c r="D219" s="193" t="s">
        <v>220</v>
      </c>
      <c r="E219" s="201" t="s">
        <v>242</v>
      </c>
      <c r="F219" s="202" t="s">
        <v>412</v>
      </c>
      <c r="G219" s="200"/>
      <c r="H219" s="203">
        <v>152.192</v>
      </c>
      <c r="I219" s="204"/>
      <c r="J219" s="200"/>
      <c r="K219" s="200"/>
      <c r="L219" s="205"/>
      <c r="M219" s="206"/>
      <c r="N219" s="207"/>
      <c r="O219" s="207"/>
      <c r="P219" s="207"/>
      <c r="Q219" s="207"/>
      <c r="R219" s="207"/>
      <c r="S219" s="207"/>
      <c r="T219" s="208"/>
      <c r="AT219" s="209" t="s">
        <v>220</v>
      </c>
      <c r="AU219" s="209" t="s">
        <v>82</v>
      </c>
      <c r="AV219" s="13" t="s">
        <v>82</v>
      </c>
      <c r="AW219" s="13" t="s">
        <v>34</v>
      </c>
      <c r="AX219" s="13" t="s">
        <v>80</v>
      </c>
      <c r="AY219" s="209" t="s">
        <v>153</v>
      </c>
    </row>
    <row r="220" spans="1:65" s="2" customFormat="1" ht="14.45" customHeight="1">
      <c r="A220" s="36"/>
      <c r="B220" s="37"/>
      <c r="C220" s="180" t="s">
        <v>7</v>
      </c>
      <c r="D220" s="180" t="s">
        <v>155</v>
      </c>
      <c r="E220" s="181" t="s">
        <v>413</v>
      </c>
      <c r="F220" s="182" t="s">
        <v>414</v>
      </c>
      <c r="G220" s="183" t="s">
        <v>244</v>
      </c>
      <c r="H220" s="184">
        <v>12.1</v>
      </c>
      <c r="I220" s="185"/>
      <c r="J220" s="186">
        <f>ROUND(I220*H220,2)</f>
        <v>0</v>
      </c>
      <c r="K220" s="182" t="s">
        <v>159</v>
      </c>
      <c r="L220" s="41"/>
      <c r="M220" s="187" t="s">
        <v>19</v>
      </c>
      <c r="N220" s="188" t="s">
        <v>43</v>
      </c>
      <c r="O220" s="66"/>
      <c r="P220" s="189">
        <f>O220*H220</f>
        <v>0</v>
      </c>
      <c r="Q220" s="189">
        <v>6E-05</v>
      </c>
      <c r="R220" s="189">
        <f>Q220*H220</f>
        <v>0.000726</v>
      </c>
      <c r="S220" s="189">
        <v>0</v>
      </c>
      <c r="T220" s="190">
        <f>S220*H220</f>
        <v>0</v>
      </c>
      <c r="U220" s="36"/>
      <c r="V220" s="36"/>
      <c r="W220" s="36"/>
      <c r="X220" s="36"/>
      <c r="Y220" s="36"/>
      <c r="Z220" s="36"/>
      <c r="AA220" s="36"/>
      <c r="AB220" s="36"/>
      <c r="AC220" s="36"/>
      <c r="AD220" s="36"/>
      <c r="AE220" s="36"/>
      <c r="AR220" s="191" t="s">
        <v>214</v>
      </c>
      <c r="AT220" s="191" t="s">
        <v>155</v>
      </c>
      <c r="AU220" s="191" t="s">
        <v>82</v>
      </c>
      <c r="AY220" s="19" t="s">
        <v>153</v>
      </c>
      <c r="BE220" s="192">
        <f>IF(N220="základní",J220,0)</f>
        <v>0</v>
      </c>
      <c r="BF220" s="192">
        <f>IF(N220="snížená",J220,0)</f>
        <v>0</v>
      </c>
      <c r="BG220" s="192">
        <f>IF(N220="zákl. přenesená",J220,0)</f>
        <v>0</v>
      </c>
      <c r="BH220" s="192">
        <f>IF(N220="sníž. přenesená",J220,0)</f>
        <v>0</v>
      </c>
      <c r="BI220" s="192">
        <f>IF(N220="nulová",J220,0)</f>
        <v>0</v>
      </c>
      <c r="BJ220" s="19" t="s">
        <v>80</v>
      </c>
      <c r="BK220" s="192">
        <f>ROUND(I220*H220,2)</f>
        <v>0</v>
      </c>
      <c r="BL220" s="19" t="s">
        <v>214</v>
      </c>
      <c r="BM220" s="191" t="s">
        <v>415</v>
      </c>
    </row>
    <row r="221" spans="1:47" s="2" customFormat="1" ht="11.25">
      <c r="A221" s="36"/>
      <c r="B221" s="37"/>
      <c r="C221" s="38"/>
      <c r="D221" s="193" t="s">
        <v>186</v>
      </c>
      <c r="E221" s="38"/>
      <c r="F221" s="194" t="s">
        <v>416</v>
      </c>
      <c r="G221" s="38"/>
      <c r="H221" s="38"/>
      <c r="I221" s="195"/>
      <c r="J221" s="38"/>
      <c r="K221" s="38"/>
      <c r="L221" s="41"/>
      <c r="M221" s="196"/>
      <c r="N221" s="197"/>
      <c r="O221" s="66"/>
      <c r="P221" s="66"/>
      <c r="Q221" s="66"/>
      <c r="R221" s="66"/>
      <c r="S221" s="66"/>
      <c r="T221" s="67"/>
      <c r="U221" s="36"/>
      <c r="V221" s="36"/>
      <c r="W221" s="36"/>
      <c r="X221" s="36"/>
      <c r="Y221" s="36"/>
      <c r="Z221" s="36"/>
      <c r="AA221" s="36"/>
      <c r="AB221" s="36"/>
      <c r="AC221" s="36"/>
      <c r="AD221" s="36"/>
      <c r="AE221" s="36"/>
      <c r="AT221" s="19" t="s">
        <v>186</v>
      </c>
      <c r="AU221" s="19" t="s">
        <v>82</v>
      </c>
    </row>
    <row r="222" spans="1:47" s="2" customFormat="1" ht="29.25">
      <c r="A222" s="36"/>
      <c r="B222" s="37"/>
      <c r="C222" s="38"/>
      <c r="D222" s="193" t="s">
        <v>188</v>
      </c>
      <c r="E222" s="38"/>
      <c r="F222" s="198" t="s">
        <v>404</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188</v>
      </c>
      <c r="AU222" s="19" t="s">
        <v>82</v>
      </c>
    </row>
    <row r="223" spans="1:47" s="2" customFormat="1" ht="19.5">
      <c r="A223" s="36"/>
      <c r="B223" s="37"/>
      <c r="C223" s="38"/>
      <c r="D223" s="193" t="s">
        <v>274</v>
      </c>
      <c r="E223" s="38"/>
      <c r="F223" s="198" t="s">
        <v>417</v>
      </c>
      <c r="G223" s="38"/>
      <c r="H223" s="38"/>
      <c r="I223" s="195"/>
      <c r="J223" s="38"/>
      <c r="K223" s="38"/>
      <c r="L223" s="41"/>
      <c r="M223" s="196"/>
      <c r="N223" s="197"/>
      <c r="O223" s="66"/>
      <c r="P223" s="66"/>
      <c r="Q223" s="66"/>
      <c r="R223" s="66"/>
      <c r="S223" s="66"/>
      <c r="T223" s="67"/>
      <c r="U223" s="36"/>
      <c r="V223" s="36"/>
      <c r="W223" s="36"/>
      <c r="X223" s="36"/>
      <c r="Y223" s="36"/>
      <c r="Z223" s="36"/>
      <c r="AA223" s="36"/>
      <c r="AB223" s="36"/>
      <c r="AC223" s="36"/>
      <c r="AD223" s="36"/>
      <c r="AE223" s="36"/>
      <c r="AT223" s="19" t="s">
        <v>274</v>
      </c>
      <c r="AU223" s="19" t="s">
        <v>82</v>
      </c>
    </row>
    <row r="224" spans="2:51" s="13" customFormat="1" ht="11.25">
      <c r="B224" s="199"/>
      <c r="C224" s="200"/>
      <c r="D224" s="193" t="s">
        <v>220</v>
      </c>
      <c r="E224" s="201" t="s">
        <v>19</v>
      </c>
      <c r="F224" s="202" t="s">
        <v>249</v>
      </c>
      <c r="G224" s="200"/>
      <c r="H224" s="203">
        <v>12.1</v>
      </c>
      <c r="I224" s="204"/>
      <c r="J224" s="200"/>
      <c r="K224" s="200"/>
      <c r="L224" s="205"/>
      <c r="M224" s="206"/>
      <c r="N224" s="207"/>
      <c r="O224" s="207"/>
      <c r="P224" s="207"/>
      <c r="Q224" s="207"/>
      <c r="R224" s="207"/>
      <c r="S224" s="207"/>
      <c r="T224" s="208"/>
      <c r="AT224" s="209" t="s">
        <v>220</v>
      </c>
      <c r="AU224" s="209" t="s">
        <v>82</v>
      </c>
      <c r="AV224" s="13" t="s">
        <v>82</v>
      </c>
      <c r="AW224" s="13" t="s">
        <v>34</v>
      </c>
      <c r="AX224" s="13" t="s">
        <v>80</v>
      </c>
      <c r="AY224" s="209" t="s">
        <v>153</v>
      </c>
    </row>
    <row r="225" spans="1:65" s="2" customFormat="1" ht="14.45" customHeight="1">
      <c r="A225" s="36"/>
      <c r="B225" s="37"/>
      <c r="C225" s="247" t="s">
        <v>418</v>
      </c>
      <c r="D225" s="247" t="s">
        <v>374</v>
      </c>
      <c r="E225" s="248" t="s">
        <v>419</v>
      </c>
      <c r="F225" s="249" t="s">
        <v>420</v>
      </c>
      <c r="G225" s="250" t="s">
        <v>244</v>
      </c>
      <c r="H225" s="251">
        <v>12.1</v>
      </c>
      <c r="I225" s="252"/>
      <c r="J225" s="253">
        <f>ROUND(I225*H225,2)</f>
        <v>0</v>
      </c>
      <c r="K225" s="249" t="s">
        <v>19</v>
      </c>
      <c r="L225" s="254"/>
      <c r="M225" s="255" t="s">
        <v>19</v>
      </c>
      <c r="N225" s="256" t="s">
        <v>43</v>
      </c>
      <c r="O225" s="66"/>
      <c r="P225" s="189">
        <f>O225*H225</f>
        <v>0</v>
      </c>
      <c r="Q225" s="189">
        <v>0.001</v>
      </c>
      <c r="R225" s="189">
        <f>Q225*H225</f>
        <v>0.0121</v>
      </c>
      <c r="S225" s="189">
        <v>0</v>
      </c>
      <c r="T225" s="190">
        <f>S225*H225</f>
        <v>0</v>
      </c>
      <c r="U225" s="36"/>
      <c r="V225" s="36"/>
      <c r="W225" s="36"/>
      <c r="X225" s="36"/>
      <c r="Y225" s="36"/>
      <c r="Z225" s="36"/>
      <c r="AA225" s="36"/>
      <c r="AB225" s="36"/>
      <c r="AC225" s="36"/>
      <c r="AD225" s="36"/>
      <c r="AE225" s="36"/>
      <c r="AR225" s="191" t="s">
        <v>408</v>
      </c>
      <c r="AT225" s="191" t="s">
        <v>374</v>
      </c>
      <c r="AU225" s="191" t="s">
        <v>82</v>
      </c>
      <c r="AY225" s="19" t="s">
        <v>153</v>
      </c>
      <c r="BE225" s="192">
        <f>IF(N225="základní",J225,0)</f>
        <v>0</v>
      </c>
      <c r="BF225" s="192">
        <f>IF(N225="snížená",J225,0)</f>
        <v>0</v>
      </c>
      <c r="BG225" s="192">
        <f>IF(N225="zákl. přenesená",J225,0)</f>
        <v>0</v>
      </c>
      <c r="BH225" s="192">
        <f>IF(N225="sníž. přenesená",J225,0)</f>
        <v>0</v>
      </c>
      <c r="BI225" s="192">
        <f>IF(N225="nulová",J225,0)</f>
        <v>0</v>
      </c>
      <c r="BJ225" s="19" t="s">
        <v>80</v>
      </c>
      <c r="BK225" s="192">
        <f>ROUND(I225*H225,2)</f>
        <v>0</v>
      </c>
      <c r="BL225" s="19" t="s">
        <v>214</v>
      </c>
      <c r="BM225" s="191" t="s">
        <v>421</v>
      </c>
    </row>
    <row r="226" spans="1:47" s="2" customFormat="1" ht="19.5">
      <c r="A226" s="36"/>
      <c r="B226" s="37"/>
      <c r="C226" s="38"/>
      <c r="D226" s="193" t="s">
        <v>186</v>
      </c>
      <c r="E226" s="38"/>
      <c r="F226" s="194" t="s">
        <v>422</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186</v>
      </c>
      <c r="AU226" s="19" t="s">
        <v>82</v>
      </c>
    </row>
    <row r="227" spans="2:51" s="13" customFormat="1" ht="11.25">
      <c r="B227" s="199"/>
      <c r="C227" s="200"/>
      <c r="D227" s="193" t="s">
        <v>220</v>
      </c>
      <c r="E227" s="201" t="s">
        <v>249</v>
      </c>
      <c r="F227" s="202" t="s">
        <v>423</v>
      </c>
      <c r="G227" s="200"/>
      <c r="H227" s="203">
        <v>12.1</v>
      </c>
      <c r="I227" s="204"/>
      <c r="J227" s="200"/>
      <c r="K227" s="200"/>
      <c r="L227" s="205"/>
      <c r="M227" s="206"/>
      <c r="N227" s="207"/>
      <c r="O227" s="207"/>
      <c r="P227" s="207"/>
      <c r="Q227" s="207"/>
      <c r="R227" s="207"/>
      <c r="S227" s="207"/>
      <c r="T227" s="208"/>
      <c r="AT227" s="209" t="s">
        <v>220</v>
      </c>
      <c r="AU227" s="209" t="s">
        <v>82</v>
      </c>
      <c r="AV227" s="13" t="s">
        <v>82</v>
      </c>
      <c r="AW227" s="13" t="s">
        <v>34</v>
      </c>
      <c r="AX227" s="13" t="s">
        <v>80</v>
      </c>
      <c r="AY227" s="209" t="s">
        <v>153</v>
      </c>
    </row>
    <row r="228" spans="1:65" s="2" customFormat="1" ht="14.45" customHeight="1">
      <c r="A228" s="36"/>
      <c r="B228" s="37"/>
      <c r="C228" s="180" t="s">
        <v>424</v>
      </c>
      <c r="D228" s="180" t="s">
        <v>155</v>
      </c>
      <c r="E228" s="181" t="s">
        <v>425</v>
      </c>
      <c r="F228" s="182" t="s">
        <v>426</v>
      </c>
      <c r="G228" s="183" t="s">
        <v>226</v>
      </c>
      <c r="H228" s="184">
        <v>0.176</v>
      </c>
      <c r="I228" s="185"/>
      <c r="J228" s="186">
        <f>ROUND(I228*H228,2)</f>
        <v>0</v>
      </c>
      <c r="K228" s="182" t="s">
        <v>159</v>
      </c>
      <c r="L228" s="41"/>
      <c r="M228" s="187" t="s">
        <v>19</v>
      </c>
      <c r="N228" s="188" t="s">
        <v>43</v>
      </c>
      <c r="O228" s="66"/>
      <c r="P228" s="189">
        <f>O228*H228</f>
        <v>0</v>
      </c>
      <c r="Q228" s="189">
        <v>0</v>
      </c>
      <c r="R228" s="189">
        <f>Q228*H228</f>
        <v>0</v>
      </c>
      <c r="S228" s="189">
        <v>0</v>
      </c>
      <c r="T228" s="190">
        <f>S228*H228</f>
        <v>0</v>
      </c>
      <c r="U228" s="36"/>
      <c r="V228" s="36"/>
      <c r="W228" s="36"/>
      <c r="X228" s="36"/>
      <c r="Y228" s="36"/>
      <c r="Z228" s="36"/>
      <c r="AA228" s="36"/>
      <c r="AB228" s="36"/>
      <c r="AC228" s="36"/>
      <c r="AD228" s="36"/>
      <c r="AE228" s="36"/>
      <c r="AR228" s="191" t="s">
        <v>214</v>
      </c>
      <c r="AT228" s="191" t="s">
        <v>155</v>
      </c>
      <c r="AU228" s="191" t="s">
        <v>82</v>
      </c>
      <c r="AY228" s="19" t="s">
        <v>153</v>
      </c>
      <c r="BE228" s="192">
        <f>IF(N228="základní",J228,0)</f>
        <v>0</v>
      </c>
      <c r="BF228" s="192">
        <f>IF(N228="snížená",J228,0)</f>
        <v>0</v>
      </c>
      <c r="BG228" s="192">
        <f>IF(N228="zákl. přenesená",J228,0)</f>
        <v>0</v>
      </c>
      <c r="BH228" s="192">
        <f>IF(N228="sníž. přenesená",J228,0)</f>
        <v>0</v>
      </c>
      <c r="BI228" s="192">
        <f>IF(N228="nulová",J228,0)</f>
        <v>0</v>
      </c>
      <c r="BJ228" s="19" t="s">
        <v>80</v>
      </c>
      <c r="BK228" s="192">
        <f>ROUND(I228*H228,2)</f>
        <v>0</v>
      </c>
      <c r="BL228" s="19" t="s">
        <v>214</v>
      </c>
      <c r="BM228" s="191" t="s">
        <v>427</v>
      </c>
    </row>
    <row r="229" spans="1:47" s="2" customFormat="1" ht="19.5">
      <c r="A229" s="36"/>
      <c r="B229" s="37"/>
      <c r="C229" s="38"/>
      <c r="D229" s="193" t="s">
        <v>186</v>
      </c>
      <c r="E229" s="38"/>
      <c r="F229" s="194" t="s">
        <v>428</v>
      </c>
      <c r="G229" s="38"/>
      <c r="H229" s="38"/>
      <c r="I229" s="195"/>
      <c r="J229" s="38"/>
      <c r="K229" s="38"/>
      <c r="L229" s="41"/>
      <c r="M229" s="196"/>
      <c r="N229" s="197"/>
      <c r="O229" s="66"/>
      <c r="P229" s="66"/>
      <c r="Q229" s="66"/>
      <c r="R229" s="66"/>
      <c r="S229" s="66"/>
      <c r="T229" s="67"/>
      <c r="U229" s="36"/>
      <c r="V229" s="36"/>
      <c r="W229" s="36"/>
      <c r="X229" s="36"/>
      <c r="Y229" s="36"/>
      <c r="Z229" s="36"/>
      <c r="AA229" s="36"/>
      <c r="AB229" s="36"/>
      <c r="AC229" s="36"/>
      <c r="AD229" s="36"/>
      <c r="AE229" s="36"/>
      <c r="AT229" s="19" t="s">
        <v>186</v>
      </c>
      <c r="AU229" s="19" t="s">
        <v>82</v>
      </c>
    </row>
    <row r="230" spans="1:47" s="2" customFormat="1" ht="78">
      <c r="A230" s="36"/>
      <c r="B230" s="37"/>
      <c r="C230" s="38"/>
      <c r="D230" s="193" t="s">
        <v>188</v>
      </c>
      <c r="E230" s="38"/>
      <c r="F230" s="198" t="s">
        <v>429</v>
      </c>
      <c r="G230" s="38"/>
      <c r="H230" s="38"/>
      <c r="I230" s="195"/>
      <c r="J230" s="38"/>
      <c r="K230" s="38"/>
      <c r="L230" s="41"/>
      <c r="M230" s="196"/>
      <c r="N230" s="197"/>
      <c r="O230" s="66"/>
      <c r="P230" s="66"/>
      <c r="Q230" s="66"/>
      <c r="R230" s="66"/>
      <c r="S230" s="66"/>
      <c r="T230" s="67"/>
      <c r="U230" s="36"/>
      <c r="V230" s="36"/>
      <c r="W230" s="36"/>
      <c r="X230" s="36"/>
      <c r="Y230" s="36"/>
      <c r="Z230" s="36"/>
      <c r="AA230" s="36"/>
      <c r="AB230" s="36"/>
      <c r="AC230" s="36"/>
      <c r="AD230" s="36"/>
      <c r="AE230" s="36"/>
      <c r="AT230" s="19" t="s">
        <v>188</v>
      </c>
      <c r="AU230" s="19" t="s">
        <v>82</v>
      </c>
    </row>
    <row r="231" spans="2:63" s="12" customFormat="1" ht="25.9" customHeight="1">
      <c r="B231" s="164"/>
      <c r="C231" s="165"/>
      <c r="D231" s="166" t="s">
        <v>71</v>
      </c>
      <c r="E231" s="167" t="s">
        <v>374</v>
      </c>
      <c r="F231" s="167" t="s">
        <v>430</v>
      </c>
      <c r="G231" s="165"/>
      <c r="H231" s="165"/>
      <c r="I231" s="168"/>
      <c r="J231" s="169">
        <f>BK231</f>
        <v>0</v>
      </c>
      <c r="K231" s="165"/>
      <c r="L231" s="170"/>
      <c r="M231" s="171"/>
      <c r="N231" s="172"/>
      <c r="O231" s="172"/>
      <c r="P231" s="173">
        <f>P232</f>
        <v>0</v>
      </c>
      <c r="Q231" s="172"/>
      <c r="R231" s="173">
        <f>R232</f>
        <v>0</v>
      </c>
      <c r="S231" s="172"/>
      <c r="T231" s="174">
        <f>T232</f>
        <v>0</v>
      </c>
      <c r="AR231" s="175" t="s">
        <v>166</v>
      </c>
      <c r="AT231" s="176" t="s">
        <v>71</v>
      </c>
      <c r="AU231" s="176" t="s">
        <v>72</v>
      </c>
      <c r="AY231" s="175" t="s">
        <v>153</v>
      </c>
      <c r="BK231" s="177">
        <f>BK232</f>
        <v>0</v>
      </c>
    </row>
    <row r="232" spans="2:63" s="12" customFormat="1" ht="22.9" customHeight="1">
      <c r="B232" s="164"/>
      <c r="C232" s="165"/>
      <c r="D232" s="166" t="s">
        <v>71</v>
      </c>
      <c r="E232" s="178" t="s">
        <v>431</v>
      </c>
      <c r="F232" s="178" t="s">
        <v>432</v>
      </c>
      <c r="G232" s="165"/>
      <c r="H232" s="165"/>
      <c r="I232" s="168"/>
      <c r="J232" s="179">
        <f>BK232</f>
        <v>0</v>
      </c>
      <c r="K232" s="165"/>
      <c r="L232" s="170"/>
      <c r="M232" s="171"/>
      <c r="N232" s="172"/>
      <c r="O232" s="172"/>
      <c r="P232" s="173">
        <f>SUM(P233:P237)</f>
        <v>0</v>
      </c>
      <c r="Q232" s="172"/>
      <c r="R232" s="173">
        <f>SUM(R233:R237)</f>
        <v>0</v>
      </c>
      <c r="S232" s="172"/>
      <c r="T232" s="174">
        <f>SUM(T233:T237)</f>
        <v>0</v>
      </c>
      <c r="AR232" s="175" t="s">
        <v>166</v>
      </c>
      <c r="AT232" s="176" t="s">
        <v>71</v>
      </c>
      <c r="AU232" s="176" t="s">
        <v>80</v>
      </c>
      <c r="AY232" s="175" t="s">
        <v>153</v>
      </c>
      <c r="BK232" s="177">
        <f>SUM(BK233:BK237)</f>
        <v>0</v>
      </c>
    </row>
    <row r="233" spans="1:65" s="2" customFormat="1" ht="14.45" customHeight="1">
      <c r="A233" s="36"/>
      <c r="B233" s="37"/>
      <c r="C233" s="180" t="s">
        <v>433</v>
      </c>
      <c r="D233" s="180" t="s">
        <v>155</v>
      </c>
      <c r="E233" s="181" t="s">
        <v>434</v>
      </c>
      <c r="F233" s="182" t="s">
        <v>435</v>
      </c>
      <c r="G233" s="183" t="s">
        <v>158</v>
      </c>
      <c r="H233" s="184">
        <v>125</v>
      </c>
      <c r="I233" s="185"/>
      <c r="J233" s="186">
        <f>ROUND(I233*H233,2)</f>
        <v>0</v>
      </c>
      <c r="K233" s="182" t="s">
        <v>19</v>
      </c>
      <c r="L233" s="41"/>
      <c r="M233" s="187" t="s">
        <v>19</v>
      </c>
      <c r="N233" s="188" t="s">
        <v>43</v>
      </c>
      <c r="O233" s="66"/>
      <c r="P233" s="189">
        <f>O233*H233</f>
        <v>0</v>
      </c>
      <c r="Q233" s="189">
        <v>0</v>
      </c>
      <c r="R233" s="189">
        <f>Q233*H233</f>
        <v>0</v>
      </c>
      <c r="S233" s="189">
        <v>0</v>
      </c>
      <c r="T233" s="190">
        <f>S233*H233</f>
        <v>0</v>
      </c>
      <c r="U233" s="36"/>
      <c r="V233" s="36"/>
      <c r="W233" s="36"/>
      <c r="X233" s="36"/>
      <c r="Y233" s="36"/>
      <c r="Z233" s="36"/>
      <c r="AA233" s="36"/>
      <c r="AB233" s="36"/>
      <c r="AC233" s="36"/>
      <c r="AD233" s="36"/>
      <c r="AE233" s="36"/>
      <c r="AR233" s="191" t="s">
        <v>436</v>
      </c>
      <c r="AT233" s="191" t="s">
        <v>155</v>
      </c>
      <c r="AU233" s="191" t="s">
        <v>82</v>
      </c>
      <c r="AY233" s="19" t="s">
        <v>153</v>
      </c>
      <c r="BE233" s="192">
        <f>IF(N233="základní",J233,0)</f>
        <v>0</v>
      </c>
      <c r="BF233" s="192">
        <f>IF(N233="snížená",J233,0)</f>
        <v>0</v>
      </c>
      <c r="BG233" s="192">
        <f>IF(N233="zákl. přenesená",J233,0)</f>
        <v>0</v>
      </c>
      <c r="BH233" s="192">
        <f>IF(N233="sníž. přenesená",J233,0)</f>
        <v>0</v>
      </c>
      <c r="BI233" s="192">
        <f>IF(N233="nulová",J233,0)</f>
        <v>0</v>
      </c>
      <c r="BJ233" s="19" t="s">
        <v>80</v>
      </c>
      <c r="BK233" s="192">
        <f>ROUND(I233*H233,2)</f>
        <v>0</v>
      </c>
      <c r="BL233" s="19" t="s">
        <v>436</v>
      </c>
      <c r="BM233" s="191" t="s">
        <v>437</v>
      </c>
    </row>
    <row r="234" spans="1:65" s="2" customFormat="1" ht="14.45" customHeight="1">
      <c r="A234" s="36"/>
      <c r="B234" s="37"/>
      <c r="C234" s="180" t="s">
        <v>438</v>
      </c>
      <c r="D234" s="180" t="s">
        <v>155</v>
      </c>
      <c r="E234" s="181" t="s">
        <v>439</v>
      </c>
      <c r="F234" s="182" t="s">
        <v>440</v>
      </c>
      <c r="G234" s="183" t="s">
        <v>158</v>
      </c>
      <c r="H234" s="184">
        <v>125</v>
      </c>
      <c r="I234" s="185"/>
      <c r="J234" s="186">
        <f>ROUND(I234*H234,2)</f>
        <v>0</v>
      </c>
      <c r="K234" s="182" t="s">
        <v>19</v>
      </c>
      <c r="L234" s="41"/>
      <c r="M234" s="187" t="s">
        <v>19</v>
      </c>
      <c r="N234" s="188" t="s">
        <v>43</v>
      </c>
      <c r="O234" s="66"/>
      <c r="P234" s="189">
        <f>O234*H234</f>
        <v>0</v>
      </c>
      <c r="Q234" s="189">
        <v>0</v>
      </c>
      <c r="R234" s="189">
        <f>Q234*H234</f>
        <v>0</v>
      </c>
      <c r="S234" s="189">
        <v>0</v>
      </c>
      <c r="T234" s="190">
        <f>S234*H234</f>
        <v>0</v>
      </c>
      <c r="U234" s="36"/>
      <c r="V234" s="36"/>
      <c r="W234" s="36"/>
      <c r="X234" s="36"/>
      <c r="Y234" s="36"/>
      <c r="Z234" s="36"/>
      <c r="AA234" s="36"/>
      <c r="AB234" s="36"/>
      <c r="AC234" s="36"/>
      <c r="AD234" s="36"/>
      <c r="AE234" s="36"/>
      <c r="AR234" s="191" t="s">
        <v>436</v>
      </c>
      <c r="AT234" s="191" t="s">
        <v>155</v>
      </c>
      <c r="AU234" s="191" t="s">
        <v>82</v>
      </c>
      <c r="AY234" s="19" t="s">
        <v>153</v>
      </c>
      <c r="BE234" s="192">
        <f>IF(N234="základní",J234,0)</f>
        <v>0</v>
      </c>
      <c r="BF234" s="192">
        <f>IF(N234="snížená",J234,0)</f>
        <v>0</v>
      </c>
      <c r="BG234" s="192">
        <f>IF(N234="zákl. přenesená",J234,0)</f>
        <v>0</v>
      </c>
      <c r="BH234" s="192">
        <f>IF(N234="sníž. přenesená",J234,0)</f>
        <v>0</v>
      </c>
      <c r="BI234" s="192">
        <f>IF(N234="nulová",J234,0)</f>
        <v>0</v>
      </c>
      <c r="BJ234" s="19" t="s">
        <v>80</v>
      </c>
      <c r="BK234" s="192">
        <f>ROUND(I234*H234,2)</f>
        <v>0</v>
      </c>
      <c r="BL234" s="19" t="s">
        <v>436</v>
      </c>
      <c r="BM234" s="191" t="s">
        <v>441</v>
      </c>
    </row>
    <row r="235" spans="1:65" s="2" customFormat="1" ht="14.45" customHeight="1">
      <c r="A235" s="36"/>
      <c r="B235" s="37"/>
      <c r="C235" s="180" t="s">
        <v>442</v>
      </c>
      <c r="D235" s="180" t="s">
        <v>155</v>
      </c>
      <c r="E235" s="181" t="s">
        <v>443</v>
      </c>
      <c r="F235" s="182" t="s">
        <v>444</v>
      </c>
      <c r="G235" s="183" t="s">
        <v>158</v>
      </c>
      <c r="H235" s="184">
        <v>150</v>
      </c>
      <c r="I235" s="185"/>
      <c r="J235" s="186">
        <f>ROUND(I235*H235,2)</f>
        <v>0</v>
      </c>
      <c r="K235" s="182" t="s">
        <v>19</v>
      </c>
      <c r="L235" s="41"/>
      <c r="M235" s="187" t="s">
        <v>19</v>
      </c>
      <c r="N235" s="188" t="s">
        <v>43</v>
      </c>
      <c r="O235" s="66"/>
      <c r="P235" s="189">
        <f>O235*H235</f>
        <v>0</v>
      </c>
      <c r="Q235" s="189">
        <v>0</v>
      </c>
      <c r="R235" s="189">
        <f>Q235*H235</f>
        <v>0</v>
      </c>
      <c r="S235" s="189">
        <v>0</v>
      </c>
      <c r="T235" s="190">
        <f>S235*H235</f>
        <v>0</v>
      </c>
      <c r="U235" s="36"/>
      <c r="V235" s="36"/>
      <c r="W235" s="36"/>
      <c r="X235" s="36"/>
      <c r="Y235" s="36"/>
      <c r="Z235" s="36"/>
      <c r="AA235" s="36"/>
      <c r="AB235" s="36"/>
      <c r="AC235" s="36"/>
      <c r="AD235" s="36"/>
      <c r="AE235" s="36"/>
      <c r="AR235" s="191" t="s">
        <v>436</v>
      </c>
      <c r="AT235" s="191" t="s">
        <v>155</v>
      </c>
      <c r="AU235" s="191" t="s">
        <v>82</v>
      </c>
      <c r="AY235" s="19" t="s">
        <v>153</v>
      </c>
      <c r="BE235" s="192">
        <f>IF(N235="základní",J235,0)</f>
        <v>0</v>
      </c>
      <c r="BF235" s="192">
        <f>IF(N235="snížená",J235,0)</f>
        <v>0</v>
      </c>
      <c r="BG235" s="192">
        <f>IF(N235="zákl. přenesená",J235,0)</f>
        <v>0</v>
      </c>
      <c r="BH235" s="192">
        <f>IF(N235="sníž. přenesená",J235,0)</f>
        <v>0</v>
      </c>
      <c r="BI235" s="192">
        <f>IF(N235="nulová",J235,0)</f>
        <v>0</v>
      </c>
      <c r="BJ235" s="19" t="s">
        <v>80</v>
      </c>
      <c r="BK235" s="192">
        <f>ROUND(I235*H235,2)</f>
        <v>0</v>
      </c>
      <c r="BL235" s="19" t="s">
        <v>436</v>
      </c>
      <c r="BM235" s="191" t="s">
        <v>445</v>
      </c>
    </row>
    <row r="236" spans="1:65" s="2" customFormat="1" ht="14.45" customHeight="1">
      <c r="A236" s="36"/>
      <c r="B236" s="37"/>
      <c r="C236" s="180" t="s">
        <v>446</v>
      </c>
      <c r="D236" s="180" t="s">
        <v>155</v>
      </c>
      <c r="E236" s="181" t="s">
        <v>447</v>
      </c>
      <c r="F236" s="182" t="s">
        <v>448</v>
      </c>
      <c r="G236" s="183" t="s">
        <v>158</v>
      </c>
      <c r="H236" s="184">
        <v>125</v>
      </c>
      <c r="I236" s="185"/>
      <c r="J236" s="186">
        <f>ROUND(I236*H236,2)</f>
        <v>0</v>
      </c>
      <c r="K236" s="182" t="s">
        <v>19</v>
      </c>
      <c r="L236" s="41"/>
      <c r="M236" s="187" t="s">
        <v>19</v>
      </c>
      <c r="N236" s="188" t="s">
        <v>43</v>
      </c>
      <c r="O236" s="66"/>
      <c r="P236" s="189">
        <f>O236*H236</f>
        <v>0</v>
      </c>
      <c r="Q236" s="189">
        <v>0</v>
      </c>
      <c r="R236" s="189">
        <f>Q236*H236</f>
        <v>0</v>
      </c>
      <c r="S236" s="189">
        <v>0</v>
      </c>
      <c r="T236" s="190">
        <f>S236*H236</f>
        <v>0</v>
      </c>
      <c r="U236" s="36"/>
      <c r="V236" s="36"/>
      <c r="W236" s="36"/>
      <c r="X236" s="36"/>
      <c r="Y236" s="36"/>
      <c r="Z236" s="36"/>
      <c r="AA236" s="36"/>
      <c r="AB236" s="36"/>
      <c r="AC236" s="36"/>
      <c r="AD236" s="36"/>
      <c r="AE236" s="36"/>
      <c r="AR236" s="191" t="s">
        <v>436</v>
      </c>
      <c r="AT236" s="191" t="s">
        <v>155</v>
      </c>
      <c r="AU236" s="191" t="s">
        <v>82</v>
      </c>
      <c r="AY236" s="19" t="s">
        <v>153</v>
      </c>
      <c r="BE236" s="192">
        <f>IF(N236="základní",J236,0)</f>
        <v>0</v>
      </c>
      <c r="BF236" s="192">
        <f>IF(N236="snížená",J236,0)</f>
        <v>0</v>
      </c>
      <c r="BG236" s="192">
        <f>IF(N236="zákl. přenesená",J236,0)</f>
        <v>0</v>
      </c>
      <c r="BH236" s="192">
        <f>IF(N236="sníž. přenesená",J236,0)</f>
        <v>0</v>
      </c>
      <c r="BI236" s="192">
        <f>IF(N236="nulová",J236,0)</f>
        <v>0</v>
      </c>
      <c r="BJ236" s="19" t="s">
        <v>80</v>
      </c>
      <c r="BK236" s="192">
        <f>ROUND(I236*H236,2)</f>
        <v>0</v>
      </c>
      <c r="BL236" s="19" t="s">
        <v>436</v>
      </c>
      <c r="BM236" s="191" t="s">
        <v>449</v>
      </c>
    </row>
    <row r="237" spans="1:65" s="2" customFormat="1" ht="14.45" customHeight="1">
      <c r="A237" s="36"/>
      <c r="B237" s="37"/>
      <c r="C237" s="180" t="s">
        <v>450</v>
      </c>
      <c r="D237" s="180" t="s">
        <v>155</v>
      </c>
      <c r="E237" s="181" t="s">
        <v>451</v>
      </c>
      <c r="F237" s="182" t="s">
        <v>452</v>
      </c>
      <c r="G237" s="183" t="s">
        <v>158</v>
      </c>
      <c r="H237" s="184">
        <v>20</v>
      </c>
      <c r="I237" s="185"/>
      <c r="J237" s="186">
        <f>ROUND(I237*H237,2)</f>
        <v>0</v>
      </c>
      <c r="K237" s="182" t="s">
        <v>19</v>
      </c>
      <c r="L237" s="41"/>
      <c r="M237" s="257" t="s">
        <v>19</v>
      </c>
      <c r="N237" s="258" t="s">
        <v>43</v>
      </c>
      <c r="O237" s="212"/>
      <c r="P237" s="259">
        <f>O237*H237</f>
        <v>0</v>
      </c>
      <c r="Q237" s="259">
        <v>0</v>
      </c>
      <c r="R237" s="259">
        <f>Q237*H237</f>
        <v>0</v>
      </c>
      <c r="S237" s="259">
        <v>0</v>
      </c>
      <c r="T237" s="260">
        <f>S237*H237</f>
        <v>0</v>
      </c>
      <c r="U237" s="36"/>
      <c r="V237" s="36"/>
      <c r="W237" s="36"/>
      <c r="X237" s="36"/>
      <c r="Y237" s="36"/>
      <c r="Z237" s="36"/>
      <c r="AA237" s="36"/>
      <c r="AB237" s="36"/>
      <c r="AC237" s="36"/>
      <c r="AD237" s="36"/>
      <c r="AE237" s="36"/>
      <c r="AR237" s="191" t="s">
        <v>436</v>
      </c>
      <c r="AT237" s="191" t="s">
        <v>155</v>
      </c>
      <c r="AU237" s="191" t="s">
        <v>82</v>
      </c>
      <c r="AY237" s="19" t="s">
        <v>153</v>
      </c>
      <c r="BE237" s="192">
        <f>IF(N237="základní",J237,0)</f>
        <v>0</v>
      </c>
      <c r="BF237" s="192">
        <f>IF(N237="snížená",J237,0)</f>
        <v>0</v>
      </c>
      <c r="BG237" s="192">
        <f>IF(N237="zákl. přenesená",J237,0)</f>
        <v>0</v>
      </c>
      <c r="BH237" s="192">
        <f>IF(N237="sníž. přenesená",J237,0)</f>
        <v>0</v>
      </c>
      <c r="BI237" s="192">
        <f>IF(N237="nulová",J237,0)</f>
        <v>0</v>
      </c>
      <c r="BJ237" s="19" t="s">
        <v>80</v>
      </c>
      <c r="BK237" s="192">
        <f>ROUND(I237*H237,2)</f>
        <v>0</v>
      </c>
      <c r="BL237" s="19" t="s">
        <v>436</v>
      </c>
      <c r="BM237" s="191" t="s">
        <v>453</v>
      </c>
    </row>
    <row r="238" spans="1:31" s="2" customFormat="1" ht="6.95" customHeight="1">
      <c r="A238" s="36"/>
      <c r="B238" s="49"/>
      <c r="C238" s="50"/>
      <c r="D238" s="50"/>
      <c r="E238" s="50"/>
      <c r="F238" s="50"/>
      <c r="G238" s="50"/>
      <c r="H238" s="50"/>
      <c r="I238" s="50"/>
      <c r="J238" s="50"/>
      <c r="K238" s="50"/>
      <c r="L238" s="41"/>
      <c r="M238" s="36"/>
      <c r="O238" s="36"/>
      <c r="P238" s="36"/>
      <c r="Q238" s="36"/>
      <c r="R238" s="36"/>
      <c r="S238" s="36"/>
      <c r="T238" s="36"/>
      <c r="U238" s="36"/>
      <c r="V238" s="36"/>
      <c r="W238" s="36"/>
      <c r="X238" s="36"/>
      <c r="Y238" s="36"/>
      <c r="Z238" s="36"/>
      <c r="AA238" s="36"/>
      <c r="AB238" s="36"/>
      <c r="AC238" s="36"/>
      <c r="AD238" s="36"/>
      <c r="AE238" s="36"/>
    </row>
  </sheetData>
  <sheetProtection algorithmName="SHA-512" hashValue="0JIHX7qwclJxxZipRA3lgrOJigbM/kswd1UKFMqA0beLrHhMabQWXMAAzPCaIR48J9dV6FbxzS6s33sXcFANMQ==" saltValue="cIYOf2NO/yaf2a+N4z34F/+1pdWeRdLUo5O72P6cTrYO5z0HOEl+x0Y2tyZAMjsL7fCuedmrbF10XRJC+PA9sg==" spinCount="100000" sheet="1" objects="1" scenarios="1" formatColumns="0" formatRows="0" autoFilter="0"/>
  <autoFilter ref="C96:K237"/>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92</v>
      </c>
      <c r="AZ2" s="214" t="s">
        <v>454</v>
      </c>
      <c r="BA2" s="214" t="s">
        <v>455</v>
      </c>
      <c r="BB2" s="214" t="s">
        <v>174</v>
      </c>
      <c r="BC2" s="214" t="s">
        <v>456</v>
      </c>
      <c r="BD2" s="214" t="s">
        <v>82</v>
      </c>
    </row>
    <row r="3" spans="2:46" s="1" customFormat="1" ht="6.95" customHeight="1">
      <c r="B3" s="110"/>
      <c r="C3" s="111"/>
      <c r="D3" s="111"/>
      <c r="E3" s="111"/>
      <c r="F3" s="111"/>
      <c r="G3" s="111"/>
      <c r="H3" s="111"/>
      <c r="I3" s="111"/>
      <c r="J3" s="111"/>
      <c r="K3" s="111"/>
      <c r="L3" s="22"/>
      <c r="AT3" s="19" t="s">
        <v>82</v>
      </c>
    </row>
    <row r="4" spans="2:46" s="1" customFormat="1" ht="24.95" customHeight="1">
      <c r="B4" s="22"/>
      <c r="D4" s="112" t="s">
        <v>123</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2:12" s="1" customFormat="1" ht="12" customHeight="1">
      <c r="B8" s="22"/>
      <c r="D8" s="114" t="s">
        <v>124</v>
      </c>
      <c r="L8" s="22"/>
    </row>
    <row r="9" spans="1:31" s="2" customFormat="1" ht="16.5" customHeight="1">
      <c r="A9" s="36"/>
      <c r="B9" s="41"/>
      <c r="C9" s="36"/>
      <c r="D9" s="36"/>
      <c r="E9" s="403" t="s">
        <v>252</v>
      </c>
      <c r="F9" s="406"/>
      <c r="G9" s="406"/>
      <c r="H9" s="406"/>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254</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5" t="s">
        <v>457</v>
      </c>
      <c r="F11" s="406"/>
      <c r="G11" s="406"/>
      <c r="H11" s="406"/>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22. 12. 2020</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 xml:space="preserve"> </v>
      </c>
      <c r="F17" s="36"/>
      <c r="G17" s="36"/>
      <c r="H17" s="36"/>
      <c r="I17" s="114" t="s">
        <v>27</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7" t="str">
        <f>'Rekapitulace stavby'!E14</f>
        <v>Vyplň údaj</v>
      </c>
      <c r="F20" s="408"/>
      <c r="G20" s="408"/>
      <c r="H20" s="408"/>
      <c r="I20" s="114" t="s">
        <v>27</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stavby'!AN16="","",'Rekapitulace stavby'!AN16)</f>
        <v>46347526</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AQUATIS a. s. Botanická 834/56, 602 00 Brno</v>
      </c>
      <c r="F23" s="36"/>
      <c r="G23" s="36"/>
      <c r="H23" s="36"/>
      <c r="I23" s="114" t="s">
        <v>27</v>
      </c>
      <c r="J23" s="105" t="str">
        <f>IF('Rekapitulace stavby'!AN17="","",'Rekapitulace stavby'!AN17)</f>
        <v>CZ46347526</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27</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09" t="s">
        <v>19</v>
      </c>
      <c r="F29" s="409"/>
      <c r="G29" s="409"/>
      <c r="H29" s="40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ROUND(J90,2)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ROUND((SUM(BE90:BE148)),2)</f>
        <v>0</v>
      </c>
      <c r="G35" s="36"/>
      <c r="H35" s="36"/>
      <c r="I35" s="126">
        <v>0.21</v>
      </c>
      <c r="J35" s="125">
        <f>ROUND(((SUM(BE90:BE148))*I35),2)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ROUND((SUM(BF90:BF148)),2)</f>
        <v>0</v>
      </c>
      <c r="G36" s="36"/>
      <c r="H36" s="36"/>
      <c r="I36" s="126">
        <v>0.15</v>
      </c>
      <c r="J36" s="125">
        <f>ROUND(((SUM(BF90:BF148))*I36),2)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ROUND((SUM(BG90:BG148)),2)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ROUND((SUM(BH90:BH148)),2)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ROUND((SUM(BI90:BI148)),2)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126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0" t="str">
        <f>E7</f>
        <v>MVE Slezská Harta</v>
      </c>
      <c r="F50" s="411"/>
      <c r="G50" s="411"/>
      <c r="H50" s="411"/>
      <c r="I50" s="38"/>
      <c r="J50" s="38"/>
      <c r="K50" s="38"/>
      <c r="L50" s="115"/>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0" t="s">
        <v>252</v>
      </c>
      <c r="F52" s="412"/>
      <c r="G52" s="412"/>
      <c r="H52" s="41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254</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4" t="str">
        <f>E11</f>
        <v>SO 02.2 - Náhon</v>
      </c>
      <c r="F54" s="412"/>
      <c r="G54" s="412"/>
      <c r="H54" s="41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22. 12. 2020</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40.15" customHeight="1">
      <c r="A58" s="36"/>
      <c r="B58" s="37"/>
      <c r="C58" s="31" t="s">
        <v>25</v>
      </c>
      <c r="D58" s="38"/>
      <c r="E58" s="38"/>
      <c r="F58" s="29" t="str">
        <f>E17</f>
        <v xml:space="preserve"> </v>
      </c>
      <c r="G58" s="38"/>
      <c r="H58" s="38"/>
      <c r="I58" s="31" t="s">
        <v>30</v>
      </c>
      <c r="J58" s="34" t="str">
        <f>E23</f>
        <v>AQUATIS a. s. Botanická 834/56, 602 00 Brno</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35</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127</v>
      </c>
      <c r="D61" s="139"/>
      <c r="E61" s="139"/>
      <c r="F61" s="139"/>
      <c r="G61" s="139"/>
      <c r="H61" s="139"/>
      <c r="I61" s="139"/>
      <c r="J61" s="140" t="s">
        <v>128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J90</f>
        <v>0</v>
      </c>
      <c r="K63" s="38"/>
      <c r="L63" s="115"/>
      <c r="S63" s="36"/>
      <c r="T63" s="36"/>
      <c r="U63" s="36"/>
      <c r="V63" s="36"/>
      <c r="W63" s="36"/>
      <c r="X63" s="36"/>
      <c r="Y63" s="36"/>
      <c r="Z63" s="36"/>
      <c r="AA63" s="36"/>
      <c r="AB63" s="36"/>
      <c r="AC63" s="36"/>
      <c r="AD63" s="36"/>
      <c r="AE63" s="36"/>
      <c r="AU63" s="19" t="s">
        <v>129</v>
      </c>
    </row>
    <row r="64" spans="2:12" s="9" customFormat="1" ht="24.95" customHeight="1">
      <c r="B64" s="142"/>
      <c r="C64" s="143"/>
      <c r="D64" s="144" t="s">
        <v>259</v>
      </c>
      <c r="E64" s="145"/>
      <c r="F64" s="145"/>
      <c r="G64" s="145"/>
      <c r="H64" s="145"/>
      <c r="I64" s="145"/>
      <c r="J64" s="146">
        <f>J91</f>
        <v>0</v>
      </c>
      <c r="K64" s="143"/>
      <c r="L64" s="147"/>
    </row>
    <row r="65" spans="2:12" s="10" customFormat="1" ht="19.9" customHeight="1">
      <c r="B65" s="148"/>
      <c r="C65" s="99"/>
      <c r="D65" s="149" t="s">
        <v>260</v>
      </c>
      <c r="E65" s="150"/>
      <c r="F65" s="150"/>
      <c r="G65" s="150"/>
      <c r="H65" s="150"/>
      <c r="I65" s="150"/>
      <c r="J65" s="151">
        <f>J92</f>
        <v>0</v>
      </c>
      <c r="K65" s="99"/>
      <c r="L65" s="152"/>
    </row>
    <row r="66" spans="2:12" s="10" customFormat="1" ht="19.9" customHeight="1">
      <c r="B66" s="148"/>
      <c r="C66" s="99"/>
      <c r="D66" s="149" t="s">
        <v>263</v>
      </c>
      <c r="E66" s="150"/>
      <c r="F66" s="150"/>
      <c r="G66" s="150"/>
      <c r="H66" s="150"/>
      <c r="I66" s="150"/>
      <c r="J66" s="151">
        <f>J133</f>
        <v>0</v>
      </c>
      <c r="K66" s="99"/>
      <c r="L66" s="152"/>
    </row>
    <row r="67" spans="2:12" s="10" customFormat="1" ht="19.9" customHeight="1">
      <c r="B67" s="148"/>
      <c r="C67" s="99"/>
      <c r="D67" s="149" t="s">
        <v>458</v>
      </c>
      <c r="E67" s="150"/>
      <c r="F67" s="150"/>
      <c r="G67" s="150"/>
      <c r="H67" s="150"/>
      <c r="I67" s="150"/>
      <c r="J67" s="151">
        <f>J139</f>
        <v>0</v>
      </c>
      <c r="K67" s="99"/>
      <c r="L67" s="152"/>
    </row>
    <row r="68" spans="2:12" s="10" customFormat="1" ht="19.9" customHeight="1">
      <c r="B68" s="148"/>
      <c r="C68" s="99"/>
      <c r="D68" s="149" t="s">
        <v>266</v>
      </c>
      <c r="E68" s="150"/>
      <c r="F68" s="150"/>
      <c r="G68" s="150"/>
      <c r="H68" s="150"/>
      <c r="I68" s="150"/>
      <c r="J68" s="151">
        <f>J145</f>
        <v>0</v>
      </c>
      <c r="K68" s="99"/>
      <c r="L68" s="152"/>
    </row>
    <row r="69" spans="1:31"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31" s="2" customFormat="1" ht="24.95" customHeight="1">
      <c r="A75" s="36"/>
      <c r="B75" s="37"/>
      <c r="C75" s="25" t="s">
        <v>138</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410" t="str">
        <f>E7</f>
        <v>MVE Slezská Harta</v>
      </c>
      <c r="F78" s="411"/>
      <c r="G78" s="411"/>
      <c r="H78" s="411"/>
      <c r="I78" s="38"/>
      <c r="J78" s="38"/>
      <c r="K78" s="38"/>
      <c r="L78" s="115"/>
      <c r="S78" s="36"/>
      <c r="T78" s="36"/>
      <c r="U78" s="36"/>
      <c r="V78" s="36"/>
      <c r="W78" s="36"/>
      <c r="X78" s="36"/>
      <c r="Y78" s="36"/>
      <c r="Z78" s="36"/>
      <c r="AA78" s="36"/>
      <c r="AB78" s="36"/>
      <c r="AC78" s="36"/>
      <c r="AD78" s="36"/>
      <c r="AE78" s="36"/>
    </row>
    <row r="79" spans="2:12" s="1" customFormat="1" ht="12" customHeight="1">
      <c r="B79" s="23"/>
      <c r="C79" s="31" t="s">
        <v>124</v>
      </c>
      <c r="D79" s="24"/>
      <c r="E79" s="24"/>
      <c r="F79" s="24"/>
      <c r="G79" s="24"/>
      <c r="H79" s="24"/>
      <c r="I79" s="24"/>
      <c r="J79" s="24"/>
      <c r="K79" s="24"/>
      <c r="L79" s="22"/>
    </row>
    <row r="80" spans="1:31" s="2" customFormat="1" ht="16.5" customHeight="1">
      <c r="A80" s="36"/>
      <c r="B80" s="37"/>
      <c r="C80" s="38"/>
      <c r="D80" s="38"/>
      <c r="E80" s="410" t="s">
        <v>252</v>
      </c>
      <c r="F80" s="412"/>
      <c r="G80" s="412"/>
      <c r="H80" s="412"/>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254</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364" t="str">
        <f>E11</f>
        <v>SO 02.2 - Náhon</v>
      </c>
      <c r="F82" s="412"/>
      <c r="G82" s="412"/>
      <c r="H82" s="412"/>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F14</f>
        <v xml:space="preserve"> </v>
      </c>
      <c r="G84" s="38"/>
      <c r="H84" s="38"/>
      <c r="I84" s="31" t="s">
        <v>23</v>
      </c>
      <c r="J84" s="61" t="str">
        <f>IF(J14="","",J14)</f>
        <v>22. 12. 2020</v>
      </c>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40.15" customHeight="1">
      <c r="A86" s="36"/>
      <c r="B86" s="37"/>
      <c r="C86" s="31" t="s">
        <v>25</v>
      </c>
      <c r="D86" s="38"/>
      <c r="E86" s="38"/>
      <c r="F86" s="29" t="str">
        <f>E17</f>
        <v xml:space="preserve"> </v>
      </c>
      <c r="G86" s="38"/>
      <c r="H86" s="38"/>
      <c r="I86" s="31" t="s">
        <v>30</v>
      </c>
      <c r="J86" s="34" t="str">
        <f>E23</f>
        <v>AQUATIS a. s. Botanická 834/56, 602 00 Brno</v>
      </c>
      <c r="K86" s="38"/>
      <c r="L86" s="115"/>
      <c r="S86" s="36"/>
      <c r="T86" s="36"/>
      <c r="U86" s="36"/>
      <c r="V86" s="36"/>
      <c r="W86" s="36"/>
      <c r="X86" s="36"/>
      <c r="Y86" s="36"/>
      <c r="Z86" s="36"/>
      <c r="AA86" s="36"/>
      <c r="AB86" s="36"/>
      <c r="AC86" s="36"/>
      <c r="AD86" s="36"/>
      <c r="AE86" s="36"/>
    </row>
    <row r="87" spans="1:31" s="2" customFormat="1" ht="15.2" customHeight="1">
      <c r="A87" s="36"/>
      <c r="B87" s="37"/>
      <c r="C87" s="31" t="s">
        <v>28</v>
      </c>
      <c r="D87" s="38"/>
      <c r="E87" s="38"/>
      <c r="F87" s="29" t="str">
        <f>IF(E20="","",E20)</f>
        <v>Vyplň údaj</v>
      </c>
      <c r="G87" s="38"/>
      <c r="H87" s="38"/>
      <c r="I87" s="31" t="s">
        <v>35</v>
      </c>
      <c r="J87" s="34" t="str">
        <f>E26</f>
        <v xml:space="preserve"> </v>
      </c>
      <c r="K87" s="38"/>
      <c r="L87" s="115"/>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11" customFormat="1" ht="29.25" customHeight="1">
      <c r="A89" s="153"/>
      <c r="B89" s="154"/>
      <c r="C89" s="155" t="s">
        <v>139</v>
      </c>
      <c r="D89" s="156" t="s">
        <v>57</v>
      </c>
      <c r="E89" s="156" t="s">
        <v>53</v>
      </c>
      <c r="F89" s="156" t="s">
        <v>54</v>
      </c>
      <c r="G89" s="156" t="s">
        <v>140</v>
      </c>
      <c r="H89" s="156" t="s">
        <v>141</v>
      </c>
      <c r="I89" s="156" t="s">
        <v>142</v>
      </c>
      <c r="J89" s="156" t="s">
        <v>128</v>
      </c>
      <c r="K89" s="157" t="s">
        <v>143</v>
      </c>
      <c r="L89" s="158"/>
      <c r="M89" s="70" t="s">
        <v>19</v>
      </c>
      <c r="N89" s="71" t="s">
        <v>42</v>
      </c>
      <c r="O89" s="71" t="s">
        <v>144</v>
      </c>
      <c r="P89" s="71" t="s">
        <v>145</v>
      </c>
      <c r="Q89" s="71" t="s">
        <v>146</v>
      </c>
      <c r="R89" s="71" t="s">
        <v>147</v>
      </c>
      <c r="S89" s="71" t="s">
        <v>148</v>
      </c>
      <c r="T89" s="72" t="s">
        <v>149</v>
      </c>
      <c r="U89" s="153"/>
      <c r="V89" s="153"/>
      <c r="W89" s="153"/>
      <c r="X89" s="153"/>
      <c r="Y89" s="153"/>
      <c r="Z89" s="153"/>
      <c r="AA89" s="153"/>
      <c r="AB89" s="153"/>
      <c r="AC89" s="153"/>
      <c r="AD89" s="153"/>
      <c r="AE89" s="153"/>
    </row>
    <row r="90" spans="1:63" s="2" customFormat="1" ht="22.9" customHeight="1">
      <c r="A90" s="36"/>
      <c r="B90" s="37"/>
      <c r="C90" s="77" t="s">
        <v>150</v>
      </c>
      <c r="D90" s="38"/>
      <c r="E90" s="38"/>
      <c r="F90" s="38"/>
      <c r="G90" s="38"/>
      <c r="H90" s="38"/>
      <c r="I90" s="38"/>
      <c r="J90" s="159">
        <f>BK90</f>
        <v>0</v>
      </c>
      <c r="K90" s="38"/>
      <c r="L90" s="41"/>
      <c r="M90" s="73"/>
      <c r="N90" s="160"/>
      <c r="O90" s="74"/>
      <c r="P90" s="161">
        <f>P91</f>
        <v>0</v>
      </c>
      <c r="Q90" s="74"/>
      <c r="R90" s="161">
        <f>R91</f>
        <v>0.014823000000000001</v>
      </c>
      <c r="S90" s="74"/>
      <c r="T90" s="162">
        <f>T91</f>
        <v>0</v>
      </c>
      <c r="U90" s="36"/>
      <c r="V90" s="36"/>
      <c r="W90" s="36"/>
      <c r="X90" s="36"/>
      <c r="Y90" s="36"/>
      <c r="Z90" s="36"/>
      <c r="AA90" s="36"/>
      <c r="AB90" s="36"/>
      <c r="AC90" s="36"/>
      <c r="AD90" s="36"/>
      <c r="AE90" s="36"/>
      <c r="AT90" s="19" t="s">
        <v>71</v>
      </c>
      <c r="AU90" s="19" t="s">
        <v>129</v>
      </c>
      <c r="BK90" s="163">
        <f>BK91</f>
        <v>0</v>
      </c>
    </row>
    <row r="91" spans="2:63" s="12" customFormat="1" ht="25.9" customHeight="1">
      <c r="B91" s="164"/>
      <c r="C91" s="165"/>
      <c r="D91" s="166" t="s">
        <v>71</v>
      </c>
      <c r="E91" s="167" t="s">
        <v>151</v>
      </c>
      <c r="F91" s="167" t="s">
        <v>271</v>
      </c>
      <c r="G91" s="165"/>
      <c r="H91" s="165"/>
      <c r="I91" s="168"/>
      <c r="J91" s="169">
        <f>BK91</f>
        <v>0</v>
      </c>
      <c r="K91" s="165"/>
      <c r="L91" s="170"/>
      <c r="M91" s="171"/>
      <c r="N91" s="172"/>
      <c r="O91" s="172"/>
      <c r="P91" s="173">
        <f>P92+P133+P139+P145</f>
        <v>0</v>
      </c>
      <c r="Q91" s="172"/>
      <c r="R91" s="173">
        <f>R92+R133+R139+R145</f>
        <v>0.014823000000000001</v>
      </c>
      <c r="S91" s="172"/>
      <c r="T91" s="174">
        <f>T92+T133+T139+T145</f>
        <v>0</v>
      </c>
      <c r="AR91" s="175" t="s">
        <v>80</v>
      </c>
      <c r="AT91" s="176" t="s">
        <v>71</v>
      </c>
      <c r="AU91" s="176" t="s">
        <v>72</v>
      </c>
      <c r="AY91" s="175" t="s">
        <v>153</v>
      </c>
      <c r="BK91" s="177">
        <f>BK92+BK133+BK139+BK145</f>
        <v>0</v>
      </c>
    </row>
    <row r="92" spans="2:63" s="12" customFormat="1" ht="22.9" customHeight="1">
      <c r="B92" s="164"/>
      <c r="C92" s="165"/>
      <c r="D92" s="166" t="s">
        <v>71</v>
      </c>
      <c r="E92" s="178" t="s">
        <v>80</v>
      </c>
      <c r="F92" s="178" t="s">
        <v>272</v>
      </c>
      <c r="G92" s="165"/>
      <c r="H92" s="165"/>
      <c r="I92" s="168"/>
      <c r="J92" s="179">
        <f>BK92</f>
        <v>0</v>
      </c>
      <c r="K92" s="165"/>
      <c r="L92" s="170"/>
      <c r="M92" s="171"/>
      <c r="N92" s="172"/>
      <c r="O92" s="172"/>
      <c r="P92" s="173">
        <f>SUM(P93:P132)</f>
        <v>0</v>
      </c>
      <c r="Q92" s="172"/>
      <c r="R92" s="173">
        <f>SUM(R93:R132)</f>
        <v>0.014823000000000001</v>
      </c>
      <c r="S92" s="172"/>
      <c r="T92" s="174">
        <f>SUM(T93:T132)</f>
        <v>0</v>
      </c>
      <c r="AR92" s="175" t="s">
        <v>80</v>
      </c>
      <c r="AT92" s="176" t="s">
        <v>71</v>
      </c>
      <c r="AU92" s="176" t="s">
        <v>80</v>
      </c>
      <c r="AY92" s="175" t="s">
        <v>153</v>
      </c>
      <c r="BK92" s="177">
        <f>SUM(BK93:BK132)</f>
        <v>0</v>
      </c>
    </row>
    <row r="93" spans="1:65" s="2" customFormat="1" ht="14.45" customHeight="1">
      <c r="A93" s="36"/>
      <c r="B93" s="37"/>
      <c r="C93" s="180" t="s">
        <v>80</v>
      </c>
      <c r="D93" s="180" t="s">
        <v>155</v>
      </c>
      <c r="E93" s="181" t="s">
        <v>459</v>
      </c>
      <c r="F93" s="182" t="s">
        <v>460</v>
      </c>
      <c r="G93" s="183" t="s">
        <v>184</v>
      </c>
      <c r="H93" s="184">
        <v>1185.84</v>
      </c>
      <c r="I93" s="185"/>
      <c r="J93" s="186">
        <f>ROUND(I93*H93,2)</f>
        <v>0</v>
      </c>
      <c r="K93" s="182" t="s">
        <v>159</v>
      </c>
      <c r="L93" s="41"/>
      <c r="M93" s="187" t="s">
        <v>19</v>
      </c>
      <c r="N93" s="188" t="s">
        <v>43</v>
      </c>
      <c r="O93" s="66"/>
      <c r="P93" s="189">
        <f>O93*H93</f>
        <v>0</v>
      </c>
      <c r="Q93" s="189">
        <v>0</v>
      </c>
      <c r="R93" s="189">
        <f>Q93*H93</f>
        <v>0</v>
      </c>
      <c r="S93" s="189">
        <v>0</v>
      </c>
      <c r="T93" s="190">
        <f>S93*H93</f>
        <v>0</v>
      </c>
      <c r="U93" s="36"/>
      <c r="V93" s="36"/>
      <c r="W93" s="36"/>
      <c r="X93" s="36"/>
      <c r="Y93" s="36"/>
      <c r="Z93" s="36"/>
      <c r="AA93" s="36"/>
      <c r="AB93" s="36"/>
      <c r="AC93" s="36"/>
      <c r="AD93" s="36"/>
      <c r="AE93" s="36"/>
      <c r="AR93" s="191" t="s">
        <v>160</v>
      </c>
      <c r="AT93" s="191" t="s">
        <v>155</v>
      </c>
      <c r="AU93" s="191" t="s">
        <v>82</v>
      </c>
      <c r="AY93" s="19" t="s">
        <v>153</v>
      </c>
      <c r="BE93" s="192">
        <f>IF(N93="základní",J93,0)</f>
        <v>0</v>
      </c>
      <c r="BF93" s="192">
        <f>IF(N93="snížená",J93,0)</f>
        <v>0</v>
      </c>
      <c r="BG93" s="192">
        <f>IF(N93="zákl. přenesená",J93,0)</f>
        <v>0</v>
      </c>
      <c r="BH93" s="192">
        <f>IF(N93="sníž. přenesená",J93,0)</f>
        <v>0</v>
      </c>
      <c r="BI93" s="192">
        <f>IF(N93="nulová",J93,0)</f>
        <v>0</v>
      </c>
      <c r="BJ93" s="19" t="s">
        <v>80</v>
      </c>
      <c r="BK93" s="192">
        <f>ROUND(I93*H93,2)</f>
        <v>0</v>
      </c>
      <c r="BL93" s="19" t="s">
        <v>160</v>
      </c>
      <c r="BM93" s="191" t="s">
        <v>461</v>
      </c>
    </row>
    <row r="94" spans="1:47" s="2" customFormat="1" ht="19.5">
      <c r="A94" s="36"/>
      <c r="B94" s="37"/>
      <c r="C94" s="38"/>
      <c r="D94" s="193" t="s">
        <v>186</v>
      </c>
      <c r="E94" s="38"/>
      <c r="F94" s="194" t="s">
        <v>462</v>
      </c>
      <c r="G94" s="38"/>
      <c r="H94" s="38"/>
      <c r="I94" s="195"/>
      <c r="J94" s="38"/>
      <c r="K94" s="38"/>
      <c r="L94" s="41"/>
      <c r="M94" s="196"/>
      <c r="N94" s="197"/>
      <c r="O94" s="66"/>
      <c r="P94" s="66"/>
      <c r="Q94" s="66"/>
      <c r="R94" s="66"/>
      <c r="S94" s="66"/>
      <c r="T94" s="67"/>
      <c r="U94" s="36"/>
      <c r="V94" s="36"/>
      <c r="W94" s="36"/>
      <c r="X94" s="36"/>
      <c r="Y94" s="36"/>
      <c r="Z94" s="36"/>
      <c r="AA94" s="36"/>
      <c r="AB94" s="36"/>
      <c r="AC94" s="36"/>
      <c r="AD94" s="36"/>
      <c r="AE94" s="36"/>
      <c r="AT94" s="19" t="s">
        <v>186</v>
      </c>
      <c r="AU94" s="19" t="s">
        <v>82</v>
      </c>
    </row>
    <row r="95" spans="1:47" s="2" customFormat="1" ht="224.25">
      <c r="A95" s="36"/>
      <c r="B95" s="37"/>
      <c r="C95" s="38"/>
      <c r="D95" s="193" t="s">
        <v>188</v>
      </c>
      <c r="E95" s="38"/>
      <c r="F95" s="198" t="s">
        <v>463</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188</v>
      </c>
      <c r="AU95" s="19" t="s">
        <v>82</v>
      </c>
    </row>
    <row r="96" spans="2:51" s="13" customFormat="1" ht="11.25">
      <c r="B96" s="199"/>
      <c r="C96" s="200"/>
      <c r="D96" s="193" t="s">
        <v>220</v>
      </c>
      <c r="E96" s="201" t="s">
        <v>19</v>
      </c>
      <c r="F96" s="202" t="s">
        <v>464</v>
      </c>
      <c r="G96" s="200"/>
      <c r="H96" s="203">
        <v>1185.84</v>
      </c>
      <c r="I96" s="204"/>
      <c r="J96" s="200"/>
      <c r="K96" s="200"/>
      <c r="L96" s="205"/>
      <c r="M96" s="206"/>
      <c r="N96" s="207"/>
      <c r="O96" s="207"/>
      <c r="P96" s="207"/>
      <c r="Q96" s="207"/>
      <c r="R96" s="207"/>
      <c r="S96" s="207"/>
      <c r="T96" s="208"/>
      <c r="AT96" s="209" t="s">
        <v>220</v>
      </c>
      <c r="AU96" s="209" t="s">
        <v>82</v>
      </c>
      <c r="AV96" s="13" t="s">
        <v>82</v>
      </c>
      <c r="AW96" s="13" t="s">
        <v>34</v>
      </c>
      <c r="AX96" s="13" t="s">
        <v>72</v>
      </c>
      <c r="AY96" s="209" t="s">
        <v>153</v>
      </c>
    </row>
    <row r="97" spans="2:51" s="14" customFormat="1" ht="11.25">
      <c r="B97" s="215"/>
      <c r="C97" s="216"/>
      <c r="D97" s="193" t="s">
        <v>220</v>
      </c>
      <c r="E97" s="217" t="s">
        <v>465</v>
      </c>
      <c r="F97" s="218" t="s">
        <v>278</v>
      </c>
      <c r="G97" s="216"/>
      <c r="H97" s="219">
        <v>1185.84</v>
      </c>
      <c r="I97" s="220"/>
      <c r="J97" s="216"/>
      <c r="K97" s="216"/>
      <c r="L97" s="221"/>
      <c r="M97" s="222"/>
      <c r="N97" s="223"/>
      <c r="O97" s="223"/>
      <c r="P97" s="223"/>
      <c r="Q97" s="223"/>
      <c r="R97" s="223"/>
      <c r="S97" s="223"/>
      <c r="T97" s="224"/>
      <c r="AT97" s="225" t="s">
        <v>220</v>
      </c>
      <c r="AU97" s="225" t="s">
        <v>82</v>
      </c>
      <c r="AV97" s="14" t="s">
        <v>160</v>
      </c>
      <c r="AW97" s="14" t="s">
        <v>34</v>
      </c>
      <c r="AX97" s="14" t="s">
        <v>80</v>
      </c>
      <c r="AY97" s="225" t="s">
        <v>153</v>
      </c>
    </row>
    <row r="98" spans="1:65" s="2" customFormat="1" ht="14.45" customHeight="1">
      <c r="A98" s="36"/>
      <c r="B98" s="37"/>
      <c r="C98" s="180" t="s">
        <v>82</v>
      </c>
      <c r="D98" s="180" t="s">
        <v>155</v>
      </c>
      <c r="E98" s="181" t="s">
        <v>466</v>
      </c>
      <c r="F98" s="182" t="s">
        <v>467</v>
      </c>
      <c r="G98" s="183" t="s">
        <v>174</v>
      </c>
      <c r="H98" s="184">
        <v>494.1</v>
      </c>
      <c r="I98" s="185"/>
      <c r="J98" s="186">
        <f>ROUND(I98*H98,2)</f>
        <v>0</v>
      </c>
      <c r="K98" s="182" t="s">
        <v>159</v>
      </c>
      <c r="L98" s="41"/>
      <c r="M98" s="187" t="s">
        <v>19</v>
      </c>
      <c r="N98" s="188" t="s">
        <v>43</v>
      </c>
      <c r="O98" s="66"/>
      <c r="P98" s="189">
        <f>O98*H98</f>
        <v>0</v>
      </c>
      <c r="Q98" s="189">
        <v>0</v>
      </c>
      <c r="R98" s="189">
        <f>Q98*H98</f>
        <v>0</v>
      </c>
      <c r="S98" s="189">
        <v>0</v>
      </c>
      <c r="T98" s="190">
        <f>S98*H98</f>
        <v>0</v>
      </c>
      <c r="U98" s="36"/>
      <c r="V98" s="36"/>
      <c r="W98" s="36"/>
      <c r="X98" s="36"/>
      <c r="Y98" s="36"/>
      <c r="Z98" s="36"/>
      <c r="AA98" s="36"/>
      <c r="AB98" s="36"/>
      <c r="AC98" s="36"/>
      <c r="AD98" s="36"/>
      <c r="AE98" s="36"/>
      <c r="AR98" s="191" t="s">
        <v>160</v>
      </c>
      <c r="AT98" s="191" t="s">
        <v>155</v>
      </c>
      <c r="AU98" s="191" t="s">
        <v>82</v>
      </c>
      <c r="AY98" s="19" t="s">
        <v>153</v>
      </c>
      <c r="BE98" s="192">
        <f>IF(N98="základní",J98,0)</f>
        <v>0</v>
      </c>
      <c r="BF98" s="192">
        <f>IF(N98="snížená",J98,0)</f>
        <v>0</v>
      </c>
      <c r="BG98" s="192">
        <f>IF(N98="zákl. přenesená",J98,0)</f>
        <v>0</v>
      </c>
      <c r="BH98" s="192">
        <f>IF(N98="sníž. přenesená",J98,0)</f>
        <v>0</v>
      </c>
      <c r="BI98" s="192">
        <f>IF(N98="nulová",J98,0)</f>
        <v>0</v>
      </c>
      <c r="BJ98" s="19" t="s">
        <v>80</v>
      </c>
      <c r="BK98" s="192">
        <f>ROUND(I98*H98,2)</f>
        <v>0</v>
      </c>
      <c r="BL98" s="19" t="s">
        <v>160</v>
      </c>
      <c r="BM98" s="191" t="s">
        <v>468</v>
      </c>
    </row>
    <row r="99" spans="1:47" s="2" customFormat="1" ht="11.25">
      <c r="A99" s="36"/>
      <c r="B99" s="37"/>
      <c r="C99" s="38"/>
      <c r="D99" s="193" t="s">
        <v>186</v>
      </c>
      <c r="E99" s="38"/>
      <c r="F99" s="194" t="s">
        <v>469</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186</v>
      </c>
      <c r="AU99" s="19" t="s">
        <v>82</v>
      </c>
    </row>
    <row r="100" spans="1:47" s="2" customFormat="1" ht="107.25">
      <c r="A100" s="36"/>
      <c r="B100" s="37"/>
      <c r="C100" s="38"/>
      <c r="D100" s="193" t="s">
        <v>188</v>
      </c>
      <c r="E100" s="38"/>
      <c r="F100" s="198" t="s">
        <v>470</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188</v>
      </c>
      <c r="AU100" s="19" t="s">
        <v>82</v>
      </c>
    </row>
    <row r="101" spans="2:51" s="13" customFormat="1" ht="11.25">
      <c r="B101" s="199"/>
      <c r="C101" s="200"/>
      <c r="D101" s="193" t="s">
        <v>220</v>
      </c>
      <c r="E101" s="201" t="s">
        <v>19</v>
      </c>
      <c r="F101" s="202" t="s">
        <v>454</v>
      </c>
      <c r="G101" s="200"/>
      <c r="H101" s="203">
        <v>494.1</v>
      </c>
      <c r="I101" s="204"/>
      <c r="J101" s="200"/>
      <c r="K101" s="200"/>
      <c r="L101" s="205"/>
      <c r="M101" s="206"/>
      <c r="N101" s="207"/>
      <c r="O101" s="207"/>
      <c r="P101" s="207"/>
      <c r="Q101" s="207"/>
      <c r="R101" s="207"/>
      <c r="S101" s="207"/>
      <c r="T101" s="208"/>
      <c r="AT101" s="209" t="s">
        <v>220</v>
      </c>
      <c r="AU101" s="209" t="s">
        <v>82</v>
      </c>
      <c r="AV101" s="13" t="s">
        <v>82</v>
      </c>
      <c r="AW101" s="13" t="s">
        <v>34</v>
      </c>
      <c r="AX101" s="13" t="s">
        <v>80</v>
      </c>
      <c r="AY101" s="209" t="s">
        <v>153</v>
      </c>
    </row>
    <row r="102" spans="1:65" s="2" customFormat="1" ht="14.45" customHeight="1">
      <c r="A102" s="36"/>
      <c r="B102" s="37"/>
      <c r="C102" s="247" t="s">
        <v>166</v>
      </c>
      <c r="D102" s="247" t="s">
        <v>374</v>
      </c>
      <c r="E102" s="248" t="s">
        <v>471</v>
      </c>
      <c r="F102" s="249" t="s">
        <v>472</v>
      </c>
      <c r="G102" s="250" t="s">
        <v>244</v>
      </c>
      <c r="H102" s="251">
        <v>14.823</v>
      </c>
      <c r="I102" s="252"/>
      <c r="J102" s="253">
        <f>ROUND(I102*H102,2)</f>
        <v>0</v>
      </c>
      <c r="K102" s="249" t="s">
        <v>159</v>
      </c>
      <c r="L102" s="254"/>
      <c r="M102" s="255" t="s">
        <v>19</v>
      </c>
      <c r="N102" s="256" t="s">
        <v>43</v>
      </c>
      <c r="O102" s="66"/>
      <c r="P102" s="189">
        <f>O102*H102</f>
        <v>0</v>
      </c>
      <c r="Q102" s="189">
        <v>0.001</v>
      </c>
      <c r="R102" s="189">
        <f>Q102*H102</f>
        <v>0.014823000000000001</v>
      </c>
      <c r="S102" s="189">
        <v>0</v>
      </c>
      <c r="T102" s="190">
        <f>S102*H102</f>
        <v>0</v>
      </c>
      <c r="U102" s="36"/>
      <c r="V102" s="36"/>
      <c r="W102" s="36"/>
      <c r="X102" s="36"/>
      <c r="Y102" s="36"/>
      <c r="Z102" s="36"/>
      <c r="AA102" s="36"/>
      <c r="AB102" s="36"/>
      <c r="AC102" s="36"/>
      <c r="AD102" s="36"/>
      <c r="AE102" s="36"/>
      <c r="AR102" s="191" t="s">
        <v>194</v>
      </c>
      <c r="AT102" s="191" t="s">
        <v>374</v>
      </c>
      <c r="AU102" s="191" t="s">
        <v>82</v>
      </c>
      <c r="AY102" s="19" t="s">
        <v>153</v>
      </c>
      <c r="BE102" s="192">
        <f>IF(N102="základní",J102,0)</f>
        <v>0</v>
      </c>
      <c r="BF102" s="192">
        <f>IF(N102="snížená",J102,0)</f>
        <v>0</v>
      </c>
      <c r="BG102" s="192">
        <f>IF(N102="zákl. přenesená",J102,0)</f>
        <v>0</v>
      </c>
      <c r="BH102" s="192">
        <f>IF(N102="sníž. přenesená",J102,0)</f>
        <v>0</v>
      </c>
      <c r="BI102" s="192">
        <f>IF(N102="nulová",J102,0)</f>
        <v>0</v>
      </c>
      <c r="BJ102" s="19" t="s">
        <v>80</v>
      </c>
      <c r="BK102" s="192">
        <f>ROUND(I102*H102,2)</f>
        <v>0</v>
      </c>
      <c r="BL102" s="19" t="s">
        <v>160</v>
      </c>
      <c r="BM102" s="191" t="s">
        <v>473</v>
      </c>
    </row>
    <row r="103" spans="1:47" s="2" customFormat="1" ht="11.25">
      <c r="A103" s="36"/>
      <c r="B103" s="37"/>
      <c r="C103" s="38"/>
      <c r="D103" s="193" t="s">
        <v>186</v>
      </c>
      <c r="E103" s="38"/>
      <c r="F103" s="194" t="s">
        <v>472</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186</v>
      </c>
      <c r="AU103" s="19" t="s">
        <v>82</v>
      </c>
    </row>
    <row r="104" spans="2:51" s="13" customFormat="1" ht="11.25">
      <c r="B104" s="199"/>
      <c r="C104" s="200"/>
      <c r="D104" s="193" t="s">
        <v>220</v>
      </c>
      <c r="E104" s="201" t="s">
        <v>19</v>
      </c>
      <c r="F104" s="202" t="s">
        <v>474</v>
      </c>
      <c r="G104" s="200"/>
      <c r="H104" s="203">
        <v>14.823</v>
      </c>
      <c r="I104" s="204"/>
      <c r="J104" s="200"/>
      <c r="K104" s="200"/>
      <c r="L104" s="205"/>
      <c r="M104" s="206"/>
      <c r="N104" s="207"/>
      <c r="O104" s="207"/>
      <c r="P104" s="207"/>
      <c r="Q104" s="207"/>
      <c r="R104" s="207"/>
      <c r="S104" s="207"/>
      <c r="T104" s="208"/>
      <c r="AT104" s="209" t="s">
        <v>220</v>
      </c>
      <c r="AU104" s="209" t="s">
        <v>82</v>
      </c>
      <c r="AV104" s="13" t="s">
        <v>82</v>
      </c>
      <c r="AW104" s="13" t="s">
        <v>34</v>
      </c>
      <c r="AX104" s="13" t="s">
        <v>80</v>
      </c>
      <c r="AY104" s="209" t="s">
        <v>153</v>
      </c>
    </row>
    <row r="105" spans="1:65" s="2" customFormat="1" ht="14.45" customHeight="1">
      <c r="A105" s="36"/>
      <c r="B105" s="37"/>
      <c r="C105" s="180" t="s">
        <v>160</v>
      </c>
      <c r="D105" s="180" t="s">
        <v>155</v>
      </c>
      <c r="E105" s="181" t="s">
        <v>475</v>
      </c>
      <c r="F105" s="182" t="s">
        <v>476</v>
      </c>
      <c r="G105" s="183" t="s">
        <v>174</v>
      </c>
      <c r="H105" s="184">
        <v>439.2</v>
      </c>
      <c r="I105" s="185"/>
      <c r="J105" s="186">
        <f>ROUND(I105*H105,2)</f>
        <v>0</v>
      </c>
      <c r="K105" s="182" t="s">
        <v>159</v>
      </c>
      <c r="L105" s="41"/>
      <c r="M105" s="187" t="s">
        <v>19</v>
      </c>
      <c r="N105" s="188" t="s">
        <v>43</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160</v>
      </c>
      <c r="AT105" s="191" t="s">
        <v>155</v>
      </c>
      <c r="AU105" s="191" t="s">
        <v>82</v>
      </c>
      <c r="AY105" s="19" t="s">
        <v>153</v>
      </c>
      <c r="BE105" s="192">
        <f>IF(N105="základní",J105,0)</f>
        <v>0</v>
      </c>
      <c r="BF105" s="192">
        <f>IF(N105="snížená",J105,0)</f>
        <v>0</v>
      </c>
      <c r="BG105" s="192">
        <f>IF(N105="zákl. přenesená",J105,0)</f>
        <v>0</v>
      </c>
      <c r="BH105" s="192">
        <f>IF(N105="sníž. přenesená",J105,0)</f>
        <v>0</v>
      </c>
      <c r="BI105" s="192">
        <f>IF(N105="nulová",J105,0)</f>
        <v>0</v>
      </c>
      <c r="BJ105" s="19" t="s">
        <v>80</v>
      </c>
      <c r="BK105" s="192">
        <f>ROUND(I105*H105,2)</f>
        <v>0</v>
      </c>
      <c r="BL105" s="19" t="s">
        <v>160</v>
      </c>
      <c r="BM105" s="191" t="s">
        <v>477</v>
      </c>
    </row>
    <row r="106" spans="1:47" s="2" customFormat="1" ht="11.25">
      <c r="A106" s="36"/>
      <c r="B106" s="37"/>
      <c r="C106" s="38"/>
      <c r="D106" s="193" t="s">
        <v>186</v>
      </c>
      <c r="E106" s="38"/>
      <c r="F106" s="194" t="s">
        <v>478</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186</v>
      </c>
      <c r="AU106" s="19" t="s">
        <v>82</v>
      </c>
    </row>
    <row r="107" spans="1:47" s="2" customFormat="1" ht="107.25">
      <c r="A107" s="36"/>
      <c r="B107" s="37"/>
      <c r="C107" s="38"/>
      <c r="D107" s="193" t="s">
        <v>188</v>
      </c>
      <c r="E107" s="38"/>
      <c r="F107" s="198" t="s">
        <v>479</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188</v>
      </c>
      <c r="AU107" s="19" t="s">
        <v>82</v>
      </c>
    </row>
    <row r="108" spans="2:51" s="13" customFormat="1" ht="11.25">
      <c r="B108" s="199"/>
      <c r="C108" s="200"/>
      <c r="D108" s="193" t="s">
        <v>220</v>
      </c>
      <c r="E108" s="201" t="s">
        <v>19</v>
      </c>
      <c r="F108" s="202" t="s">
        <v>480</v>
      </c>
      <c r="G108" s="200"/>
      <c r="H108" s="203">
        <v>109.8</v>
      </c>
      <c r="I108" s="204"/>
      <c r="J108" s="200"/>
      <c r="K108" s="200"/>
      <c r="L108" s="205"/>
      <c r="M108" s="206"/>
      <c r="N108" s="207"/>
      <c r="O108" s="207"/>
      <c r="P108" s="207"/>
      <c r="Q108" s="207"/>
      <c r="R108" s="207"/>
      <c r="S108" s="207"/>
      <c r="T108" s="208"/>
      <c r="AT108" s="209" t="s">
        <v>220</v>
      </c>
      <c r="AU108" s="209" t="s">
        <v>82</v>
      </c>
      <c r="AV108" s="13" t="s">
        <v>82</v>
      </c>
      <c r="AW108" s="13" t="s">
        <v>34</v>
      </c>
      <c r="AX108" s="13" t="s">
        <v>72</v>
      </c>
      <c r="AY108" s="209" t="s">
        <v>153</v>
      </c>
    </row>
    <row r="109" spans="2:51" s="13" customFormat="1" ht="11.25">
      <c r="B109" s="199"/>
      <c r="C109" s="200"/>
      <c r="D109" s="193" t="s">
        <v>220</v>
      </c>
      <c r="E109" s="201" t="s">
        <v>19</v>
      </c>
      <c r="F109" s="202" t="s">
        <v>481</v>
      </c>
      <c r="G109" s="200"/>
      <c r="H109" s="203">
        <v>329.4</v>
      </c>
      <c r="I109" s="204"/>
      <c r="J109" s="200"/>
      <c r="K109" s="200"/>
      <c r="L109" s="205"/>
      <c r="M109" s="206"/>
      <c r="N109" s="207"/>
      <c r="O109" s="207"/>
      <c r="P109" s="207"/>
      <c r="Q109" s="207"/>
      <c r="R109" s="207"/>
      <c r="S109" s="207"/>
      <c r="T109" s="208"/>
      <c r="AT109" s="209" t="s">
        <v>220</v>
      </c>
      <c r="AU109" s="209" t="s">
        <v>82</v>
      </c>
      <c r="AV109" s="13" t="s">
        <v>82</v>
      </c>
      <c r="AW109" s="13" t="s">
        <v>34</v>
      </c>
      <c r="AX109" s="13" t="s">
        <v>72</v>
      </c>
      <c r="AY109" s="209" t="s">
        <v>153</v>
      </c>
    </row>
    <row r="110" spans="2:51" s="14" customFormat="1" ht="11.25">
      <c r="B110" s="215"/>
      <c r="C110" s="216"/>
      <c r="D110" s="193" t="s">
        <v>220</v>
      </c>
      <c r="E110" s="217" t="s">
        <v>19</v>
      </c>
      <c r="F110" s="218" t="s">
        <v>278</v>
      </c>
      <c r="G110" s="216"/>
      <c r="H110" s="219">
        <v>439.2</v>
      </c>
      <c r="I110" s="220"/>
      <c r="J110" s="216"/>
      <c r="K110" s="216"/>
      <c r="L110" s="221"/>
      <c r="M110" s="222"/>
      <c r="N110" s="223"/>
      <c r="O110" s="223"/>
      <c r="P110" s="223"/>
      <c r="Q110" s="223"/>
      <c r="R110" s="223"/>
      <c r="S110" s="223"/>
      <c r="T110" s="224"/>
      <c r="AT110" s="225" t="s">
        <v>220</v>
      </c>
      <c r="AU110" s="225" t="s">
        <v>82</v>
      </c>
      <c r="AV110" s="14" t="s">
        <v>160</v>
      </c>
      <c r="AW110" s="14" t="s">
        <v>34</v>
      </c>
      <c r="AX110" s="14" t="s">
        <v>80</v>
      </c>
      <c r="AY110" s="225" t="s">
        <v>153</v>
      </c>
    </row>
    <row r="111" spans="1:65" s="2" customFormat="1" ht="14.45" customHeight="1">
      <c r="A111" s="36"/>
      <c r="B111" s="37"/>
      <c r="C111" s="180" t="s">
        <v>176</v>
      </c>
      <c r="D111" s="180" t="s">
        <v>155</v>
      </c>
      <c r="E111" s="181" t="s">
        <v>482</v>
      </c>
      <c r="F111" s="182" t="s">
        <v>483</v>
      </c>
      <c r="G111" s="183" t="s">
        <v>174</v>
      </c>
      <c r="H111" s="184">
        <v>366</v>
      </c>
      <c r="I111" s="185"/>
      <c r="J111" s="186">
        <f>ROUND(I111*H111,2)</f>
        <v>0</v>
      </c>
      <c r="K111" s="182" t="s">
        <v>159</v>
      </c>
      <c r="L111" s="41"/>
      <c r="M111" s="187" t="s">
        <v>19</v>
      </c>
      <c r="N111" s="188" t="s">
        <v>43</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160</v>
      </c>
      <c r="AT111" s="191" t="s">
        <v>155</v>
      </c>
      <c r="AU111" s="191" t="s">
        <v>82</v>
      </c>
      <c r="AY111" s="19" t="s">
        <v>153</v>
      </c>
      <c r="BE111" s="192">
        <f>IF(N111="základní",J111,0)</f>
        <v>0</v>
      </c>
      <c r="BF111" s="192">
        <f>IF(N111="snížená",J111,0)</f>
        <v>0</v>
      </c>
      <c r="BG111" s="192">
        <f>IF(N111="zákl. přenesená",J111,0)</f>
        <v>0</v>
      </c>
      <c r="BH111" s="192">
        <f>IF(N111="sníž. přenesená",J111,0)</f>
        <v>0</v>
      </c>
      <c r="BI111" s="192">
        <f>IF(N111="nulová",J111,0)</f>
        <v>0</v>
      </c>
      <c r="BJ111" s="19" t="s">
        <v>80</v>
      </c>
      <c r="BK111" s="192">
        <f>ROUND(I111*H111,2)</f>
        <v>0</v>
      </c>
      <c r="BL111" s="19" t="s">
        <v>160</v>
      </c>
      <c r="BM111" s="191" t="s">
        <v>484</v>
      </c>
    </row>
    <row r="112" spans="1:47" s="2" customFormat="1" ht="11.25">
      <c r="A112" s="36"/>
      <c r="B112" s="37"/>
      <c r="C112" s="38"/>
      <c r="D112" s="193" t="s">
        <v>186</v>
      </c>
      <c r="E112" s="38"/>
      <c r="F112" s="194" t="s">
        <v>485</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186</v>
      </c>
      <c r="AU112" s="19" t="s">
        <v>82</v>
      </c>
    </row>
    <row r="113" spans="1:47" s="2" customFormat="1" ht="107.25">
      <c r="A113" s="36"/>
      <c r="B113" s="37"/>
      <c r="C113" s="38"/>
      <c r="D113" s="193" t="s">
        <v>188</v>
      </c>
      <c r="E113" s="38"/>
      <c r="F113" s="198" t="s">
        <v>479</v>
      </c>
      <c r="G113" s="38"/>
      <c r="H113" s="38"/>
      <c r="I113" s="195"/>
      <c r="J113" s="38"/>
      <c r="K113" s="38"/>
      <c r="L113" s="41"/>
      <c r="M113" s="196"/>
      <c r="N113" s="197"/>
      <c r="O113" s="66"/>
      <c r="P113" s="66"/>
      <c r="Q113" s="66"/>
      <c r="R113" s="66"/>
      <c r="S113" s="66"/>
      <c r="T113" s="67"/>
      <c r="U113" s="36"/>
      <c r="V113" s="36"/>
      <c r="W113" s="36"/>
      <c r="X113" s="36"/>
      <c r="Y113" s="36"/>
      <c r="Z113" s="36"/>
      <c r="AA113" s="36"/>
      <c r="AB113" s="36"/>
      <c r="AC113" s="36"/>
      <c r="AD113" s="36"/>
      <c r="AE113" s="36"/>
      <c r="AT113" s="19" t="s">
        <v>188</v>
      </c>
      <c r="AU113" s="19" t="s">
        <v>82</v>
      </c>
    </row>
    <row r="114" spans="2:51" s="13" customFormat="1" ht="11.25">
      <c r="B114" s="199"/>
      <c r="C114" s="200"/>
      <c r="D114" s="193" t="s">
        <v>220</v>
      </c>
      <c r="E114" s="201" t="s">
        <v>19</v>
      </c>
      <c r="F114" s="202" t="s">
        <v>486</v>
      </c>
      <c r="G114" s="200"/>
      <c r="H114" s="203">
        <v>366</v>
      </c>
      <c r="I114" s="204"/>
      <c r="J114" s="200"/>
      <c r="K114" s="200"/>
      <c r="L114" s="205"/>
      <c r="M114" s="206"/>
      <c r="N114" s="207"/>
      <c r="O114" s="207"/>
      <c r="P114" s="207"/>
      <c r="Q114" s="207"/>
      <c r="R114" s="207"/>
      <c r="S114" s="207"/>
      <c r="T114" s="208"/>
      <c r="AT114" s="209" t="s">
        <v>220</v>
      </c>
      <c r="AU114" s="209" t="s">
        <v>82</v>
      </c>
      <c r="AV114" s="13" t="s">
        <v>82</v>
      </c>
      <c r="AW114" s="13" t="s">
        <v>34</v>
      </c>
      <c r="AX114" s="13" t="s">
        <v>80</v>
      </c>
      <c r="AY114" s="209" t="s">
        <v>153</v>
      </c>
    </row>
    <row r="115" spans="1:65" s="2" customFormat="1" ht="14.45" customHeight="1">
      <c r="A115" s="36"/>
      <c r="B115" s="37"/>
      <c r="C115" s="180" t="s">
        <v>181</v>
      </c>
      <c r="D115" s="180" t="s">
        <v>155</v>
      </c>
      <c r="E115" s="181" t="s">
        <v>487</v>
      </c>
      <c r="F115" s="182" t="s">
        <v>488</v>
      </c>
      <c r="G115" s="183" t="s">
        <v>174</v>
      </c>
      <c r="H115" s="184">
        <v>494.1</v>
      </c>
      <c r="I115" s="185"/>
      <c r="J115" s="186">
        <f>ROUND(I115*H115,2)</f>
        <v>0</v>
      </c>
      <c r="K115" s="182" t="s">
        <v>159</v>
      </c>
      <c r="L115" s="41"/>
      <c r="M115" s="187" t="s">
        <v>19</v>
      </c>
      <c r="N115" s="188" t="s">
        <v>43</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160</v>
      </c>
      <c r="AT115" s="191" t="s">
        <v>155</v>
      </c>
      <c r="AU115" s="191" t="s">
        <v>82</v>
      </c>
      <c r="AY115" s="19" t="s">
        <v>153</v>
      </c>
      <c r="BE115" s="192">
        <f>IF(N115="základní",J115,0)</f>
        <v>0</v>
      </c>
      <c r="BF115" s="192">
        <f>IF(N115="snížená",J115,0)</f>
        <v>0</v>
      </c>
      <c r="BG115" s="192">
        <f>IF(N115="zákl. přenesená",J115,0)</f>
        <v>0</v>
      </c>
      <c r="BH115" s="192">
        <f>IF(N115="sníž. přenesená",J115,0)</f>
        <v>0</v>
      </c>
      <c r="BI115" s="192">
        <f>IF(N115="nulová",J115,0)</f>
        <v>0</v>
      </c>
      <c r="BJ115" s="19" t="s">
        <v>80</v>
      </c>
      <c r="BK115" s="192">
        <f>ROUND(I115*H115,2)</f>
        <v>0</v>
      </c>
      <c r="BL115" s="19" t="s">
        <v>160</v>
      </c>
      <c r="BM115" s="191" t="s">
        <v>489</v>
      </c>
    </row>
    <row r="116" spans="1:47" s="2" customFormat="1" ht="11.25">
      <c r="A116" s="36"/>
      <c r="B116" s="37"/>
      <c r="C116" s="38"/>
      <c r="D116" s="193" t="s">
        <v>186</v>
      </c>
      <c r="E116" s="38"/>
      <c r="F116" s="194" t="s">
        <v>490</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186</v>
      </c>
      <c r="AU116" s="19" t="s">
        <v>82</v>
      </c>
    </row>
    <row r="117" spans="1:47" s="2" customFormat="1" ht="87.75">
      <c r="A117" s="36"/>
      <c r="B117" s="37"/>
      <c r="C117" s="38"/>
      <c r="D117" s="193" t="s">
        <v>188</v>
      </c>
      <c r="E117" s="38"/>
      <c r="F117" s="198" t="s">
        <v>491</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188</v>
      </c>
      <c r="AU117" s="19" t="s">
        <v>82</v>
      </c>
    </row>
    <row r="118" spans="2:51" s="13" customFormat="1" ht="11.25">
      <c r="B118" s="199"/>
      <c r="C118" s="200"/>
      <c r="D118" s="193" t="s">
        <v>220</v>
      </c>
      <c r="E118" s="201" t="s">
        <v>19</v>
      </c>
      <c r="F118" s="202" t="s">
        <v>454</v>
      </c>
      <c r="G118" s="200"/>
      <c r="H118" s="203">
        <v>494.1</v>
      </c>
      <c r="I118" s="204"/>
      <c r="J118" s="200"/>
      <c r="K118" s="200"/>
      <c r="L118" s="205"/>
      <c r="M118" s="206"/>
      <c r="N118" s="207"/>
      <c r="O118" s="207"/>
      <c r="P118" s="207"/>
      <c r="Q118" s="207"/>
      <c r="R118" s="207"/>
      <c r="S118" s="207"/>
      <c r="T118" s="208"/>
      <c r="AT118" s="209" t="s">
        <v>220</v>
      </c>
      <c r="AU118" s="209" t="s">
        <v>82</v>
      </c>
      <c r="AV118" s="13" t="s">
        <v>82</v>
      </c>
      <c r="AW118" s="13" t="s">
        <v>34</v>
      </c>
      <c r="AX118" s="13" t="s">
        <v>80</v>
      </c>
      <c r="AY118" s="209" t="s">
        <v>153</v>
      </c>
    </row>
    <row r="119" spans="1:65" s="2" customFormat="1" ht="14.45" customHeight="1">
      <c r="A119" s="36"/>
      <c r="B119" s="37"/>
      <c r="C119" s="180" t="s">
        <v>190</v>
      </c>
      <c r="D119" s="180" t="s">
        <v>155</v>
      </c>
      <c r="E119" s="181" t="s">
        <v>492</v>
      </c>
      <c r="F119" s="182" t="s">
        <v>493</v>
      </c>
      <c r="G119" s="183" t="s">
        <v>174</v>
      </c>
      <c r="H119" s="184">
        <v>494.1</v>
      </c>
      <c r="I119" s="185"/>
      <c r="J119" s="186">
        <f>ROUND(I119*H119,2)</f>
        <v>0</v>
      </c>
      <c r="K119" s="182" t="s">
        <v>159</v>
      </c>
      <c r="L119" s="41"/>
      <c r="M119" s="187" t="s">
        <v>19</v>
      </c>
      <c r="N119" s="188" t="s">
        <v>43</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160</v>
      </c>
      <c r="AT119" s="191" t="s">
        <v>155</v>
      </c>
      <c r="AU119" s="191" t="s">
        <v>82</v>
      </c>
      <c r="AY119" s="19" t="s">
        <v>153</v>
      </c>
      <c r="BE119" s="192">
        <f>IF(N119="základní",J119,0)</f>
        <v>0</v>
      </c>
      <c r="BF119" s="192">
        <f>IF(N119="snížená",J119,0)</f>
        <v>0</v>
      </c>
      <c r="BG119" s="192">
        <f>IF(N119="zákl. přenesená",J119,0)</f>
        <v>0</v>
      </c>
      <c r="BH119" s="192">
        <f>IF(N119="sníž. přenesená",J119,0)</f>
        <v>0</v>
      </c>
      <c r="BI119" s="192">
        <f>IF(N119="nulová",J119,0)</f>
        <v>0</v>
      </c>
      <c r="BJ119" s="19" t="s">
        <v>80</v>
      </c>
      <c r="BK119" s="192">
        <f>ROUND(I119*H119,2)</f>
        <v>0</v>
      </c>
      <c r="BL119" s="19" t="s">
        <v>160</v>
      </c>
      <c r="BM119" s="191" t="s">
        <v>494</v>
      </c>
    </row>
    <row r="120" spans="1:47" s="2" customFormat="1" ht="11.25">
      <c r="A120" s="36"/>
      <c r="B120" s="37"/>
      <c r="C120" s="38"/>
      <c r="D120" s="193" t="s">
        <v>186</v>
      </c>
      <c r="E120" s="38"/>
      <c r="F120" s="194" t="s">
        <v>495</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186</v>
      </c>
      <c r="AU120" s="19" t="s">
        <v>82</v>
      </c>
    </row>
    <row r="121" spans="1:47" s="2" customFormat="1" ht="87.75">
      <c r="A121" s="36"/>
      <c r="B121" s="37"/>
      <c r="C121" s="38"/>
      <c r="D121" s="193" t="s">
        <v>188</v>
      </c>
      <c r="E121" s="38"/>
      <c r="F121" s="198" t="s">
        <v>496</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188</v>
      </c>
      <c r="AU121" s="19" t="s">
        <v>82</v>
      </c>
    </row>
    <row r="122" spans="2:51" s="13" customFormat="1" ht="11.25">
      <c r="B122" s="199"/>
      <c r="C122" s="200"/>
      <c r="D122" s="193" t="s">
        <v>220</v>
      </c>
      <c r="E122" s="201" t="s">
        <v>19</v>
      </c>
      <c r="F122" s="202" t="s">
        <v>497</v>
      </c>
      <c r="G122" s="200"/>
      <c r="H122" s="203">
        <v>192.15</v>
      </c>
      <c r="I122" s="204"/>
      <c r="J122" s="200"/>
      <c r="K122" s="200"/>
      <c r="L122" s="205"/>
      <c r="M122" s="206"/>
      <c r="N122" s="207"/>
      <c r="O122" s="207"/>
      <c r="P122" s="207"/>
      <c r="Q122" s="207"/>
      <c r="R122" s="207"/>
      <c r="S122" s="207"/>
      <c r="T122" s="208"/>
      <c r="AT122" s="209" t="s">
        <v>220</v>
      </c>
      <c r="AU122" s="209" t="s">
        <v>82</v>
      </c>
      <c r="AV122" s="13" t="s">
        <v>82</v>
      </c>
      <c r="AW122" s="13" t="s">
        <v>34</v>
      </c>
      <c r="AX122" s="13" t="s">
        <v>72</v>
      </c>
      <c r="AY122" s="209" t="s">
        <v>153</v>
      </c>
    </row>
    <row r="123" spans="2:51" s="13" customFormat="1" ht="11.25">
      <c r="B123" s="199"/>
      <c r="C123" s="200"/>
      <c r="D123" s="193" t="s">
        <v>220</v>
      </c>
      <c r="E123" s="201" t="s">
        <v>19</v>
      </c>
      <c r="F123" s="202" t="s">
        <v>498</v>
      </c>
      <c r="G123" s="200"/>
      <c r="H123" s="203">
        <v>146.4</v>
      </c>
      <c r="I123" s="204"/>
      <c r="J123" s="200"/>
      <c r="K123" s="200"/>
      <c r="L123" s="205"/>
      <c r="M123" s="206"/>
      <c r="N123" s="207"/>
      <c r="O123" s="207"/>
      <c r="P123" s="207"/>
      <c r="Q123" s="207"/>
      <c r="R123" s="207"/>
      <c r="S123" s="207"/>
      <c r="T123" s="208"/>
      <c r="AT123" s="209" t="s">
        <v>220</v>
      </c>
      <c r="AU123" s="209" t="s">
        <v>82</v>
      </c>
      <c r="AV123" s="13" t="s">
        <v>82</v>
      </c>
      <c r="AW123" s="13" t="s">
        <v>34</v>
      </c>
      <c r="AX123" s="13" t="s">
        <v>72</v>
      </c>
      <c r="AY123" s="209" t="s">
        <v>153</v>
      </c>
    </row>
    <row r="124" spans="2:51" s="13" customFormat="1" ht="11.25">
      <c r="B124" s="199"/>
      <c r="C124" s="200"/>
      <c r="D124" s="193" t="s">
        <v>220</v>
      </c>
      <c r="E124" s="201" t="s">
        <v>19</v>
      </c>
      <c r="F124" s="202" t="s">
        <v>499</v>
      </c>
      <c r="G124" s="200"/>
      <c r="H124" s="203">
        <v>155.55</v>
      </c>
      <c r="I124" s="204"/>
      <c r="J124" s="200"/>
      <c r="K124" s="200"/>
      <c r="L124" s="205"/>
      <c r="M124" s="206"/>
      <c r="N124" s="207"/>
      <c r="O124" s="207"/>
      <c r="P124" s="207"/>
      <c r="Q124" s="207"/>
      <c r="R124" s="207"/>
      <c r="S124" s="207"/>
      <c r="T124" s="208"/>
      <c r="AT124" s="209" t="s">
        <v>220</v>
      </c>
      <c r="AU124" s="209" t="s">
        <v>82</v>
      </c>
      <c r="AV124" s="13" t="s">
        <v>82</v>
      </c>
      <c r="AW124" s="13" t="s">
        <v>34</v>
      </c>
      <c r="AX124" s="13" t="s">
        <v>72</v>
      </c>
      <c r="AY124" s="209" t="s">
        <v>153</v>
      </c>
    </row>
    <row r="125" spans="2:51" s="14" customFormat="1" ht="11.25">
      <c r="B125" s="215"/>
      <c r="C125" s="216"/>
      <c r="D125" s="193" t="s">
        <v>220</v>
      </c>
      <c r="E125" s="217" t="s">
        <v>454</v>
      </c>
      <c r="F125" s="218" t="s">
        <v>278</v>
      </c>
      <c r="G125" s="216"/>
      <c r="H125" s="219">
        <v>494.1</v>
      </c>
      <c r="I125" s="220"/>
      <c r="J125" s="216"/>
      <c r="K125" s="216"/>
      <c r="L125" s="221"/>
      <c r="M125" s="222"/>
      <c r="N125" s="223"/>
      <c r="O125" s="223"/>
      <c r="P125" s="223"/>
      <c r="Q125" s="223"/>
      <c r="R125" s="223"/>
      <c r="S125" s="223"/>
      <c r="T125" s="224"/>
      <c r="AT125" s="225" t="s">
        <v>220</v>
      </c>
      <c r="AU125" s="225" t="s">
        <v>82</v>
      </c>
      <c r="AV125" s="14" t="s">
        <v>160</v>
      </c>
      <c r="AW125" s="14" t="s">
        <v>34</v>
      </c>
      <c r="AX125" s="14" t="s">
        <v>80</v>
      </c>
      <c r="AY125" s="225" t="s">
        <v>153</v>
      </c>
    </row>
    <row r="126" spans="1:65" s="2" customFormat="1" ht="14.45" customHeight="1">
      <c r="A126" s="36"/>
      <c r="B126" s="37"/>
      <c r="C126" s="180" t="s">
        <v>194</v>
      </c>
      <c r="D126" s="180" t="s">
        <v>155</v>
      </c>
      <c r="E126" s="181" t="s">
        <v>500</v>
      </c>
      <c r="F126" s="182" t="s">
        <v>501</v>
      </c>
      <c r="G126" s="183" t="s">
        <v>174</v>
      </c>
      <c r="H126" s="184">
        <v>494.1</v>
      </c>
      <c r="I126" s="185"/>
      <c r="J126" s="186">
        <f>ROUND(I126*H126,2)</f>
        <v>0</v>
      </c>
      <c r="K126" s="182" t="s">
        <v>159</v>
      </c>
      <c r="L126" s="41"/>
      <c r="M126" s="187" t="s">
        <v>19</v>
      </c>
      <c r="N126" s="188" t="s">
        <v>43</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160</v>
      </c>
      <c r="AT126" s="191" t="s">
        <v>155</v>
      </c>
      <c r="AU126" s="191" t="s">
        <v>82</v>
      </c>
      <c r="AY126" s="19" t="s">
        <v>153</v>
      </c>
      <c r="BE126" s="192">
        <f>IF(N126="základní",J126,0)</f>
        <v>0</v>
      </c>
      <c r="BF126" s="192">
        <f>IF(N126="snížená",J126,0)</f>
        <v>0</v>
      </c>
      <c r="BG126" s="192">
        <f>IF(N126="zákl. přenesená",J126,0)</f>
        <v>0</v>
      </c>
      <c r="BH126" s="192">
        <f>IF(N126="sníž. přenesená",J126,0)</f>
        <v>0</v>
      </c>
      <c r="BI126" s="192">
        <f>IF(N126="nulová",J126,0)</f>
        <v>0</v>
      </c>
      <c r="BJ126" s="19" t="s">
        <v>80</v>
      </c>
      <c r="BK126" s="192">
        <f>ROUND(I126*H126,2)</f>
        <v>0</v>
      </c>
      <c r="BL126" s="19" t="s">
        <v>160</v>
      </c>
      <c r="BM126" s="191" t="s">
        <v>502</v>
      </c>
    </row>
    <row r="127" spans="1:47" s="2" customFormat="1" ht="11.25">
      <c r="A127" s="36"/>
      <c r="B127" s="37"/>
      <c r="C127" s="38"/>
      <c r="D127" s="193" t="s">
        <v>186</v>
      </c>
      <c r="E127" s="38"/>
      <c r="F127" s="194" t="s">
        <v>503</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186</v>
      </c>
      <c r="AU127" s="19" t="s">
        <v>82</v>
      </c>
    </row>
    <row r="128" spans="1:47" s="2" customFormat="1" ht="107.25">
      <c r="A128" s="36"/>
      <c r="B128" s="37"/>
      <c r="C128" s="38"/>
      <c r="D128" s="193" t="s">
        <v>188</v>
      </c>
      <c r="E128" s="38"/>
      <c r="F128" s="198" t="s">
        <v>504</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188</v>
      </c>
      <c r="AU128" s="19" t="s">
        <v>82</v>
      </c>
    </row>
    <row r="129" spans="2:51" s="13" customFormat="1" ht="11.25">
      <c r="B129" s="199"/>
      <c r="C129" s="200"/>
      <c r="D129" s="193" t="s">
        <v>220</v>
      </c>
      <c r="E129" s="201" t="s">
        <v>19</v>
      </c>
      <c r="F129" s="202" t="s">
        <v>454</v>
      </c>
      <c r="G129" s="200"/>
      <c r="H129" s="203">
        <v>494.1</v>
      </c>
      <c r="I129" s="204"/>
      <c r="J129" s="200"/>
      <c r="K129" s="200"/>
      <c r="L129" s="205"/>
      <c r="M129" s="206"/>
      <c r="N129" s="207"/>
      <c r="O129" s="207"/>
      <c r="P129" s="207"/>
      <c r="Q129" s="207"/>
      <c r="R129" s="207"/>
      <c r="S129" s="207"/>
      <c r="T129" s="208"/>
      <c r="AT129" s="209" t="s">
        <v>220</v>
      </c>
      <c r="AU129" s="209" t="s">
        <v>82</v>
      </c>
      <c r="AV129" s="13" t="s">
        <v>82</v>
      </c>
      <c r="AW129" s="13" t="s">
        <v>34</v>
      </c>
      <c r="AX129" s="13" t="s">
        <v>80</v>
      </c>
      <c r="AY129" s="209" t="s">
        <v>153</v>
      </c>
    </row>
    <row r="130" spans="1:65" s="2" customFormat="1" ht="14.45" customHeight="1">
      <c r="A130" s="36"/>
      <c r="B130" s="37"/>
      <c r="C130" s="180" t="s">
        <v>202</v>
      </c>
      <c r="D130" s="180" t="s">
        <v>155</v>
      </c>
      <c r="E130" s="181" t="s">
        <v>505</v>
      </c>
      <c r="F130" s="182" t="s">
        <v>506</v>
      </c>
      <c r="G130" s="183" t="s">
        <v>184</v>
      </c>
      <c r="H130" s="184">
        <v>14.823</v>
      </c>
      <c r="I130" s="185"/>
      <c r="J130" s="186">
        <f>ROUND(I130*H130,2)</f>
        <v>0</v>
      </c>
      <c r="K130" s="182" t="s">
        <v>159</v>
      </c>
      <c r="L130" s="41"/>
      <c r="M130" s="187" t="s">
        <v>19</v>
      </c>
      <c r="N130" s="188" t="s">
        <v>43</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160</v>
      </c>
      <c r="AT130" s="191" t="s">
        <v>155</v>
      </c>
      <c r="AU130" s="191" t="s">
        <v>82</v>
      </c>
      <c r="AY130" s="19" t="s">
        <v>153</v>
      </c>
      <c r="BE130" s="192">
        <f>IF(N130="základní",J130,0)</f>
        <v>0</v>
      </c>
      <c r="BF130" s="192">
        <f>IF(N130="snížená",J130,0)</f>
        <v>0</v>
      </c>
      <c r="BG130" s="192">
        <f>IF(N130="zákl. přenesená",J130,0)</f>
        <v>0</v>
      </c>
      <c r="BH130" s="192">
        <f>IF(N130="sníž. přenesená",J130,0)</f>
        <v>0</v>
      </c>
      <c r="BI130" s="192">
        <f>IF(N130="nulová",J130,0)</f>
        <v>0</v>
      </c>
      <c r="BJ130" s="19" t="s">
        <v>80</v>
      </c>
      <c r="BK130" s="192">
        <f>ROUND(I130*H130,2)</f>
        <v>0</v>
      </c>
      <c r="BL130" s="19" t="s">
        <v>160</v>
      </c>
      <c r="BM130" s="191" t="s">
        <v>507</v>
      </c>
    </row>
    <row r="131" spans="1:47" s="2" customFormat="1" ht="11.25">
      <c r="A131" s="36"/>
      <c r="B131" s="37"/>
      <c r="C131" s="38"/>
      <c r="D131" s="193" t="s">
        <v>186</v>
      </c>
      <c r="E131" s="38"/>
      <c r="F131" s="194" t="s">
        <v>508</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186</v>
      </c>
      <c r="AU131" s="19" t="s">
        <v>82</v>
      </c>
    </row>
    <row r="132" spans="2:51" s="13" customFormat="1" ht="11.25">
      <c r="B132" s="199"/>
      <c r="C132" s="200"/>
      <c r="D132" s="193" t="s">
        <v>220</v>
      </c>
      <c r="E132" s="201" t="s">
        <v>19</v>
      </c>
      <c r="F132" s="202" t="s">
        <v>509</v>
      </c>
      <c r="G132" s="200"/>
      <c r="H132" s="203">
        <v>14.823</v>
      </c>
      <c r="I132" s="204"/>
      <c r="J132" s="200"/>
      <c r="K132" s="200"/>
      <c r="L132" s="205"/>
      <c r="M132" s="206"/>
      <c r="N132" s="207"/>
      <c r="O132" s="207"/>
      <c r="P132" s="207"/>
      <c r="Q132" s="207"/>
      <c r="R132" s="207"/>
      <c r="S132" s="207"/>
      <c r="T132" s="208"/>
      <c r="AT132" s="209" t="s">
        <v>220</v>
      </c>
      <c r="AU132" s="209" t="s">
        <v>82</v>
      </c>
      <c r="AV132" s="13" t="s">
        <v>82</v>
      </c>
      <c r="AW132" s="13" t="s">
        <v>34</v>
      </c>
      <c r="AX132" s="13" t="s">
        <v>80</v>
      </c>
      <c r="AY132" s="209" t="s">
        <v>153</v>
      </c>
    </row>
    <row r="133" spans="2:63" s="12" customFormat="1" ht="22.9" customHeight="1">
      <c r="B133" s="164"/>
      <c r="C133" s="165"/>
      <c r="D133" s="166" t="s">
        <v>71</v>
      </c>
      <c r="E133" s="178" t="s">
        <v>160</v>
      </c>
      <c r="F133" s="178" t="s">
        <v>358</v>
      </c>
      <c r="G133" s="165"/>
      <c r="H133" s="165"/>
      <c r="I133" s="168"/>
      <c r="J133" s="179">
        <f>BK133</f>
        <v>0</v>
      </c>
      <c r="K133" s="165"/>
      <c r="L133" s="170"/>
      <c r="M133" s="171"/>
      <c r="N133" s="172"/>
      <c r="O133" s="172"/>
      <c r="P133" s="173">
        <f>SUM(P134:P138)</f>
        <v>0</v>
      </c>
      <c r="Q133" s="172"/>
      <c r="R133" s="173">
        <f>SUM(R134:R138)</f>
        <v>0</v>
      </c>
      <c r="S133" s="172"/>
      <c r="T133" s="174">
        <f>SUM(T134:T138)</f>
        <v>0</v>
      </c>
      <c r="AR133" s="175" t="s">
        <v>80</v>
      </c>
      <c r="AT133" s="176" t="s">
        <v>71</v>
      </c>
      <c r="AU133" s="176" t="s">
        <v>80</v>
      </c>
      <c r="AY133" s="175" t="s">
        <v>153</v>
      </c>
      <c r="BK133" s="177">
        <f>SUM(BK134:BK138)</f>
        <v>0</v>
      </c>
    </row>
    <row r="134" spans="1:65" s="2" customFormat="1" ht="14.45" customHeight="1">
      <c r="A134" s="36"/>
      <c r="B134" s="37"/>
      <c r="C134" s="180" t="s">
        <v>208</v>
      </c>
      <c r="D134" s="180" t="s">
        <v>155</v>
      </c>
      <c r="E134" s="181" t="s">
        <v>510</v>
      </c>
      <c r="F134" s="182" t="s">
        <v>511</v>
      </c>
      <c r="G134" s="183" t="s">
        <v>184</v>
      </c>
      <c r="H134" s="184">
        <v>183</v>
      </c>
      <c r="I134" s="185"/>
      <c r="J134" s="186">
        <f>ROUND(I134*H134,2)</f>
        <v>0</v>
      </c>
      <c r="K134" s="182" t="s">
        <v>159</v>
      </c>
      <c r="L134" s="41"/>
      <c r="M134" s="187" t="s">
        <v>19</v>
      </c>
      <c r="N134" s="188" t="s">
        <v>43</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160</v>
      </c>
      <c r="AT134" s="191" t="s">
        <v>155</v>
      </c>
      <c r="AU134" s="191" t="s">
        <v>82</v>
      </c>
      <c r="AY134" s="19" t="s">
        <v>153</v>
      </c>
      <c r="BE134" s="192">
        <f>IF(N134="základní",J134,0)</f>
        <v>0</v>
      </c>
      <c r="BF134" s="192">
        <f>IF(N134="snížená",J134,0)</f>
        <v>0</v>
      </c>
      <c r="BG134" s="192">
        <f>IF(N134="zákl. přenesená",J134,0)</f>
        <v>0</v>
      </c>
      <c r="BH134" s="192">
        <f>IF(N134="sníž. přenesená",J134,0)</f>
        <v>0</v>
      </c>
      <c r="BI134" s="192">
        <f>IF(N134="nulová",J134,0)</f>
        <v>0</v>
      </c>
      <c r="BJ134" s="19" t="s">
        <v>80</v>
      </c>
      <c r="BK134" s="192">
        <f>ROUND(I134*H134,2)</f>
        <v>0</v>
      </c>
      <c r="BL134" s="19" t="s">
        <v>160</v>
      </c>
      <c r="BM134" s="191" t="s">
        <v>512</v>
      </c>
    </row>
    <row r="135" spans="1:47" s="2" customFormat="1" ht="11.25">
      <c r="A135" s="36"/>
      <c r="B135" s="37"/>
      <c r="C135" s="38"/>
      <c r="D135" s="193" t="s">
        <v>186</v>
      </c>
      <c r="E135" s="38"/>
      <c r="F135" s="194" t="s">
        <v>513</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186</v>
      </c>
      <c r="AU135" s="19" t="s">
        <v>82</v>
      </c>
    </row>
    <row r="136" spans="1:47" s="2" customFormat="1" ht="87.75">
      <c r="A136" s="36"/>
      <c r="B136" s="37"/>
      <c r="C136" s="38"/>
      <c r="D136" s="193" t="s">
        <v>188</v>
      </c>
      <c r="E136" s="38"/>
      <c r="F136" s="198" t="s">
        <v>514</v>
      </c>
      <c r="G136" s="38"/>
      <c r="H136" s="38"/>
      <c r="I136" s="195"/>
      <c r="J136" s="38"/>
      <c r="K136" s="38"/>
      <c r="L136" s="41"/>
      <c r="M136" s="196"/>
      <c r="N136" s="197"/>
      <c r="O136" s="66"/>
      <c r="P136" s="66"/>
      <c r="Q136" s="66"/>
      <c r="R136" s="66"/>
      <c r="S136" s="66"/>
      <c r="T136" s="67"/>
      <c r="U136" s="36"/>
      <c r="V136" s="36"/>
      <c r="W136" s="36"/>
      <c r="X136" s="36"/>
      <c r="Y136" s="36"/>
      <c r="Z136" s="36"/>
      <c r="AA136" s="36"/>
      <c r="AB136" s="36"/>
      <c r="AC136" s="36"/>
      <c r="AD136" s="36"/>
      <c r="AE136" s="36"/>
      <c r="AT136" s="19" t="s">
        <v>188</v>
      </c>
      <c r="AU136" s="19" t="s">
        <v>82</v>
      </c>
    </row>
    <row r="137" spans="1:47" s="2" customFormat="1" ht="29.25">
      <c r="A137" s="36"/>
      <c r="B137" s="37"/>
      <c r="C137" s="38"/>
      <c r="D137" s="193" t="s">
        <v>274</v>
      </c>
      <c r="E137" s="38"/>
      <c r="F137" s="198" t="s">
        <v>515</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274</v>
      </c>
      <c r="AU137" s="19" t="s">
        <v>82</v>
      </c>
    </row>
    <row r="138" spans="2:51" s="13" customFormat="1" ht="11.25">
      <c r="B138" s="199"/>
      <c r="C138" s="200"/>
      <c r="D138" s="193" t="s">
        <v>220</v>
      </c>
      <c r="E138" s="201" t="s">
        <v>19</v>
      </c>
      <c r="F138" s="202" t="s">
        <v>516</v>
      </c>
      <c r="G138" s="200"/>
      <c r="H138" s="203">
        <v>183</v>
      </c>
      <c r="I138" s="204"/>
      <c r="J138" s="200"/>
      <c r="K138" s="200"/>
      <c r="L138" s="205"/>
      <c r="M138" s="206"/>
      <c r="N138" s="207"/>
      <c r="O138" s="207"/>
      <c r="P138" s="207"/>
      <c r="Q138" s="207"/>
      <c r="R138" s="207"/>
      <c r="S138" s="207"/>
      <c r="T138" s="208"/>
      <c r="AT138" s="209" t="s">
        <v>220</v>
      </c>
      <c r="AU138" s="209" t="s">
        <v>82</v>
      </c>
      <c r="AV138" s="13" t="s">
        <v>82</v>
      </c>
      <c r="AW138" s="13" t="s">
        <v>34</v>
      </c>
      <c r="AX138" s="13" t="s">
        <v>80</v>
      </c>
      <c r="AY138" s="209" t="s">
        <v>153</v>
      </c>
    </row>
    <row r="139" spans="2:63" s="12" customFormat="1" ht="22.9" customHeight="1">
      <c r="B139" s="164"/>
      <c r="C139" s="165"/>
      <c r="D139" s="166" t="s">
        <v>71</v>
      </c>
      <c r="E139" s="178" t="s">
        <v>176</v>
      </c>
      <c r="F139" s="178" t="s">
        <v>517</v>
      </c>
      <c r="G139" s="165"/>
      <c r="H139" s="165"/>
      <c r="I139" s="168"/>
      <c r="J139" s="179">
        <f>BK139</f>
        <v>0</v>
      </c>
      <c r="K139" s="165"/>
      <c r="L139" s="170"/>
      <c r="M139" s="171"/>
      <c r="N139" s="172"/>
      <c r="O139" s="172"/>
      <c r="P139" s="173">
        <f>SUM(P140:P144)</f>
        <v>0</v>
      </c>
      <c r="Q139" s="172"/>
      <c r="R139" s="173">
        <f>SUM(R140:R144)</f>
        <v>0</v>
      </c>
      <c r="S139" s="172"/>
      <c r="T139" s="174">
        <f>SUM(T140:T144)</f>
        <v>0</v>
      </c>
      <c r="AR139" s="175" t="s">
        <v>80</v>
      </c>
      <c r="AT139" s="176" t="s">
        <v>71</v>
      </c>
      <c r="AU139" s="176" t="s">
        <v>80</v>
      </c>
      <c r="AY139" s="175" t="s">
        <v>153</v>
      </c>
      <c r="BK139" s="177">
        <f>SUM(BK140:BK144)</f>
        <v>0</v>
      </c>
    </row>
    <row r="140" spans="1:65" s="2" customFormat="1" ht="14.45" customHeight="1">
      <c r="A140" s="36"/>
      <c r="B140" s="37"/>
      <c r="C140" s="180" t="s">
        <v>216</v>
      </c>
      <c r="D140" s="180" t="s">
        <v>155</v>
      </c>
      <c r="E140" s="181" t="s">
        <v>518</v>
      </c>
      <c r="F140" s="182" t="s">
        <v>519</v>
      </c>
      <c r="G140" s="183" t="s">
        <v>174</v>
      </c>
      <c r="H140" s="184">
        <v>404</v>
      </c>
      <c r="I140" s="185"/>
      <c r="J140" s="186">
        <f>ROUND(I140*H140,2)</f>
        <v>0</v>
      </c>
      <c r="K140" s="182" t="s">
        <v>159</v>
      </c>
      <c r="L140" s="41"/>
      <c r="M140" s="187" t="s">
        <v>19</v>
      </c>
      <c r="N140" s="188" t="s">
        <v>43</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160</v>
      </c>
      <c r="AT140" s="191" t="s">
        <v>155</v>
      </c>
      <c r="AU140" s="191" t="s">
        <v>82</v>
      </c>
      <c r="AY140" s="19" t="s">
        <v>153</v>
      </c>
      <c r="BE140" s="192">
        <f>IF(N140="základní",J140,0)</f>
        <v>0</v>
      </c>
      <c r="BF140" s="192">
        <f>IF(N140="snížená",J140,0)</f>
        <v>0</v>
      </c>
      <c r="BG140" s="192">
        <f>IF(N140="zákl. přenesená",J140,0)</f>
        <v>0</v>
      </c>
      <c r="BH140" s="192">
        <f>IF(N140="sníž. přenesená",J140,0)</f>
        <v>0</v>
      </c>
      <c r="BI140" s="192">
        <f>IF(N140="nulová",J140,0)</f>
        <v>0</v>
      </c>
      <c r="BJ140" s="19" t="s">
        <v>80</v>
      </c>
      <c r="BK140" s="192">
        <f>ROUND(I140*H140,2)</f>
        <v>0</v>
      </c>
      <c r="BL140" s="19" t="s">
        <v>160</v>
      </c>
      <c r="BM140" s="191" t="s">
        <v>520</v>
      </c>
    </row>
    <row r="141" spans="1:47" s="2" customFormat="1" ht="19.5">
      <c r="A141" s="36"/>
      <c r="B141" s="37"/>
      <c r="C141" s="38"/>
      <c r="D141" s="193" t="s">
        <v>186</v>
      </c>
      <c r="E141" s="38"/>
      <c r="F141" s="194" t="s">
        <v>521</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186</v>
      </c>
      <c r="AU141" s="19" t="s">
        <v>82</v>
      </c>
    </row>
    <row r="142" spans="1:47" s="2" customFormat="1" ht="68.25">
      <c r="A142" s="36"/>
      <c r="B142" s="37"/>
      <c r="C142" s="38"/>
      <c r="D142" s="193" t="s">
        <v>188</v>
      </c>
      <c r="E142" s="38"/>
      <c r="F142" s="198" t="s">
        <v>522</v>
      </c>
      <c r="G142" s="38"/>
      <c r="H142" s="38"/>
      <c r="I142" s="195"/>
      <c r="J142" s="38"/>
      <c r="K142" s="38"/>
      <c r="L142" s="41"/>
      <c r="M142" s="196"/>
      <c r="N142" s="197"/>
      <c r="O142" s="66"/>
      <c r="P142" s="66"/>
      <c r="Q142" s="66"/>
      <c r="R142" s="66"/>
      <c r="S142" s="66"/>
      <c r="T142" s="67"/>
      <c r="U142" s="36"/>
      <c r="V142" s="36"/>
      <c r="W142" s="36"/>
      <c r="X142" s="36"/>
      <c r="Y142" s="36"/>
      <c r="Z142" s="36"/>
      <c r="AA142" s="36"/>
      <c r="AB142" s="36"/>
      <c r="AC142" s="36"/>
      <c r="AD142" s="36"/>
      <c r="AE142" s="36"/>
      <c r="AT142" s="19" t="s">
        <v>188</v>
      </c>
      <c r="AU142" s="19" t="s">
        <v>82</v>
      </c>
    </row>
    <row r="143" spans="1:47" s="2" customFormat="1" ht="19.5">
      <c r="A143" s="36"/>
      <c r="B143" s="37"/>
      <c r="C143" s="38"/>
      <c r="D143" s="193" t="s">
        <v>274</v>
      </c>
      <c r="E143" s="38"/>
      <c r="F143" s="198" t="s">
        <v>523</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274</v>
      </c>
      <c r="AU143" s="19" t="s">
        <v>82</v>
      </c>
    </row>
    <row r="144" spans="2:51" s="13" customFormat="1" ht="11.25">
      <c r="B144" s="199"/>
      <c r="C144" s="200"/>
      <c r="D144" s="193" t="s">
        <v>220</v>
      </c>
      <c r="E144" s="201" t="s">
        <v>524</v>
      </c>
      <c r="F144" s="202" t="s">
        <v>525</v>
      </c>
      <c r="G144" s="200"/>
      <c r="H144" s="203">
        <v>404</v>
      </c>
      <c r="I144" s="204"/>
      <c r="J144" s="200"/>
      <c r="K144" s="200"/>
      <c r="L144" s="205"/>
      <c r="M144" s="206"/>
      <c r="N144" s="207"/>
      <c r="O144" s="207"/>
      <c r="P144" s="207"/>
      <c r="Q144" s="207"/>
      <c r="R144" s="207"/>
      <c r="S144" s="207"/>
      <c r="T144" s="208"/>
      <c r="AT144" s="209" t="s">
        <v>220</v>
      </c>
      <c r="AU144" s="209" t="s">
        <v>82</v>
      </c>
      <c r="AV144" s="13" t="s">
        <v>82</v>
      </c>
      <c r="AW144" s="13" t="s">
        <v>34</v>
      </c>
      <c r="AX144" s="13" t="s">
        <v>80</v>
      </c>
      <c r="AY144" s="209" t="s">
        <v>153</v>
      </c>
    </row>
    <row r="145" spans="2:63" s="12" customFormat="1" ht="22.9" customHeight="1">
      <c r="B145" s="164"/>
      <c r="C145" s="165"/>
      <c r="D145" s="166" t="s">
        <v>71</v>
      </c>
      <c r="E145" s="178" t="s">
        <v>222</v>
      </c>
      <c r="F145" s="178" t="s">
        <v>389</v>
      </c>
      <c r="G145" s="165"/>
      <c r="H145" s="165"/>
      <c r="I145" s="168"/>
      <c r="J145" s="179">
        <f>BK145</f>
        <v>0</v>
      </c>
      <c r="K145" s="165"/>
      <c r="L145" s="170"/>
      <c r="M145" s="171"/>
      <c r="N145" s="172"/>
      <c r="O145" s="172"/>
      <c r="P145" s="173">
        <f>SUM(P146:P148)</f>
        <v>0</v>
      </c>
      <c r="Q145" s="172"/>
      <c r="R145" s="173">
        <f>SUM(R146:R148)</f>
        <v>0</v>
      </c>
      <c r="S145" s="172"/>
      <c r="T145" s="174">
        <f>SUM(T146:T148)</f>
        <v>0</v>
      </c>
      <c r="AR145" s="175" t="s">
        <v>80</v>
      </c>
      <c r="AT145" s="176" t="s">
        <v>71</v>
      </c>
      <c r="AU145" s="176" t="s">
        <v>80</v>
      </c>
      <c r="AY145" s="175" t="s">
        <v>153</v>
      </c>
      <c r="BK145" s="177">
        <f>SUM(BK146:BK148)</f>
        <v>0</v>
      </c>
    </row>
    <row r="146" spans="1:65" s="2" customFormat="1" ht="14.45" customHeight="1">
      <c r="A146" s="36"/>
      <c r="B146" s="37"/>
      <c r="C146" s="180" t="s">
        <v>200</v>
      </c>
      <c r="D146" s="180" t="s">
        <v>155</v>
      </c>
      <c r="E146" s="181" t="s">
        <v>224</v>
      </c>
      <c r="F146" s="182" t="s">
        <v>225</v>
      </c>
      <c r="G146" s="183" t="s">
        <v>226</v>
      </c>
      <c r="H146" s="184">
        <v>0.015</v>
      </c>
      <c r="I146" s="185"/>
      <c r="J146" s="186">
        <f>ROUND(I146*H146,2)</f>
        <v>0</v>
      </c>
      <c r="K146" s="182" t="s">
        <v>159</v>
      </c>
      <c r="L146" s="41"/>
      <c r="M146" s="187" t="s">
        <v>19</v>
      </c>
      <c r="N146" s="188" t="s">
        <v>43</v>
      </c>
      <c r="O146" s="66"/>
      <c r="P146" s="189">
        <f>O146*H146</f>
        <v>0</v>
      </c>
      <c r="Q146" s="189">
        <v>0</v>
      </c>
      <c r="R146" s="189">
        <f>Q146*H146</f>
        <v>0</v>
      </c>
      <c r="S146" s="189">
        <v>0</v>
      </c>
      <c r="T146" s="190">
        <f>S146*H146</f>
        <v>0</v>
      </c>
      <c r="U146" s="36"/>
      <c r="V146" s="36"/>
      <c r="W146" s="36"/>
      <c r="X146" s="36"/>
      <c r="Y146" s="36"/>
      <c r="Z146" s="36"/>
      <c r="AA146" s="36"/>
      <c r="AB146" s="36"/>
      <c r="AC146" s="36"/>
      <c r="AD146" s="36"/>
      <c r="AE146" s="36"/>
      <c r="AR146" s="191" t="s">
        <v>160</v>
      </c>
      <c r="AT146" s="191" t="s">
        <v>155</v>
      </c>
      <c r="AU146" s="191" t="s">
        <v>82</v>
      </c>
      <c r="AY146" s="19" t="s">
        <v>153</v>
      </c>
      <c r="BE146" s="192">
        <f>IF(N146="základní",J146,0)</f>
        <v>0</v>
      </c>
      <c r="BF146" s="192">
        <f>IF(N146="snížená",J146,0)</f>
        <v>0</v>
      </c>
      <c r="BG146" s="192">
        <f>IF(N146="zákl. přenesená",J146,0)</f>
        <v>0</v>
      </c>
      <c r="BH146" s="192">
        <f>IF(N146="sníž. přenesená",J146,0)</f>
        <v>0</v>
      </c>
      <c r="BI146" s="192">
        <f>IF(N146="nulová",J146,0)</f>
        <v>0</v>
      </c>
      <c r="BJ146" s="19" t="s">
        <v>80</v>
      </c>
      <c r="BK146" s="192">
        <f>ROUND(I146*H146,2)</f>
        <v>0</v>
      </c>
      <c r="BL146" s="19" t="s">
        <v>160</v>
      </c>
      <c r="BM146" s="191" t="s">
        <v>526</v>
      </c>
    </row>
    <row r="147" spans="1:47" s="2" customFormat="1" ht="11.25">
      <c r="A147" s="36"/>
      <c r="B147" s="37"/>
      <c r="C147" s="38"/>
      <c r="D147" s="193" t="s">
        <v>186</v>
      </c>
      <c r="E147" s="38"/>
      <c r="F147" s="194" t="s">
        <v>228</v>
      </c>
      <c r="G147" s="38"/>
      <c r="H147" s="38"/>
      <c r="I147" s="195"/>
      <c r="J147" s="38"/>
      <c r="K147" s="38"/>
      <c r="L147" s="41"/>
      <c r="M147" s="196"/>
      <c r="N147" s="197"/>
      <c r="O147" s="66"/>
      <c r="P147" s="66"/>
      <c r="Q147" s="66"/>
      <c r="R147" s="66"/>
      <c r="S147" s="66"/>
      <c r="T147" s="67"/>
      <c r="U147" s="36"/>
      <c r="V147" s="36"/>
      <c r="W147" s="36"/>
      <c r="X147" s="36"/>
      <c r="Y147" s="36"/>
      <c r="Z147" s="36"/>
      <c r="AA147" s="36"/>
      <c r="AB147" s="36"/>
      <c r="AC147" s="36"/>
      <c r="AD147" s="36"/>
      <c r="AE147" s="36"/>
      <c r="AT147" s="19" t="s">
        <v>186</v>
      </c>
      <c r="AU147" s="19" t="s">
        <v>82</v>
      </c>
    </row>
    <row r="148" spans="1:47" s="2" customFormat="1" ht="29.25">
      <c r="A148" s="36"/>
      <c r="B148" s="37"/>
      <c r="C148" s="38"/>
      <c r="D148" s="193" t="s">
        <v>188</v>
      </c>
      <c r="E148" s="38"/>
      <c r="F148" s="198" t="s">
        <v>229</v>
      </c>
      <c r="G148" s="38"/>
      <c r="H148" s="38"/>
      <c r="I148" s="195"/>
      <c r="J148" s="38"/>
      <c r="K148" s="38"/>
      <c r="L148" s="41"/>
      <c r="M148" s="210"/>
      <c r="N148" s="211"/>
      <c r="O148" s="212"/>
      <c r="P148" s="212"/>
      <c r="Q148" s="212"/>
      <c r="R148" s="212"/>
      <c r="S148" s="212"/>
      <c r="T148" s="213"/>
      <c r="U148" s="36"/>
      <c r="V148" s="36"/>
      <c r="W148" s="36"/>
      <c r="X148" s="36"/>
      <c r="Y148" s="36"/>
      <c r="Z148" s="36"/>
      <c r="AA148" s="36"/>
      <c r="AB148" s="36"/>
      <c r="AC148" s="36"/>
      <c r="AD148" s="36"/>
      <c r="AE148" s="36"/>
      <c r="AT148" s="19" t="s">
        <v>188</v>
      </c>
      <c r="AU148" s="19" t="s">
        <v>82</v>
      </c>
    </row>
    <row r="149" spans="1:31" s="2" customFormat="1" ht="6.95" customHeight="1">
      <c r="A149" s="36"/>
      <c r="B149" s="49"/>
      <c r="C149" s="50"/>
      <c r="D149" s="50"/>
      <c r="E149" s="50"/>
      <c r="F149" s="50"/>
      <c r="G149" s="50"/>
      <c r="H149" s="50"/>
      <c r="I149" s="50"/>
      <c r="J149" s="50"/>
      <c r="K149" s="50"/>
      <c r="L149" s="41"/>
      <c r="M149" s="36"/>
      <c r="O149" s="36"/>
      <c r="P149" s="36"/>
      <c r="Q149" s="36"/>
      <c r="R149" s="36"/>
      <c r="S149" s="36"/>
      <c r="T149" s="36"/>
      <c r="U149" s="36"/>
      <c r="V149" s="36"/>
      <c r="W149" s="36"/>
      <c r="X149" s="36"/>
      <c r="Y149" s="36"/>
      <c r="Z149" s="36"/>
      <c r="AA149" s="36"/>
      <c r="AB149" s="36"/>
      <c r="AC149" s="36"/>
      <c r="AD149" s="36"/>
      <c r="AE149" s="36"/>
    </row>
  </sheetData>
  <sheetProtection algorithmName="SHA-512" hashValue="Zl6Y/ucbMTb8pwQxavi3NovyyFAGzwkWrzDNjoXbuPMNlzSydA531uTM+KPjDF6tCpVRtZaPlm9XwFuYJKpdfw==" saltValue="wO44BXskSoD2nEVSSsIrum7IG70Nf5v6UmLREO7/53TMtl+08va1DTLmkXlHCjqlJtOhA6z3hiAhlM4PMfII3w==" spinCount="100000" sheet="1" objects="1" scenarios="1" formatColumns="0" formatRows="0" autoFilter="0"/>
  <autoFilter ref="C89:K148"/>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95</v>
      </c>
      <c r="AZ2" s="214" t="s">
        <v>454</v>
      </c>
      <c r="BA2" s="214" t="s">
        <v>455</v>
      </c>
      <c r="BB2" s="214" t="s">
        <v>174</v>
      </c>
      <c r="BC2" s="214" t="s">
        <v>527</v>
      </c>
      <c r="BD2" s="214" t="s">
        <v>82</v>
      </c>
    </row>
    <row r="3" spans="2:46" s="1" customFormat="1" ht="6.95" customHeight="1">
      <c r="B3" s="110"/>
      <c r="C3" s="111"/>
      <c r="D3" s="111"/>
      <c r="E3" s="111"/>
      <c r="F3" s="111"/>
      <c r="G3" s="111"/>
      <c r="H3" s="111"/>
      <c r="I3" s="111"/>
      <c r="J3" s="111"/>
      <c r="K3" s="111"/>
      <c r="L3" s="22"/>
      <c r="AT3" s="19" t="s">
        <v>82</v>
      </c>
    </row>
    <row r="4" spans="2:46" s="1" customFormat="1" ht="24.95" customHeight="1">
      <c r="B4" s="22"/>
      <c r="D4" s="112" t="s">
        <v>123</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2:12" s="1" customFormat="1" ht="12" customHeight="1">
      <c r="B8" s="22"/>
      <c r="D8" s="114" t="s">
        <v>124</v>
      </c>
      <c r="L8" s="22"/>
    </row>
    <row r="9" spans="1:31" s="2" customFormat="1" ht="16.5" customHeight="1">
      <c r="A9" s="36"/>
      <c r="B9" s="41"/>
      <c r="C9" s="36"/>
      <c r="D9" s="36"/>
      <c r="E9" s="403" t="s">
        <v>252</v>
      </c>
      <c r="F9" s="406"/>
      <c r="G9" s="406"/>
      <c r="H9" s="406"/>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254</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5" t="s">
        <v>528</v>
      </c>
      <c r="F11" s="406"/>
      <c r="G11" s="406"/>
      <c r="H11" s="406"/>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22. 12. 2020</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 xml:space="preserve"> </v>
      </c>
      <c r="F17" s="36"/>
      <c r="G17" s="36"/>
      <c r="H17" s="36"/>
      <c r="I17" s="114" t="s">
        <v>27</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7" t="str">
        <f>'Rekapitulace stavby'!E14</f>
        <v>Vyplň údaj</v>
      </c>
      <c r="F20" s="408"/>
      <c r="G20" s="408"/>
      <c r="H20" s="408"/>
      <c r="I20" s="114" t="s">
        <v>27</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stavby'!AN16="","",'Rekapitulace stavby'!AN16)</f>
        <v>46347526</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AQUATIS a. s. Botanická 834/56, 602 00 Brno</v>
      </c>
      <c r="F23" s="36"/>
      <c r="G23" s="36"/>
      <c r="H23" s="36"/>
      <c r="I23" s="114" t="s">
        <v>27</v>
      </c>
      <c r="J23" s="105" t="str">
        <f>IF('Rekapitulace stavby'!AN17="","",'Rekapitulace stavby'!AN17)</f>
        <v>CZ46347526</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27</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09" t="s">
        <v>19</v>
      </c>
      <c r="F29" s="409"/>
      <c r="G29" s="409"/>
      <c r="H29" s="40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ROUND(J89,2)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ROUND((SUM(BE89:BE149)),2)</f>
        <v>0</v>
      </c>
      <c r="G35" s="36"/>
      <c r="H35" s="36"/>
      <c r="I35" s="126">
        <v>0.21</v>
      </c>
      <c r="J35" s="125">
        <f>ROUND(((SUM(BE89:BE149))*I35),2)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ROUND((SUM(BF89:BF149)),2)</f>
        <v>0</v>
      </c>
      <c r="G36" s="36"/>
      <c r="H36" s="36"/>
      <c r="I36" s="126">
        <v>0.15</v>
      </c>
      <c r="J36" s="125">
        <f>ROUND(((SUM(BF89:BF149))*I36),2)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ROUND((SUM(BG89:BG149)),2)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ROUND((SUM(BH89:BH149)),2)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ROUND((SUM(BI89:BI149)),2)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126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0" t="str">
        <f>E7</f>
        <v>MVE Slezská Harta</v>
      </c>
      <c r="F50" s="411"/>
      <c r="G50" s="411"/>
      <c r="H50" s="411"/>
      <c r="I50" s="38"/>
      <c r="J50" s="38"/>
      <c r="K50" s="38"/>
      <c r="L50" s="115"/>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0" t="s">
        <v>252</v>
      </c>
      <c r="F52" s="412"/>
      <c r="G52" s="412"/>
      <c r="H52" s="41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254</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4" t="str">
        <f>E11</f>
        <v>SO 02.3 - Odpad</v>
      </c>
      <c r="F54" s="412"/>
      <c r="G54" s="412"/>
      <c r="H54" s="41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22. 12. 2020</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40.15" customHeight="1">
      <c r="A58" s="36"/>
      <c r="B58" s="37"/>
      <c r="C58" s="31" t="s">
        <v>25</v>
      </c>
      <c r="D58" s="38"/>
      <c r="E58" s="38"/>
      <c r="F58" s="29" t="str">
        <f>E17</f>
        <v xml:space="preserve"> </v>
      </c>
      <c r="G58" s="38"/>
      <c r="H58" s="38"/>
      <c r="I58" s="31" t="s">
        <v>30</v>
      </c>
      <c r="J58" s="34" t="str">
        <f>E23</f>
        <v>AQUATIS a. s. Botanická 834/56, 602 00 Brno</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35</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127</v>
      </c>
      <c r="D61" s="139"/>
      <c r="E61" s="139"/>
      <c r="F61" s="139"/>
      <c r="G61" s="139"/>
      <c r="H61" s="139"/>
      <c r="I61" s="139"/>
      <c r="J61" s="140" t="s">
        <v>128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J89</f>
        <v>0</v>
      </c>
      <c r="K63" s="38"/>
      <c r="L63" s="115"/>
      <c r="S63" s="36"/>
      <c r="T63" s="36"/>
      <c r="U63" s="36"/>
      <c r="V63" s="36"/>
      <c r="W63" s="36"/>
      <c r="X63" s="36"/>
      <c r="Y63" s="36"/>
      <c r="Z63" s="36"/>
      <c r="AA63" s="36"/>
      <c r="AB63" s="36"/>
      <c r="AC63" s="36"/>
      <c r="AD63" s="36"/>
      <c r="AE63" s="36"/>
      <c r="AU63" s="19" t="s">
        <v>129</v>
      </c>
    </row>
    <row r="64" spans="2:12" s="9" customFormat="1" ht="24.95" customHeight="1">
      <c r="B64" s="142"/>
      <c r="C64" s="143"/>
      <c r="D64" s="144" t="s">
        <v>259</v>
      </c>
      <c r="E64" s="145"/>
      <c r="F64" s="145"/>
      <c r="G64" s="145"/>
      <c r="H64" s="145"/>
      <c r="I64" s="145"/>
      <c r="J64" s="146">
        <f>J90</f>
        <v>0</v>
      </c>
      <c r="K64" s="143"/>
      <c r="L64" s="147"/>
    </row>
    <row r="65" spans="2:12" s="10" customFormat="1" ht="19.9" customHeight="1">
      <c r="B65" s="148"/>
      <c r="C65" s="99"/>
      <c r="D65" s="149" t="s">
        <v>260</v>
      </c>
      <c r="E65" s="150"/>
      <c r="F65" s="150"/>
      <c r="G65" s="150"/>
      <c r="H65" s="150"/>
      <c r="I65" s="150"/>
      <c r="J65" s="151">
        <f>J91</f>
        <v>0</v>
      </c>
      <c r="K65" s="99"/>
      <c r="L65" s="152"/>
    </row>
    <row r="66" spans="2:12" s="10" customFormat="1" ht="19.9" customHeight="1">
      <c r="B66" s="148"/>
      <c r="C66" s="99"/>
      <c r="D66" s="149" t="s">
        <v>263</v>
      </c>
      <c r="E66" s="150"/>
      <c r="F66" s="150"/>
      <c r="G66" s="150"/>
      <c r="H66" s="150"/>
      <c r="I66" s="150"/>
      <c r="J66" s="151">
        <f>J138</f>
        <v>0</v>
      </c>
      <c r="K66" s="99"/>
      <c r="L66" s="152"/>
    </row>
    <row r="67" spans="2:12" s="10" customFormat="1" ht="19.9" customHeight="1">
      <c r="B67" s="148"/>
      <c r="C67" s="99"/>
      <c r="D67" s="149" t="s">
        <v>266</v>
      </c>
      <c r="E67" s="150"/>
      <c r="F67" s="150"/>
      <c r="G67" s="150"/>
      <c r="H67" s="150"/>
      <c r="I67" s="150"/>
      <c r="J67" s="151">
        <f>J146</f>
        <v>0</v>
      </c>
      <c r="K67" s="99"/>
      <c r="L67" s="152"/>
    </row>
    <row r="68" spans="1:31" s="2" customFormat="1" ht="21.7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15"/>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15"/>
      <c r="S73" s="36"/>
      <c r="T73" s="36"/>
      <c r="U73" s="36"/>
      <c r="V73" s="36"/>
      <c r="W73" s="36"/>
      <c r="X73" s="36"/>
      <c r="Y73" s="36"/>
      <c r="Z73" s="36"/>
      <c r="AA73" s="36"/>
      <c r="AB73" s="36"/>
      <c r="AC73" s="36"/>
      <c r="AD73" s="36"/>
      <c r="AE73" s="36"/>
    </row>
    <row r="74" spans="1:31" s="2" customFormat="1" ht="24.95" customHeight="1">
      <c r="A74" s="36"/>
      <c r="B74" s="37"/>
      <c r="C74" s="25" t="s">
        <v>138</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6.5" customHeight="1">
      <c r="A77" s="36"/>
      <c r="B77" s="37"/>
      <c r="C77" s="38"/>
      <c r="D77" s="38"/>
      <c r="E77" s="410" t="str">
        <f>E7</f>
        <v>MVE Slezská Harta</v>
      </c>
      <c r="F77" s="411"/>
      <c r="G77" s="411"/>
      <c r="H77" s="411"/>
      <c r="I77" s="38"/>
      <c r="J77" s="38"/>
      <c r="K77" s="38"/>
      <c r="L77" s="115"/>
      <c r="S77" s="36"/>
      <c r="T77" s="36"/>
      <c r="U77" s="36"/>
      <c r="V77" s="36"/>
      <c r="W77" s="36"/>
      <c r="X77" s="36"/>
      <c r="Y77" s="36"/>
      <c r="Z77" s="36"/>
      <c r="AA77" s="36"/>
      <c r="AB77" s="36"/>
      <c r="AC77" s="36"/>
      <c r="AD77" s="36"/>
      <c r="AE77" s="36"/>
    </row>
    <row r="78" spans="2:12" s="1" customFormat="1" ht="12" customHeight="1">
      <c r="B78" s="23"/>
      <c r="C78" s="31" t="s">
        <v>124</v>
      </c>
      <c r="D78" s="24"/>
      <c r="E78" s="24"/>
      <c r="F78" s="24"/>
      <c r="G78" s="24"/>
      <c r="H78" s="24"/>
      <c r="I78" s="24"/>
      <c r="J78" s="24"/>
      <c r="K78" s="24"/>
      <c r="L78" s="22"/>
    </row>
    <row r="79" spans="1:31" s="2" customFormat="1" ht="16.5" customHeight="1">
      <c r="A79" s="36"/>
      <c r="B79" s="37"/>
      <c r="C79" s="38"/>
      <c r="D79" s="38"/>
      <c r="E79" s="410" t="s">
        <v>252</v>
      </c>
      <c r="F79" s="412"/>
      <c r="G79" s="412"/>
      <c r="H79" s="412"/>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254</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64" t="str">
        <f>E11</f>
        <v>SO 02.3 - Odpad</v>
      </c>
      <c r="F81" s="412"/>
      <c r="G81" s="412"/>
      <c r="H81" s="412"/>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F14</f>
        <v xml:space="preserve"> </v>
      </c>
      <c r="G83" s="38"/>
      <c r="H83" s="38"/>
      <c r="I83" s="31" t="s">
        <v>23</v>
      </c>
      <c r="J83" s="61" t="str">
        <f>IF(J14="","",J14)</f>
        <v>22. 12. 2020</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40.15" customHeight="1">
      <c r="A85" s="36"/>
      <c r="B85" s="37"/>
      <c r="C85" s="31" t="s">
        <v>25</v>
      </c>
      <c r="D85" s="38"/>
      <c r="E85" s="38"/>
      <c r="F85" s="29" t="str">
        <f>E17</f>
        <v xml:space="preserve"> </v>
      </c>
      <c r="G85" s="38"/>
      <c r="H85" s="38"/>
      <c r="I85" s="31" t="s">
        <v>30</v>
      </c>
      <c r="J85" s="34" t="str">
        <f>E23</f>
        <v>AQUATIS a. s. Botanická 834/56, 602 00 Brno</v>
      </c>
      <c r="K85" s="38"/>
      <c r="L85" s="115"/>
      <c r="S85" s="36"/>
      <c r="T85" s="36"/>
      <c r="U85" s="36"/>
      <c r="V85" s="36"/>
      <c r="W85" s="36"/>
      <c r="X85" s="36"/>
      <c r="Y85" s="36"/>
      <c r="Z85" s="36"/>
      <c r="AA85" s="36"/>
      <c r="AB85" s="36"/>
      <c r="AC85" s="36"/>
      <c r="AD85" s="36"/>
      <c r="AE85" s="36"/>
    </row>
    <row r="86" spans="1:31" s="2" customFormat="1" ht="15.2" customHeight="1">
      <c r="A86" s="36"/>
      <c r="B86" s="37"/>
      <c r="C86" s="31" t="s">
        <v>28</v>
      </c>
      <c r="D86" s="38"/>
      <c r="E86" s="38"/>
      <c r="F86" s="29" t="str">
        <f>IF(E20="","",E20)</f>
        <v>Vyplň údaj</v>
      </c>
      <c r="G86" s="38"/>
      <c r="H86" s="38"/>
      <c r="I86" s="31" t="s">
        <v>35</v>
      </c>
      <c r="J86" s="34" t="str">
        <f>E26</f>
        <v xml:space="preserve"> </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139</v>
      </c>
      <c r="D88" s="156" t="s">
        <v>57</v>
      </c>
      <c r="E88" s="156" t="s">
        <v>53</v>
      </c>
      <c r="F88" s="156" t="s">
        <v>54</v>
      </c>
      <c r="G88" s="156" t="s">
        <v>140</v>
      </c>
      <c r="H88" s="156" t="s">
        <v>141</v>
      </c>
      <c r="I88" s="156" t="s">
        <v>142</v>
      </c>
      <c r="J88" s="156" t="s">
        <v>128</v>
      </c>
      <c r="K88" s="157" t="s">
        <v>143</v>
      </c>
      <c r="L88" s="158"/>
      <c r="M88" s="70" t="s">
        <v>19</v>
      </c>
      <c r="N88" s="71" t="s">
        <v>42</v>
      </c>
      <c r="O88" s="71" t="s">
        <v>144</v>
      </c>
      <c r="P88" s="71" t="s">
        <v>145</v>
      </c>
      <c r="Q88" s="71" t="s">
        <v>146</v>
      </c>
      <c r="R88" s="71" t="s">
        <v>147</v>
      </c>
      <c r="S88" s="71" t="s">
        <v>148</v>
      </c>
      <c r="T88" s="72" t="s">
        <v>149</v>
      </c>
      <c r="U88" s="153"/>
      <c r="V88" s="153"/>
      <c r="W88" s="153"/>
      <c r="X88" s="153"/>
      <c r="Y88" s="153"/>
      <c r="Z88" s="153"/>
      <c r="AA88" s="153"/>
      <c r="AB88" s="153"/>
      <c r="AC88" s="153"/>
      <c r="AD88" s="153"/>
      <c r="AE88" s="153"/>
    </row>
    <row r="89" spans="1:63" s="2" customFormat="1" ht="22.9" customHeight="1">
      <c r="A89" s="36"/>
      <c r="B89" s="37"/>
      <c r="C89" s="77" t="s">
        <v>150</v>
      </c>
      <c r="D89" s="38"/>
      <c r="E89" s="38"/>
      <c r="F89" s="38"/>
      <c r="G89" s="38"/>
      <c r="H89" s="38"/>
      <c r="I89" s="38"/>
      <c r="J89" s="159">
        <f>BK89</f>
        <v>0</v>
      </c>
      <c r="K89" s="38"/>
      <c r="L89" s="41"/>
      <c r="M89" s="73"/>
      <c r="N89" s="160"/>
      <c r="O89" s="74"/>
      <c r="P89" s="161">
        <f>P90</f>
        <v>0</v>
      </c>
      <c r="Q89" s="74"/>
      <c r="R89" s="161">
        <f>R90</f>
        <v>354.263531</v>
      </c>
      <c r="S89" s="74"/>
      <c r="T89" s="162">
        <f>T90</f>
        <v>0</v>
      </c>
      <c r="U89" s="36"/>
      <c r="V89" s="36"/>
      <c r="W89" s="36"/>
      <c r="X89" s="36"/>
      <c r="Y89" s="36"/>
      <c r="Z89" s="36"/>
      <c r="AA89" s="36"/>
      <c r="AB89" s="36"/>
      <c r="AC89" s="36"/>
      <c r="AD89" s="36"/>
      <c r="AE89" s="36"/>
      <c r="AT89" s="19" t="s">
        <v>71</v>
      </c>
      <c r="AU89" s="19" t="s">
        <v>129</v>
      </c>
      <c r="BK89" s="163">
        <f>BK90</f>
        <v>0</v>
      </c>
    </row>
    <row r="90" spans="2:63" s="12" customFormat="1" ht="25.9" customHeight="1">
      <c r="B90" s="164"/>
      <c r="C90" s="165"/>
      <c r="D90" s="166" t="s">
        <v>71</v>
      </c>
      <c r="E90" s="167" t="s">
        <v>151</v>
      </c>
      <c r="F90" s="167" t="s">
        <v>271</v>
      </c>
      <c r="G90" s="165"/>
      <c r="H90" s="165"/>
      <c r="I90" s="168"/>
      <c r="J90" s="169">
        <f>BK90</f>
        <v>0</v>
      </c>
      <c r="K90" s="165"/>
      <c r="L90" s="170"/>
      <c r="M90" s="171"/>
      <c r="N90" s="172"/>
      <c r="O90" s="172"/>
      <c r="P90" s="173">
        <f>P91+P138+P146</f>
        <v>0</v>
      </c>
      <c r="Q90" s="172"/>
      <c r="R90" s="173">
        <f>R91+R138+R146</f>
        <v>354.263531</v>
      </c>
      <c r="S90" s="172"/>
      <c r="T90" s="174">
        <f>T91+T138+T146</f>
        <v>0</v>
      </c>
      <c r="AR90" s="175" t="s">
        <v>80</v>
      </c>
      <c r="AT90" s="176" t="s">
        <v>71</v>
      </c>
      <c r="AU90" s="176" t="s">
        <v>72</v>
      </c>
      <c r="AY90" s="175" t="s">
        <v>153</v>
      </c>
      <c r="BK90" s="177">
        <f>BK91+BK138+BK146</f>
        <v>0</v>
      </c>
    </row>
    <row r="91" spans="2:63" s="12" customFormat="1" ht="22.9" customHeight="1">
      <c r="B91" s="164"/>
      <c r="C91" s="165"/>
      <c r="D91" s="166" t="s">
        <v>71</v>
      </c>
      <c r="E91" s="178" t="s">
        <v>80</v>
      </c>
      <c r="F91" s="178" t="s">
        <v>272</v>
      </c>
      <c r="G91" s="165"/>
      <c r="H91" s="165"/>
      <c r="I91" s="168"/>
      <c r="J91" s="179">
        <f>BK91</f>
        <v>0</v>
      </c>
      <c r="K91" s="165"/>
      <c r="L91" s="170"/>
      <c r="M91" s="171"/>
      <c r="N91" s="172"/>
      <c r="O91" s="172"/>
      <c r="P91" s="173">
        <f>SUM(P92:P137)</f>
        <v>0</v>
      </c>
      <c r="Q91" s="172"/>
      <c r="R91" s="173">
        <f>SUM(R92:R137)</f>
        <v>0.0062510000000000005</v>
      </c>
      <c r="S91" s="172"/>
      <c r="T91" s="174">
        <f>SUM(T92:T137)</f>
        <v>0</v>
      </c>
      <c r="AR91" s="175" t="s">
        <v>80</v>
      </c>
      <c r="AT91" s="176" t="s">
        <v>71</v>
      </c>
      <c r="AU91" s="176" t="s">
        <v>80</v>
      </c>
      <c r="AY91" s="175" t="s">
        <v>153</v>
      </c>
      <c r="BK91" s="177">
        <f>SUM(BK92:BK137)</f>
        <v>0</v>
      </c>
    </row>
    <row r="92" spans="1:65" s="2" customFormat="1" ht="14.45" customHeight="1">
      <c r="A92" s="36"/>
      <c r="B92" s="37"/>
      <c r="C92" s="180" t="s">
        <v>80</v>
      </c>
      <c r="D92" s="180" t="s">
        <v>155</v>
      </c>
      <c r="E92" s="181" t="s">
        <v>529</v>
      </c>
      <c r="F92" s="182" t="s">
        <v>530</v>
      </c>
      <c r="G92" s="183" t="s">
        <v>184</v>
      </c>
      <c r="H92" s="184">
        <v>890.08</v>
      </c>
      <c r="I92" s="185"/>
      <c r="J92" s="186">
        <f>ROUND(I92*H92,2)</f>
        <v>0</v>
      </c>
      <c r="K92" s="182" t="s">
        <v>159</v>
      </c>
      <c r="L92" s="41"/>
      <c r="M92" s="187" t="s">
        <v>19</v>
      </c>
      <c r="N92" s="188" t="s">
        <v>43</v>
      </c>
      <c r="O92" s="66"/>
      <c r="P92" s="189">
        <f>O92*H92</f>
        <v>0</v>
      </c>
      <c r="Q92" s="189">
        <v>0</v>
      </c>
      <c r="R92" s="189">
        <f>Q92*H92</f>
        <v>0</v>
      </c>
      <c r="S92" s="189">
        <v>0</v>
      </c>
      <c r="T92" s="190">
        <f>S92*H92</f>
        <v>0</v>
      </c>
      <c r="U92" s="36"/>
      <c r="V92" s="36"/>
      <c r="W92" s="36"/>
      <c r="X92" s="36"/>
      <c r="Y92" s="36"/>
      <c r="Z92" s="36"/>
      <c r="AA92" s="36"/>
      <c r="AB92" s="36"/>
      <c r="AC92" s="36"/>
      <c r="AD92" s="36"/>
      <c r="AE92" s="36"/>
      <c r="AR92" s="191" t="s">
        <v>160</v>
      </c>
      <c r="AT92" s="191" t="s">
        <v>155</v>
      </c>
      <c r="AU92" s="191" t="s">
        <v>82</v>
      </c>
      <c r="AY92" s="19" t="s">
        <v>153</v>
      </c>
      <c r="BE92" s="192">
        <f>IF(N92="základní",J92,0)</f>
        <v>0</v>
      </c>
      <c r="BF92" s="192">
        <f>IF(N92="snížená",J92,0)</f>
        <v>0</v>
      </c>
      <c r="BG92" s="192">
        <f>IF(N92="zákl. přenesená",J92,0)</f>
        <v>0</v>
      </c>
      <c r="BH92" s="192">
        <f>IF(N92="sníž. přenesená",J92,0)</f>
        <v>0</v>
      </c>
      <c r="BI92" s="192">
        <f>IF(N92="nulová",J92,0)</f>
        <v>0</v>
      </c>
      <c r="BJ92" s="19" t="s">
        <v>80</v>
      </c>
      <c r="BK92" s="192">
        <f>ROUND(I92*H92,2)</f>
        <v>0</v>
      </c>
      <c r="BL92" s="19" t="s">
        <v>160</v>
      </c>
      <c r="BM92" s="191" t="s">
        <v>531</v>
      </c>
    </row>
    <row r="93" spans="1:47" s="2" customFormat="1" ht="19.5">
      <c r="A93" s="36"/>
      <c r="B93" s="37"/>
      <c r="C93" s="38"/>
      <c r="D93" s="193" t="s">
        <v>186</v>
      </c>
      <c r="E93" s="38"/>
      <c r="F93" s="194" t="s">
        <v>532</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186</v>
      </c>
      <c r="AU93" s="19" t="s">
        <v>82</v>
      </c>
    </row>
    <row r="94" spans="1:47" s="2" customFormat="1" ht="224.25">
      <c r="A94" s="36"/>
      <c r="B94" s="37"/>
      <c r="C94" s="38"/>
      <c r="D94" s="193" t="s">
        <v>188</v>
      </c>
      <c r="E94" s="38"/>
      <c r="F94" s="198" t="s">
        <v>463</v>
      </c>
      <c r="G94" s="38"/>
      <c r="H94" s="38"/>
      <c r="I94" s="195"/>
      <c r="J94" s="38"/>
      <c r="K94" s="38"/>
      <c r="L94" s="41"/>
      <c r="M94" s="196"/>
      <c r="N94" s="197"/>
      <c r="O94" s="66"/>
      <c r="P94" s="66"/>
      <c r="Q94" s="66"/>
      <c r="R94" s="66"/>
      <c r="S94" s="66"/>
      <c r="T94" s="67"/>
      <c r="U94" s="36"/>
      <c r="V94" s="36"/>
      <c r="W94" s="36"/>
      <c r="X94" s="36"/>
      <c r="Y94" s="36"/>
      <c r="Z94" s="36"/>
      <c r="AA94" s="36"/>
      <c r="AB94" s="36"/>
      <c r="AC94" s="36"/>
      <c r="AD94" s="36"/>
      <c r="AE94" s="36"/>
      <c r="AT94" s="19" t="s">
        <v>188</v>
      </c>
      <c r="AU94" s="19" t="s">
        <v>82</v>
      </c>
    </row>
    <row r="95" spans="1:47" s="2" customFormat="1" ht="19.5">
      <c r="A95" s="36"/>
      <c r="B95" s="37"/>
      <c r="C95" s="38"/>
      <c r="D95" s="193" t="s">
        <v>274</v>
      </c>
      <c r="E95" s="38"/>
      <c r="F95" s="198" t="s">
        <v>275</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274</v>
      </c>
      <c r="AU95" s="19" t="s">
        <v>82</v>
      </c>
    </row>
    <row r="96" spans="2:51" s="13" customFormat="1" ht="11.25">
      <c r="B96" s="199"/>
      <c r="C96" s="200"/>
      <c r="D96" s="193" t="s">
        <v>220</v>
      </c>
      <c r="E96" s="201" t="s">
        <v>19</v>
      </c>
      <c r="F96" s="202" t="s">
        <v>533</v>
      </c>
      <c r="G96" s="200"/>
      <c r="H96" s="203">
        <v>213.6</v>
      </c>
      <c r="I96" s="204"/>
      <c r="J96" s="200"/>
      <c r="K96" s="200"/>
      <c r="L96" s="205"/>
      <c r="M96" s="206"/>
      <c r="N96" s="207"/>
      <c r="O96" s="207"/>
      <c r="P96" s="207"/>
      <c r="Q96" s="207"/>
      <c r="R96" s="207"/>
      <c r="S96" s="207"/>
      <c r="T96" s="208"/>
      <c r="AT96" s="209" t="s">
        <v>220</v>
      </c>
      <c r="AU96" s="209" t="s">
        <v>82</v>
      </c>
      <c r="AV96" s="13" t="s">
        <v>82</v>
      </c>
      <c r="AW96" s="13" t="s">
        <v>34</v>
      </c>
      <c r="AX96" s="13" t="s">
        <v>72</v>
      </c>
      <c r="AY96" s="209" t="s">
        <v>153</v>
      </c>
    </row>
    <row r="97" spans="2:51" s="13" customFormat="1" ht="11.25">
      <c r="B97" s="199"/>
      <c r="C97" s="200"/>
      <c r="D97" s="193" t="s">
        <v>220</v>
      </c>
      <c r="E97" s="201" t="s">
        <v>19</v>
      </c>
      <c r="F97" s="202" t="s">
        <v>534</v>
      </c>
      <c r="G97" s="200"/>
      <c r="H97" s="203">
        <v>676.48</v>
      </c>
      <c r="I97" s="204"/>
      <c r="J97" s="200"/>
      <c r="K97" s="200"/>
      <c r="L97" s="205"/>
      <c r="M97" s="206"/>
      <c r="N97" s="207"/>
      <c r="O97" s="207"/>
      <c r="P97" s="207"/>
      <c r="Q97" s="207"/>
      <c r="R97" s="207"/>
      <c r="S97" s="207"/>
      <c r="T97" s="208"/>
      <c r="AT97" s="209" t="s">
        <v>220</v>
      </c>
      <c r="AU97" s="209" t="s">
        <v>82</v>
      </c>
      <c r="AV97" s="13" t="s">
        <v>82</v>
      </c>
      <c r="AW97" s="13" t="s">
        <v>34</v>
      </c>
      <c r="AX97" s="13" t="s">
        <v>72</v>
      </c>
      <c r="AY97" s="209" t="s">
        <v>153</v>
      </c>
    </row>
    <row r="98" spans="2:51" s="14" customFormat="1" ht="11.25">
      <c r="B98" s="215"/>
      <c r="C98" s="216"/>
      <c r="D98" s="193" t="s">
        <v>220</v>
      </c>
      <c r="E98" s="217" t="s">
        <v>465</v>
      </c>
      <c r="F98" s="218" t="s">
        <v>278</v>
      </c>
      <c r="G98" s="216"/>
      <c r="H98" s="219">
        <v>890.08</v>
      </c>
      <c r="I98" s="220"/>
      <c r="J98" s="216"/>
      <c r="K98" s="216"/>
      <c r="L98" s="221"/>
      <c r="M98" s="222"/>
      <c r="N98" s="223"/>
      <c r="O98" s="223"/>
      <c r="P98" s="223"/>
      <c r="Q98" s="223"/>
      <c r="R98" s="223"/>
      <c r="S98" s="223"/>
      <c r="T98" s="224"/>
      <c r="AT98" s="225" t="s">
        <v>220</v>
      </c>
      <c r="AU98" s="225" t="s">
        <v>82</v>
      </c>
      <c r="AV98" s="14" t="s">
        <v>160</v>
      </c>
      <c r="AW98" s="14" t="s">
        <v>34</v>
      </c>
      <c r="AX98" s="14" t="s">
        <v>80</v>
      </c>
      <c r="AY98" s="225" t="s">
        <v>153</v>
      </c>
    </row>
    <row r="99" spans="1:65" s="2" customFormat="1" ht="14.45" customHeight="1">
      <c r="A99" s="36"/>
      <c r="B99" s="37"/>
      <c r="C99" s="180" t="s">
        <v>82</v>
      </c>
      <c r="D99" s="180" t="s">
        <v>155</v>
      </c>
      <c r="E99" s="181" t="s">
        <v>279</v>
      </c>
      <c r="F99" s="182" t="s">
        <v>280</v>
      </c>
      <c r="G99" s="183" t="s">
        <v>184</v>
      </c>
      <c r="H99" s="184">
        <v>33.77</v>
      </c>
      <c r="I99" s="185"/>
      <c r="J99" s="186">
        <f>ROUND(I99*H99,2)</f>
        <v>0</v>
      </c>
      <c r="K99" s="182" t="s">
        <v>159</v>
      </c>
      <c r="L99" s="41"/>
      <c r="M99" s="187" t="s">
        <v>19</v>
      </c>
      <c r="N99" s="188" t="s">
        <v>43</v>
      </c>
      <c r="O99" s="66"/>
      <c r="P99" s="189">
        <f>O99*H99</f>
        <v>0</v>
      </c>
      <c r="Q99" s="189">
        <v>0</v>
      </c>
      <c r="R99" s="189">
        <f>Q99*H99</f>
        <v>0</v>
      </c>
      <c r="S99" s="189">
        <v>0</v>
      </c>
      <c r="T99" s="190">
        <f>S99*H99</f>
        <v>0</v>
      </c>
      <c r="U99" s="36"/>
      <c r="V99" s="36"/>
      <c r="W99" s="36"/>
      <c r="X99" s="36"/>
      <c r="Y99" s="36"/>
      <c r="Z99" s="36"/>
      <c r="AA99" s="36"/>
      <c r="AB99" s="36"/>
      <c r="AC99" s="36"/>
      <c r="AD99" s="36"/>
      <c r="AE99" s="36"/>
      <c r="AR99" s="191" t="s">
        <v>160</v>
      </c>
      <c r="AT99" s="191" t="s">
        <v>155</v>
      </c>
      <c r="AU99" s="191" t="s">
        <v>82</v>
      </c>
      <c r="AY99" s="19" t="s">
        <v>153</v>
      </c>
      <c r="BE99" s="192">
        <f>IF(N99="základní",J99,0)</f>
        <v>0</v>
      </c>
      <c r="BF99" s="192">
        <f>IF(N99="snížená",J99,0)</f>
        <v>0</v>
      </c>
      <c r="BG99" s="192">
        <f>IF(N99="zákl. přenesená",J99,0)</f>
        <v>0</v>
      </c>
      <c r="BH99" s="192">
        <f>IF(N99="sníž. přenesená",J99,0)</f>
        <v>0</v>
      </c>
      <c r="BI99" s="192">
        <f>IF(N99="nulová",J99,0)</f>
        <v>0</v>
      </c>
      <c r="BJ99" s="19" t="s">
        <v>80</v>
      </c>
      <c r="BK99" s="192">
        <f>ROUND(I99*H99,2)</f>
        <v>0</v>
      </c>
      <c r="BL99" s="19" t="s">
        <v>160</v>
      </c>
      <c r="BM99" s="191" t="s">
        <v>535</v>
      </c>
    </row>
    <row r="100" spans="1:47" s="2" customFormat="1" ht="19.5">
      <c r="A100" s="36"/>
      <c r="B100" s="37"/>
      <c r="C100" s="38"/>
      <c r="D100" s="193" t="s">
        <v>186</v>
      </c>
      <c r="E100" s="38"/>
      <c r="F100" s="194" t="s">
        <v>282</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186</v>
      </c>
      <c r="AU100" s="19" t="s">
        <v>82</v>
      </c>
    </row>
    <row r="101" spans="1:47" s="2" customFormat="1" ht="321.75">
      <c r="A101" s="36"/>
      <c r="B101" s="37"/>
      <c r="C101" s="38"/>
      <c r="D101" s="193" t="s">
        <v>188</v>
      </c>
      <c r="E101" s="38"/>
      <c r="F101" s="198" t="s">
        <v>283</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188</v>
      </c>
      <c r="AU101" s="19" t="s">
        <v>82</v>
      </c>
    </row>
    <row r="102" spans="1:47" s="2" customFormat="1" ht="19.5">
      <c r="A102" s="36"/>
      <c r="B102" s="37"/>
      <c r="C102" s="38"/>
      <c r="D102" s="193" t="s">
        <v>274</v>
      </c>
      <c r="E102" s="38"/>
      <c r="F102" s="198" t="s">
        <v>536</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274</v>
      </c>
      <c r="AU102" s="19" t="s">
        <v>82</v>
      </c>
    </row>
    <row r="103" spans="2:51" s="13" customFormat="1" ht="11.25">
      <c r="B103" s="199"/>
      <c r="C103" s="200"/>
      <c r="D103" s="193" t="s">
        <v>220</v>
      </c>
      <c r="E103" s="201" t="s">
        <v>19</v>
      </c>
      <c r="F103" s="202" t="s">
        <v>537</v>
      </c>
      <c r="G103" s="200"/>
      <c r="H103" s="203">
        <v>7.05</v>
      </c>
      <c r="I103" s="204"/>
      <c r="J103" s="200"/>
      <c r="K103" s="200"/>
      <c r="L103" s="205"/>
      <c r="M103" s="206"/>
      <c r="N103" s="207"/>
      <c r="O103" s="207"/>
      <c r="P103" s="207"/>
      <c r="Q103" s="207"/>
      <c r="R103" s="207"/>
      <c r="S103" s="207"/>
      <c r="T103" s="208"/>
      <c r="AT103" s="209" t="s">
        <v>220</v>
      </c>
      <c r="AU103" s="209" t="s">
        <v>82</v>
      </c>
      <c r="AV103" s="13" t="s">
        <v>82</v>
      </c>
      <c r="AW103" s="13" t="s">
        <v>34</v>
      </c>
      <c r="AX103" s="13" t="s">
        <v>72</v>
      </c>
      <c r="AY103" s="209" t="s">
        <v>153</v>
      </c>
    </row>
    <row r="104" spans="2:51" s="13" customFormat="1" ht="11.25">
      <c r="B104" s="199"/>
      <c r="C104" s="200"/>
      <c r="D104" s="193" t="s">
        <v>220</v>
      </c>
      <c r="E104" s="201" t="s">
        <v>19</v>
      </c>
      <c r="F104" s="202" t="s">
        <v>538</v>
      </c>
      <c r="G104" s="200"/>
      <c r="H104" s="203">
        <v>26.72</v>
      </c>
      <c r="I104" s="204"/>
      <c r="J104" s="200"/>
      <c r="K104" s="200"/>
      <c r="L104" s="205"/>
      <c r="M104" s="206"/>
      <c r="N104" s="207"/>
      <c r="O104" s="207"/>
      <c r="P104" s="207"/>
      <c r="Q104" s="207"/>
      <c r="R104" s="207"/>
      <c r="S104" s="207"/>
      <c r="T104" s="208"/>
      <c r="AT104" s="209" t="s">
        <v>220</v>
      </c>
      <c r="AU104" s="209" t="s">
        <v>82</v>
      </c>
      <c r="AV104" s="13" t="s">
        <v>82</v>
      </c>
      <c r="AW104" s="13" t="s">
        <v>34</v>
      </c>
      <c r="AX104" s="13" t="s">
        <v>72</v>
      </c>
      <c r="AY104" s="209" t="s">
        <v>153</v>
      </c>
    </row>
    <row r="105" spans="2:51" s="14" customFormat="1" ht="11.25">
      <c r="B105" s="215"/>
      <c r="C105" s="216"/>
      <c r="D105" s="193" t="s">
        <v>220</v>
      </c>
      <c r="E105" s="217" t="s">
        <v>539</v>
      </c>
      <c r="F105" s="218" t="s">
        <v>278</v>
      </c>
      <c r="G105" s="216"/>
      <c r="H105" s="219">
        <v>33.769999999999996</v>
      </c>
      <c r="I105" s="220"/>
      <c r="J105" s="216"/>
      <c r="K105" s="216"/>
      <c r="L105" s="221"/>
      <c r="M105" s="222"/>
      <c r="N105" s="223"/>
      <c r="O105" s="223"/>
      <c r="P105" s="223"/>
      <c r="Q105" s="223"/>
      <c r="R105" s="223"/>
      <c r="S105" s="223"/>
      <c r="T105" s="224"/>
      <c r="AT105" s="225" t="s">
        <v>220</v>
      </c>
      <c r="AU105" s="225" t="s">
        <v>82</v>
      </c>
      <c r="AV105" s="14" t="s">
        <v>160</v>
      </c>
      <c r="AW105" s="14" t="s">
        <v>34</v>
      </c>
      <c r="AX105" s="14" t="s">
        <v>80</v>
      </c>
      <c r="AY105" s="225" t="s">
        <v>153</v>
      </c>
    </row>
    <row r="106" spans="1:65" s="2" customFormat="1" ht="14.45" customHeight="1">
      <c r="A106" s="36"/>
      <c r="B106" s="37"/>
      <c r="C106" s="180" t="s">
        <v>166</v>
      </c>
      <c r="D106" s="180" t="s">
        <v>155</v>
      </c>
      <c r="E106" s="181" t="s">
        <v>466</v>
      </c>
      <c r="F106" s="182" t="s">
        <v>467</v>
      </c>
      <c r="G106" s="183" t="s">
        <v>174</v>
      </c>
      <c r="H106" s="184">
        <v>208.35</v>
      </c>
      <c r="I106" s="185"/>
      <c r="J106" s="186">
        <f>ROUND(I106*H106,2)</f>
        <v>0</v>
      </c>
      <c r="K106" s="182" t="s">
        <v>159</v>
      </c>
      <c r="L106" s="41"/>
      <c r="M106" s="187" t="s">
        <v>19</v>
      </c>
      <c r="N106" s="188" t="s">
        <v>43</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160</v>
      </c>
      <c r="AT106" s="191" t="s">
        <v>155</v>
      </c>
      <c r="AU106" s="191" t="s">
        <v>82</v>
      </c>
      <c r="AY106" s="19" t="s">
        <v>153</v>
      </c>
      <c r="BE106" s="192">
        <f>IF(N106="základní",J106,0)</f>
        <v>0</v>
      </c>
      <c r="BF106" s="192">
        <f>IF(N106="snížená",J106,0)</f>
        <v>0</v>
      </c>
      <c r="BG106" s="192">
        <f>IF(N106="zákl. přenesená",J106,0)</f>
        <v>0</v>
      </c>
      <c r="BH106" s="192">
        <f>IF(N106="sníž. přenesená",J106,0)</f>
        <v>0</v>
      </c>
      <c r="BI106" s="192">
        <f>IF(N106="nulová",J106,0)</f>
        <v>0</v>
      </c>
      <c r="BJ106" s="19" t="s">
        <v>80</v>
      </c>
      <c r="BK106" s="192">
        <f>ROUND(I106*H106,2)</f>
        <v>0</v>
      </c>
      <c r="BL106" s="19" t="s">
        <v>160</v>
      </c>
      <c r="BM106" s="191" t="s">
        <v>540</v>
      </c>
    </row>
    <row r="107" spans="1:47" s="2" customFormat="1" ht="11.25">
      <c r="A107" s="36"/>
      <c r="B107" s="37"/>
      <c r="C107" s="38"/>
      <c r="D107" s="193" t="s">
        <v>186</v>
      </c>
      <c r="E107" s="38"/>
      <c r="F107" s="194" t="s">
        <v>469</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186</v>
      </c>
      <c r="AU107" s="19" t="s">
        <v>82</v>
      </c>
    </row>
    <row r="108" spans="1:47" s="2" customFormat="1" ht="107.25">
      <c r="A108" s="36"/>
      <c r="B108" s="37"/>
      <c r="C108" s="38"/>
      <c r="D108" s="193" t="s">
        <v>188</v>
      </c>
      <c r="E108" s="38"/>
      <c r="F108" s="198" t="s">
        <v>470</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188</v>
      </c>
      <c r="AU108" s="19" t="s">
        <v>82</v>
      </c>
    </row>
    <row r="109" spans="2:51" s="13" customFormat="1" ht="11.25">
      <c r="B109" s="199"/>
      <c r="C109" s="200"/>
      <c r="D109" s="193" t="s">
        <v>220</v>
      </c>
      <c r="E109" s="201" t="s">
        <v>19</v>
      </c>
      <c r="F109" s="202" t="s">
        <v>454</v>
      </c>
      <c r="G109" s="200"/>
      <c r="H109" s="203">
        <v>208.35</v>
      </c>
      <c r="I109" s="204"/>
      <c r="J109" s="200"/>
      <c r="K109" s="200"/>
      <c r="L109" s="205"/>
      <c r="M109" s="206"/>
      <c r="N109" s="207"/>
      <c r="O109" s="207"/>
      <c r="P109" s="207"/>
      <c r="Q109" s="207"/>
      <c r="R109" s="207"/>
      <c r="S109" s="207"/>
      <c r="T109" s="208"/>
      <c r="AT109" s="209" t="s">
        <v>220</v>
      </c>
      <c r="AU109" s="209" t="s">
        <v>82</v>
      </c>
      <c r="AV109" s="13" t="s">
        <v>82</v>
      </c>
      <c r="AW109" s="13" t="s">
        <v>34</v>
      </c>
      <c r="AX109" s="13" t="s">
        <v>80</v>
      </c>
      <c r="AY109" s="209" t="s">
        <v>153</v>
      </c>
    </row>
    <row r="110" spans="1:65" s="2" customFormat="1" ht="14.45" customHeight="1">
      <c r="A110" s="36"/>
      <c r="B110" s="37"/>
      <c r="C110" s="180" t="s">
        <v>160</v>
      </c>
      <c r="D110" s="180" t="s">
        <v>155</v>
      </c>
      <c r="E110" s="181" t="s">
        <v>475</v>
      </c>
      <c r="F110" s="182" t="s">
        <v>476</v>
      </c>
      <c r="G110" s="183" t="s">
        <v>174</v>
      </c>
      <c r="H110" s="184">
        <v>422.3</v>
      </c>
      <c r="I110" s="185"/>
      <c r="J110" s="186">
        <f>ROUND(I110*H110,2)</f>
        <v>0</v>
      </c>
      <c r="K110" s="182" t="s">
        <v>159</v>
      </c>
      <c r="L110" s="41"/>
      <c r="M110" s="187" t="s">
        <v>19</v>
      </c>
      <c r="N110" s="188" t="s">
        <v>43</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160</v>
      </c>
      <c r="AT110" s="191" t="s">
        <v>155</v>
      </c>
      <c r="AU110" s="191" t="s">
        <v>82</v>
      </c>
      <c r="AY110" s="19" t="s">
        <v>153</v>
      </c>
      <c r="BE110" s="192">
        <f>IF(N110="základní",J110,0)</f>
        <v>0</v>
      </c>
      <c r="BF110" s="192">
        <f>IF(N110="snížená",J110,0)</f>
        <v>0</v>
      </c>
      <c r="BG110" s="192">
        <f>IF(N110="zákl. přenesená",J110,0)</f>
        <v>0</v>
      </c>
      <c r="BH110" s="192">
        <f>IF(N110="sníž. přenesená",J110,0)</f>
        <v>0</v>
      </c>
      <c r="BI110" s="192">
        <f>IF(N110="nulová",J110,0)</f>
        <v>0</v>
      </c>
      <c r="BJ110" s="19" t="s">
        <v>80</v>
      </c>
      <c r="BK110" s="192">
        <f>ROUND(I110*H110,2)</f>
        <v>0</v>
      </c>
      <c r="BL110" s="19" t="s">
        <v>160</v>
      </c>
      <c r="BM110" s="191" t="s">
        <v>541</v>
      </c>
    </row>
    <row r="111" spans="1:47" s="2" customFormat="1" ht="11.25">
      <c r="A111" s="36"/>
      <c r="B111" s="37"/>
      <c r="C111" s="38"/>
      <c r="D111" s="193" t="s">
        <v>186</v>
      </c>
      <c r="E111" s="38"/>
      <c r="F111" s="194" t="s">
        <v>478</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186</v>
      </c>
      <c r="AU111" s="19" t="s">
        <v>82</v>
      </c>
    </row>
    <row r="112" spans="1:47" s="2" customFormat="1" ht="107.25">
      <c r="A112" s="36"/>
      <c r="B112" s="37"/>
      <c r="C112" s="38"/>
      <c r="D112" s="193" t="s">
        <v>188</v>
      </c>
      <c r="E112" s="38"/>
      <c r="F112" s="198" t="s">
        <v>479</v>
      </c>
      <c r="G112" s="38"/>
      <c r="H112" s="38"/>
      <c r="I112" s="195"/>
      <c r="J112" s="38"/>
      <c r="K112" s="38"/>
      <c r="L112" s="41"/>
      <c r="M112" s="196"/>
      <c r="N112" s="197"/>
      <c r="O112" s="66"/>
      <c r="P112" s="66"/>
      <c r="Q112" s="66"/>
      <c r="R112" s="66"/>
      <c r="S112" s="66"/>
      <c r="T112" s="67"/>
      <c r="U112" s="36"/>
      <c r="V112" s="36"/>
      <c r="W112" s="36"/>
      <c r="X112" s="36"/>
      <c r="Y112" s="36"/>
      <c r="Z112" s="36"/>
      <c r="AA112" s="36"/>
      <c r="AB112" s="36"/>
      <c r="AC112" s="36"/>
      <c r="AD112" s="36"/>
      <c r="AE112" s="36"/>
      <c r="AT112" s="19" t="s">
        <v>188</v>
      </c>
      <c r="AU112" s="19" t="s">
        <v>82</v>
      </c>
    </row>
    <row r="113" spans="2:51" s="13" customFormat="1" ht="11.25">
      <c r="B113" s="199"/>
      <c r="C113" s="200"/>
      <c r="D113" s="193" t="s">
        <v>220</v>
      </c>
      <c r="E113" s="201" t="s">
        <v>19</v>
      </c>
      <c r="F113" s="202" t="s">
        <v>542</v>
      </c>
      <c r="G113" s="200"/>
      <c r="H113" s="203">
        <v>45</v>
      </c>
      <c r="I113" s="204"/>
      <c r="J113" s="200"/>
      <c r="K113" s="200"/>
      <c r="L113" s="205"/>
      <c r="M113" s="206"/>
      <c r="N113" s="207"/>
      <c r="O113" s="207"/>
      <c r="P113" s="207"/>
      <c r="Q113" s="207"/>
      <c r="R113" s="207"/>
      <c r="S113" s="207"/>
      <c r="T113" s="208"/>
      <c r="AT113" s="209" t="s">
        <v>220</v>
      </c>
      <c r="AU113" s="209" t="s">
        <v>82</v>
      </c>
      <c r="AV113" s="13" t="s">
        <v>82</v>
      </c>
      <c r="AW113" s="13" t="s">
        <v>34</v>
      </c>
      <c r="AX113" s="13" t="s">
        <v>72</v>
      </c>
      <c r="AY113" s="209" t="s">
        <v>153</v>
      </c>
    </row>
    <row r="114" spans="2:51" s="13" customFormat="1" ht="11.25">
      <c r="B114" s="199"/>
      <c r="C114" s="200"/>
      <c r="D114" s="193" t="s">
        <v>220</v>
      </c>
      <c r="E114" s="201" t="s">
        <v>19</v>
      </c>
      <c r="F114" s="202" t="s">
        <v>543</v>
      </c>
      <c r="G114" s="200"/>
      <c r="H114" s="203">
        <v>99</v>
      </c>
      <c r="I114" s="204"/>
      <c r="J114" s="200"/>
      <c r="K114" s="200"/>
      <c r="L114" s="205"/>
      <c r="M114" s="206"/>
      <c r="N114" s="207"/>
      <c r="O114" s="207"/>
      <c r="P114" s="207"/>
      <c r="Q114" s="207"/>
      <c r="R114" s="207"/>
      <c r="S114" s="207"/>
      <c r="T114" s="208"/>
      <c r="AT114" s="209" t="s">
        <v>220</v>
      </c>
      <c r="AU114" s="209" t="s">
        <v>82</v>
      </c>
      <c r="AV114" s="13" t="s">
        <v>82</v>
      </c>
      <c r="AW114" s="13" t="s">
        <v>34</v>
      </c>
      <c r="AX114" s="13" t="s">
        <v>72</v>
      </c>
      <c r="AY114" s="209" t="s">
        <v>153</v>
      </c>
    </row>
    <row r="115" spans="2:51" s="13" customFormat="1" ht="11.25">
      <c r="B115" s="199"/>
      <c r="C115" s="200"/>
      <c r="D115" s="193" t="s">
        <v>220</v>
      </c>
      <c r="E115" s="201" t="s">
        <v>19</v>
      </c>
      <c r="F115" s="202" t="s">
        <v>544</v>
      </c>
      <c r="G115" s="200"/>
      <c r="H115" s="203">
        <v>60.5</v>
      </c>
      <c r="I115" s="204"/>
      <c r="J115" s="200"/>
      <c r="K115" s="200"/>
      <c r="L115" s="205"/>
      <c r="M115" s="206"/>
      <c r="N115" s="207"/>
      <c r="O115" s="207"/>
      <c r="P115" s="207"/>
      <c r="Q115" s="207"/>
      <c r="R115" s="207"/>
      <c r="S115" s="207"/>
      <c r="T115" s="208"/>
      <c r="AT115" s="209" t="s">
        <v>220</v>
      </c>
      <c r="AU115" s="209" t="s">
        <v>82</v>
      </c>
      <c r="AV115" s="13" t="s">
        <v>82</v>
      </c>
      <c r="AW115" s="13" t="s">
        <v>34</v>
      </c>
      <c r="AX115" s="13" t="s">
        <v>72</v>
      </c>
      <c r="AY115" s="209" t="s">
        <v>153</v>
      </c>
    </row>
    <row r="116" spans="2:51" s="13" customFormat="1" ht="11.25">
      <c r="B116" s="199"/>
      <c r="C116" s="200"/>
      <c r="D116" s="193" t="s">
        <v>220</v>
      </c>
      <c r="E116" s="201" t="s">
        <v>19</v>
      </c>
      <c r="F116" s="202" t="s">
        <v>545</v>
      </c>
      <c r="G116" s="200"/>
      <c r="H116" s="203">
        <v>217.8</v>
      </c>
      <c r="I116" s="204"/>
      <c r="J116" s="200"/>
      <c r="K116" s="200"/>
      <c r="L116" s="205"/>
      <c r="M116" s="206"/>
      <c r="N116" s="207"/>
      <c r="O116" s="207"/>
      <c r="P116" s="207"/>
      <c r="Q116" s="207"/>
      <c r="R116" s="207"/>
      <c r="S116" s="207"/>
      <c r="T116" s="208"/>
      <c r="AT116" s="209" t="s">
        <v>220</v>
      </c>
      <c r="AU116" s="209" t="s">
        <v>82</v>
      </c>
      <c r="AV116" s="13" t="s">
        <v>82</v>
      </c>
      <c r="AW116" s="13" t="s">
        <v>34</v>
      </c>
      <c r="AX116" s="13" t="s">
        <v>72</v>
      </c>
      <c r="AY116" s="209" t="s">
        <v>153</v>
      </c>
    </row>
    <row r="117" spans="2:51" s="14" customFormat="1" ht="11.25">
      <c r="B117" s="215"/>
      <c r="C117" s="216"/>
      <c r="D117" s="193" t="s">
        <v>220</v>
      </c>
      <c r="E117" s="217" t="s">
        <v>19</v>
      </c>
      <c r="F117" s="218" t="s">
        <v>278</v>
      </c>
      <c r="G117" s="216"/>
      <c r="H117" s="219">
        <v>422.3</v>
      </c>
      <c r="I117" s="220"/>
      <c r="J117" s="216"/>
      <c r="K117" s="216"/>
      <c r="L117" s="221"/>
      <c r="M117" s="222"/>
      <c r="N117" s="223"/>
      <c r="O117" s="223"/>
      <c r="P117" s="223"/>
      <c r="Q117" s="223"/>
      <c r="R117" s="223"/>
      <c r="S117" s="223"/>
      <c r="T117" s="224"/>
      <c r="AT117" s="225" t="s">
        <v>220</v>
      </c>
      <c r="AU117" s="225" t="s">
        <v>82</v>
      </c>
      <c r="AV117" s="14" t="s">
        <v>160</v>
      </c>
      <c r="AW117" s="14" t="s">
        <v>34</v>
      </c>
      <c r="AX117" s="14" t="s">
        <v>80</v>
      </c>
      <c r="AY117" s="225" t="s">
        <v>153</v>
      </c>
    </row>
    <row r="118" spans="1:65" s="2" customFormat="1" ht="14.45" customHeight="1">
      <c r="A118" s="36"/>
      <c r="B118" s="37"/>
      <c r="C118" s="180" t="s">
        <v>176</v>
      </c>
      <c r="D118" s="180" t="s">
        <v>155</v>
      </c>
      <c r="E118" s="181" t="s">
        <v>487</v>
      </c>
      <c r="F118" s="182" t="s">
        <v>488</v>
      </c>
      <c r="G118" s="183" t="s">
        <v>174</v>
      </c>
      <c r="H118" s="184">
        <v>208.35</v>
      </c>
      <c r="I118" s="185"/>
      <c r="J118" s="186">
        <f>ROUND(I118*H118,2)</f>
        <v>0</v>
      </c>
      <c r="K118" s="182" t="s">
        <v>159</v>
      </c>
      <c r="L118" s="41"/>
      <c r="M118" s="187" t="s">
        <v>19</v>
      </c>
      <c r="N118" s="188" t="s">
        <v>43</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160</v>
      </c>
      <c r="AT118" s="191" t="s">
        <v>155</v>
      </c>
      <c r="AU118" s="191" t="s">
        <v>82</v>
      </c>
      <c r="AY118" s="19" t="s">
        <v>153</v>
      </c>
      <c r="BE118" s="192">
        <f>IF(N118="základní",J118,0)</f>
        <v>0</v>
      </c>
      <c r="BF118" s="192">
        <f>IF(N118="snížená",J118,0)</f>
        <v>0</v>
      </c>
      <c r="BG118" s="192">
        <f>IF(N118="zákl. přenesená",J118,0)</f>
        <v>0</v>
      </c>
      <c r="BH118" s="192">
        <f>IF(N118="sníž. přenesená",J118,0)</f>
        <v>0</v>
      </c>
      <c r="BI118" s="192">
        <f>IF(N118="nulová",J118,0)</f>
        <v>0</v>
      </c>
      <c r="BJ118" s="19" t="s">
        <v>80</v>
      </c>
      <c r="BK118" s="192">
        <f>ROUND(I118*H118,2)</f>
        <v>0</v>
      </c>
      <c r="BL118" s="19" t="s">
        <v>160</v>
      </c>
      <c r="BM118" s="191" t="s">
        <v>546</v>
      </c>
    </row>
    <row r="119" spans="1:47" s="2" customFormat="1" ht="11.25">
      <c r="A119" s="36"/>
      <c r="B119" s="37"/>
      <c r="C119" s="38"/>
      <c r="D119" s="193" t="s">
        <v>186</v>
      </c>
      <c r="E119" s="38"/>
      <c r="F119" s="194" t="s">
        <v>490</v>
      </c>
      <c r="G119" s="38"/>
      <c r="H119" s="38"/>
      <c r="I119" s="195"/>
      <c r="J119" s="38"/>
      <c r="K119" s="38"/>
      <c r="L119" s="41"/>
      <c r="M119" s="196"/>
      <c r="N119" s="197"/>
      <c r="O119" s="66"/>
      <c r="P119" s="66"/>
      <c r="Q119" s="66"/>
      <c r="R119" s="66"/>
      <c r="S119" s="66"/>
      <c r="T119" s="67"/>
      <c r="U119" s="36"/>
      <c r="V119" s="36"/>
      <c r="W119" s="36"/>
      <c r="X119" s="36"/>
      <c r="Y119" s="36"/>
      <c r="Z119" s="36"/>
      <c r="AA119" s="36"/>
      <c r="AB119" s="36"/>
      <c r="AC119" s="36"/>
      <c r="AD119" s="36"/>
      <c r="AE119" s="36"/>
      <c r="AT119" s="19" t="s">
        <v>186</v>
      </c>
      <c r="AU119" s="19" t="s">
        <v>82</v>
      </c>
    </row>
    <row r="120" spans="1:47" s="2" customFormat="1" ht="87.75">
      <c r="A120" s="36"/>
      <c r="B120" s="37"/>
      <c r="C120" s="38"/>
      <c r="D120" s="193" t="s">
        <v>188</v>
      </c>
      <c r="E120" s="38"/>
      <c r="F120" s="198" t="s">
        <v>491</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188</v>
      </c>
      <c r="AU120" s="19" t="s">
        <v>82</v>
      </c>
    </row>
    <row r="121" spans="2:51" s="13" customFormat="1" ht="11.25">
      <c r="B121" s="199"/>
      <c r="C121" s="200"/>
      <c r="D121" s="193" t="s">
        <v>220</v>
      </c>
      <c r="E121" s="201" t="s">
        <v>19</v>
      </c>
      <c r="F121" s="202" t="s">
        <v>454</v>
      </c>
      <c r="G121" s="200"/>
      <c r="H121" s="203">
        <v>208.35</v>
      </c>
      <c r="I121" s="204"/>
      <c r="J121" s="200"/>
      <c r="K121" s="200"/>
      <c r="L121" s="205"/>
      <c r="M121" s="206"/>
      <c r="N121" s="207"/>
      <c r="O121" s="207"/>
      <c r="P121" s="207"/>
      <c r="Q121" s="207"/>
      <c r="R121" s="207"/>
      <c r="S121" s="207"/>
      <c r="T121" s="208"/>
      <c r="AT121" s="209" t="s">
        <v>220</v>
      </c>
      <c r="AU121" s="209" t="s">
        <v>82</v>
      </c>
      <c r="AV121" s="13" t="s">
        <v>82</v>
      </c>
      <c r="AW121" s="13" t="s">
        <v>34</v>
      </c>
      <c r="AX121" s="13" t="s">
        <v>80</v>
      </c>
      <c r="AY121" s="209" t="s">
        <v>153</v>
      </c>
    </row>
    <row r="122" spans="1:65" s="2" customFormat="1" ht="14.45" customHeight="1">
      <c r="A122" s="36"/>
      <c r="B122" s="37"/>
      <c r="C122" s="180" t="s">
        <v>181</v>
      </c>
      <c r="D122" s="180" t="s">
        <v>155</v>
      </c>
      <c r="E122" s="181" t="s">
        <v>492</v>
      </c>
      <c r="F122" s="182" t="s">
        <v>493</v>
      </c>
      <c r="G122" s="183" t="s">
        <v>174</v>
      </c>
      <c r="H122" s="184">
        <v>208.35</v>
      </c>
      <c r="I122" s="185"/>
      <c r="J122" s="186">
        <f>ROUND(I122*H122,2)</f>
        <v>0</v>
      </c>
      <c r="K122" s="182" t="s">
        <v>159</v>
      </c>
      <c r="L122" s="41"/>
      <c r="M122" s="187" t="s">
        <v>19</v>
      </c>
      <c r="N122" s="188" t="s">
        <v>43</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160</v>
      </c>
      <c r="AT122" s="191" t="s">
        <v>155</v>
      </c>
      <c r="AU122" s="191" t="s">
        <v>82</v>
      </c>
      <c r="AY122" s="19" t="s">
        <v>153</v>
      </c>
      <c r="BE122" s="192">
        <f>IF(N122="základní",J122,0)</f>
        <v>0</v>
      </c>
      <c r="BF122" s="192">
        <f>IF(N122="snížená",J122,0)</f>
        <v>0</v>
      </c>
      <c r="BG122" s="192">
        <f>IF(N122="zákl. přenesená",J122,0)</f>
        <v>0</v>
      </c>
      <c r="BH122" s="192">
        <f>IF(N122="sníž. přenesená",J122,0)</f>
        <v>0</v>
      </c>
      <c r="BI122" s="192">
        <f>IF(N122="nulová",J122,0)</f>
        <v>0</v>
      </c>
      <c r="BJ122" s="19" t="s">
        <v>80</v>
      </c>
      <c r="BK122" s="192">
        <f>ROUND(I122*H122,2)</f>
        <v>0</v>
      </c>
      <c r="BL122" s="19" t="s">
        <v>160</v>
      </c>
      <c r="BM122" s="191" t="s">
        <v>547</v>
      </c>
    </row>
    <row r="123" spans="1:47" s="2" customFormat="1" ht="11.25">
      <c r="A123" s="36"/>
      <c r="B123" s="37"/>
      <c r="C123" s="38"/>
      <c r="D123" s="193" t="s">
        <v>186</v>
      </c>
      <c r="E123" s="38"/>
      <c r="F123" s="194" t="s">
        <v>495</v>
      </c>
      <c r="G123" s="38"/>
      <c r="H123" s="38"/>
      <c r="I123" s="195"/>
      <c r="J123" s="38"/>
      <c r="K123" s="38"/>
      <c r="L123" s="41"/>
      <c r="M123" s="196"/>
      <c r="N123" s="197"/>
      <c r="O123" s="66"/>
      <c r="P123" s="66"/>
      <c r="Q123" s="66"/>
      <c r="R123" s="66"/>
      <c r="S123" s="66"/>
      <c r="T123" s="67"/>
      <c r="U123" s="36"/>
      <c r="V123" s="36"/>
      <c r="W123" s="36"/>
      <c r="X123" s="36"/>
      <c r="Y123" s="36"/>
      <c r="Z123" s="36"/>
      <c r="AA123" s="36"/>
      <c r="AB123" s="36"/>
      <c r="AC123" s="36"/>
      <c r="AD123" s="36"/>
      <c r="AE123" s="36"/>
      <c r="AT123" s="19" t="s">
        <v>186</v>
      </c>
      <c r="AU123" s="19" t="s">
        <v>82</v>
      </c>
    </row>
    <row r="124" spans="1:47" s="2" customFormat="1" ht="87.75">
      <c r="A124" s="36"/>
      <c r="B124" s="37"/>
      <c r="C124" s="38"/>
      <c r="D124" s="193" t="s">
        <v>188</v>
      </c>
      <c r="E124" s="38"/>
      <c r="F124" s="198" t="s">
        <v>496</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188</v>
      </c>
      <c r="AU124" s="19" t="s">
        <v>82</v>
      </c>
    </row>
    <row r="125" spans="2:51" s="13" customFormat="1" ht="11.25">
      <c r="B125" s="199"/>
      <c r="C125" s="200"/>
      <c r="D125" s="193" t="s">
        <v>220</v>
      </c>
      <c r="E125" s="201" t="s">
        <v>19</v>
      </c>
      <c r="F125" s="202" t="s">
        <v>542</v>
      </c>
      <c r="G125" s="200"/>
      <c r="H125" s="203">
        <v>45</v>
      </c>
      <c r="I125" s="204"/>
      <c r="J125" s="200"/>
      <c r="K125" s="200"/>
      <c r="L125" s="205"/>
      <c r="M125" s="206"/>
      <c r="N125" s="207"/>
      <c r="O125" s="207"/>
      <c r="P125" s="207"/>
      <c r="Q125" s="207"/>
      <c r="R125" s="207"/>
      <c r="S125" s="207"/>
      <c r="T125" s="208"/>
      <c r="AT125" s="209" t="s">
        <v>220</v>
      </c>
      <c r="AU125" s="209" t="s">
        <v>82</v>
      </c>
      <c r="AV125" s="13" t="s">
        <v>82</v>
      </c>
      <c r="AW125" s="13" t="s">
        <v>34</v>
      </c>
      <c r="AX125" s="13" t="s">
        <v>72</v>
      </c>
      <c r="AY125" s="209" t="s">
        <v>153</v>
      </c>
    </row>
    <row r="126" spans="2:51" s="13" customFormat="1" ht="11.25">
      <c r="B126" s="199"/>
      <c r="C126" s="200"/>
      <c r="D126" s="193" t="s">
        <v>220</v>
      </c>
      <c r="E126" s="201" t="s">
        <v>19</v>
      </c>
      <c r="F126" s="202" t="s">
        <v>548</v>
      </c>
      <c r="G126" s="200"/>
      <c r="H126" s="203">
        <v>163.35</v>
      </c>
      <c r="I126" s="204"/>
      <c r="J126" s="200"/>
      <c r="K126" s="200"/>
      <c r="L126" s="205"/>
      <c r="M126" s="206"/>
      <c r="N126" s="207"/>
      <c r="O126" s="207"/>
      <c r="P126" s="207"/>
      <c r="Q126" s="207"/>
      <c r="R126" s="207"/>
      <c r="S126" s="207"/>
      <c r="T126" s="208"/>
      <c r="AT126" s="209" t="s">
        <v>220</v>
      </c>
      <c r="AU126" s="209" t="s">
        <v>82</v>
      </c>
      <c r="AV126" s="13" t="s">
        <v>82</v>
      </c>
      <c r="AW126" s="13" t="s">
        <v>34</v>
      </c>
      <c r="AX126" s="13" t="s">
        <v>72</v>
      </c>
      <c r="AY126" s="209" t="s">
        <v>153</v>
      </c>
    </row>
    <row r="127" spans="2:51" s="14" customFormat="1" ht="11.25">
      <c r="B127" s="215"/>
      <c r="C127" s="216"/>
      <c r="D127" s="193" t="s">
        <v>220</v>
      </c>
      <c r="E127" s="217" t="s">
        <v>454</v>
      </c>
      <c r="F127" s="218" t="s">
        <v>278</v>
      </c>
      <c r="G127" s="216"/>
      <c r="H127" s="219">
        <v>208.35</v>
      </c>
      <c r="I127" s="220"/>
      <c r="J127" s="216"/>
      <c r="K127" s="216"/>
      <c r="L127" s="221"/>
      <c r="M127" s="222"/>
      <c r="N127" s="223"/>
      <c r="O127" s="223"/>
      <c r="P127" s="223"/>
      <c r="Q127" s="223"/>
      <c r="R127" s="223"/>
      <c r="S127" s="223"/>
      <c r="T127" s="224"/>
      <c r="AT127" s="225" t="s">
        <v>220</v>
      </c>
      <c r="AU127" s="225" t="s">
        <v>82</v>
      </c>
      <c r="AV127" s="14" t="s">
        <v>160</v>
      </c>
      <c r="AW127" s="14" t="s">
        <v>34</v>
      </c>
      <c r="AX127" s="14" t="s">
        <v>80</v>
      </c>
      <c r="AY127" s="225" t="s">
        <v>153</v>
      </c>
    </row>
    <row r="128" spans="1:65" s="2" customFormat="1" ht="14.45" customHeight="1">
      <c r="A128" s="36"/>
      <c r="B128" s="37"/>
      <c r="C128" s="180" t="s">
        <v>190</v>
      </c>
      <c r="D128" s="180" t="s">
        <v>155</v>
      </c>
      <c r="E128" s="181" t="s">
        <v>500</v>
      </c>
      <c r="F128" s="182" t="s">
        <v>501</v>
      </c>
      <c r="G128" s="183" t="s">
        <v>174</v>
      </c>
      <c r="H128" s="184">
        <v>208.35</v>
      </c>
      <c r="I128" s="185"/>
      <c r="J128" s="186">
        <f>ROUND(I128*H128,2)</f>
        <v>0</v>
      </c>
      <c r="K128" s="182" t="s">
        <v>159</v>
      </c>
      <c r="L128" s="41"/>
      <c r="M128" s="187" t="s">
        <v>19</v>
      </c>
      <c r="N128" s="188" t="s">
        <v>43</v>
      </c>
      <c r="O128" s="66"/>
      <c r="P128" s="189">
        <f>O128*H128</f>
        <v>0</v>
      </c>
      <c r="Q128" s="189">
        <v>0</v>
      </c>
      <c r="R128" s="189">
        <f>Q128*H128</f>
        <v>0</v>
      </c>
      <c r="S128" s="189">
        <v>0</v>
      </c>
      <c r="T128" s="190">
        <f>S128*H128</f>
        <v>0</v>
      </c>
      <c r="U128" s="36"/>
      <c r="V128" s="36"/>
      <c r="W128" s="36"/>
      <c r="X128" s="36"/>
      <c r="Y128" s="36"/>
      <c r="Z128" s="36"/>
      <c r="AA128" s="36"/>
      <c r="AB128" s="36"/>
      <c r="AC128" s="36"/>
      <c r="AD128" s="36"/>
      <c r="AE128" s="36"/>
      <c r="AR128" s="191" t="s">
        <v>160</v>
      </c>
      <c r="AT128" s="191" t="s">
        <v>155</v>
      </c>
      <c r="AU128" s="191" t="s">
        <v>82</v>
      </c>
      <c r="AY128" s="19" t="s">
        <v>153</v>
      </c>
      <c r="BE128" s="192">
        <f>IF(N128="základní",J128,0)</f>
        <v>0</v>
      </c>
      <c r="BF128" s="192">
        <f>IF(N128="snížená",J128,0)</f>
        <v>0</v>
      </c>
      <c r="BG128" s="192">
        <f>IF(N128="zákl. přenesená",J128,0)</f>
        <v>0</v>
      </c>
      <c r="BH128" s="192">
        <f>IF(N128="sníž. přenesená",J128,0)</f>
        <v>0</v>
      </c>
      <c r="BI128" s="192">
        <f>IF(N128="nulová",J128,0)</f>
        <v>0</v>
      </c>
      <c r="BJ128" s="19" t="s">
        <v>80</v>
      </c>
      <c r="BK128" s="192">
        <f>ROUND(I128*H128,2)</f>
        <v>0</v>
      </c>
      <c r="BL128" s="19" t="s">
        <v>160</v>
      </c>
      <c r="BM128" s="191" t="s">
        <v>549</v>
      </c>
    </row>
    <row r="129" spans="1:47" s="2" customFormat="1" ht="11.25">
      <c r="A129" s="36"/>
      <c r="B129" s="37"/>
      <c r="C129" s="38"/>
      <c r="D129" s="193" t="s">
        <v>186</v>
      </c>
      <c r="E129" s="38"/>
      <c r="F129" s="194" t="s">
        <v>503</v>
      </c>
      <c r="G129" s="38"/>
      <c r="H129" s="38"/>
      <c r="I129" s="195"/>
      <c r="J129" s="38"/>
      <c r="K129" s="38"/>
      <c r="L129" s="41"/>
      <c r="M129" s="196"/>
      <c r="N129" s="197"/>
      <c r="O129" s="66"/>
      <c r="P129" s="66"/>
      <c r="Q129" s="66"/>
      <c r="R129" s="66"/>
      <c r="S129" s="66"/>
      <c r="T129" s="67"/>
      <c r="U129" s="36"/>
      <c r="V129" s="36"/>
      <c r="W129" s="36"/>
      <c r="X129" s="36"/>
      <c r="Y129" s="36"/>
      <c r="Z129" s="36"/>
      <c r="AA129" s="36"/>
      <c r="AB129" s="36"/>
      <c r="AC129" s="36"/>
      <c r="AD129" s="36"/>
      <c r="AE129" s="36"/>
      <c r="AT129" s="19" t="s">
        <v>186</v>
      </c>
      <c r="AU129" s="19" t="s">
        <v>82</v>
      </c>
    </row>
    <row r="130" spans="1:47" s="2" customFormat="1" ht="107.25">
      <c r="A130" s="36"/>
      <c r="B130" s="37"/>
      <c r="C130" s="38"/>
      <c r="D130" s="193" t="s">
        <v>188</v>
      </c>
      <c r="E130" s="38"/>
      <c r="F130" s="198" t="s">
        <v>504</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188</v>
      </c>
      <c r="AU130" s="19" t="s">
        <v>82</v>
      </c>
    </row>
    <row r="131" spans="2:51" s="13" customFormat="1" ht="11.25">
      <c r="B131" s="199"/>
      <c r="C131" s="200"/>
      <c r="D131" s="193" t="s">
        <v>220</v>
      </c>
      <c r="E131" s="201" t="s">
        <v>19</v>
      </c>
      <c r="F131" s="202" t="s">
        <v>454</v>
      </c>
      <c r="G131" s="200"/>
      <c r="H131" s="203">
        <v>208.35</v>
      </c>
      <c r="I131" s="204"/>
      <c r="J131" s="200"/>
      <c r="K131" s="200"/>
      <c r="L131" s="205"/>
      <c r="M131" s="206"/>
      <c r="N131" s="207"/>
      <c r="O131" s="207"/>
      <c r="P131" s="207"/>
      <c r="Q131" s="207"/>
      <c r="R131" s="207"/>
      <c r="S131" s="207"/>
      <c r="T131" s="208"/>
      <c r="AT131" s="209" t="s">
        <v>220</v>
      </c>
      <c r="AU131" s="209" t="s">
        <v>82</v>
      </c>
      <c r="AV131" s="13" t="s">
        <v>82</v>
      </c>
      <c r="AW131" s="13" t="s">
        <v>34</v>
      </c>
      <c r="AX131" s="13" t="s">
        <v>80</v>
      </c>
      <c r="AY131" s="209" t="s">
        <v>153</v>
      </c>
    </row>
    <row r="132" spans="1:65" s="2" customFormat="1" ht="14.45" customHeight="1">
      <c r="A132" s="36"/>
      <c r="B132" s="37"/>
      <c r="C132" s="247" t="s">
        <v>194</v>
      </c>
      <c r="D132" s="247" t="s">
        <v>374</v>
      </c>
      <c r="E132" s="248" t="s">
        <v>471</v>
      </c>
      <c r="F132" s="249" t="s">
        <v>472</v>
      </c>
      <c r="G132" s="250" t="s">
        <v>244</v>
      </c>
      <c r="H132" s="251">
        <v>6.251</v>
      </c>
      <c r="I132" s="252"/>
      <c r="J132" s="253">
        <f>ROUND(I132*H132,2)</f>
        <v>0</v>
      </c>
      <c r="K132" s="249" t="s">
        <v>159</v>
      </c>
      <c r="L132" s="254"/>
      <c r="M132" s="255" t="s">
        <v>19</v>
      </c>
      <c r="N132" s="256" t="s">
        <v>43</v>
      </c>
      <c r="O132" s="66"/>
      <c r="P132" s="189">
        <f>O132*H132</f>
        <v>0</v>
      </c>
      <c r="Q132" s="189">
        <v>0.001</v>
      </c>
      <c r="R132" s="189">
        <f>Q132*H132</f>
        <v>0.0062510000000000005</v>
      </c>
      <c r="S132" s="189">
        <v>0</v>
      </c>
      <c r="T132" s="190">
        <f>S132*H132</f>
        <v>0</v>
      </c>
      <c r="U132" s="36"/>
      <c r="V132" s="36"/>
      <c r="W132" s="36"/>
      <c r="X132" s="36"/>
      <c r="Y132" s="36"/>
      <c r="Z132" s="36"/>
      <c r="AA132" s="36"/>
      <c r="AB132" s="36"/>
      <c r="AC132" s="36"/>
      <c r="AD132" s="36"/>
      <c r="AE132" s="36"/>
      <c r="AR132" s="191" t="s">
        <v>194</v>
      </c>
      <c r="AT132" s="191" t="s">
        <v>374</v>
      </c>
      <c r="AU132" s="191" t="s">
        <v>82</v>
      </c>
      <c r="AY132" s="19" t="s">
        <v>153</v>
      </c>
      <c r="BE132" s="192">
        <f>IF(N132="základní",J132,0)</f>
        <v>0</v>
      </c>
      <c r="BF132" s="192">
        <f>IF(N132="snížená",J132,0)</f>
        <v>0</v>
      </c>
      <c r="BG132" s="192">
        <f>IF(N132="zákl. přenesená",J132,0)</f>
        <v>0</v>
      </c>
      <c r="BH132" s="192">
        <f>IF(N132="sníž. přenesená",J132,0)</f>
        <v>0</v>
      </c>
      <c r="BI132" s="192">
        <f>IF(N132="nulová",J132,0)</f>
        <v>0</v>
      </c>
      <c r="BJ132" s="19" t="s">
        <v>80</v>
      </c>
      <c r="BK132" s="192">
        <f>ROUND(I132*H132,2)</f>
        <v>0</v>
      </c>
      <c r="BL132" s="19" t="s">
        <v>160</v>
      </c>
      <c r="BM132" s="191" t="s">
        <v>550</v>
      </c>
    </row>
    <row r="133" spans="1:47" s="2" customFormat="1" ht="11.25">
      <c r="A133" s="36"/>
      <c r="B133" s="37"/>
      <c r="C133" s="38"/>
      <c r="D133" s="193" t="s">
        <v>186</v>
      </c>
      <c r="E133" s="38"/>
      <c r="F133" s="194" t="s">
        <v>472</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186</v>
      </c>
      <c r="AU133" s="19" t="s">
        <v>82</v>
      </c>
    </row>
    <row r="134" spans="2:51" s="13" customFormat="1" ht="11.25">
      <c r="B134" s="199"/>
      <c r="C134" s="200"/>
      <c r="D134" s="193" t="s">
        <v>220</v>
      </c>
      <c r="E134" s="201" t="s">
        <v>19</v>
      </c>
      <c r="F134" s="202" t="s">
        <v>474</v>
      </c>
      <c r="G134" s="200"/>
      <c r="H134" s="203">
        <v>6.251</v>
      </c>
      <c r="I134" s="204"/>
      <c r="J134" s="200"/>
      <c r="K134" s="200"/>
      <c r="L134" s="205"/>
      <c r="M134" s="206"/>
      <c r="N134" s="207"/>
      <c r="O134" s="207"/>
      <c r="P134" s="207"/>
      <c r="Q134" s="207"/>
      <c r="R134" s="207"/>
      <c r="S134" s="207"/>
      <c r="T134" s="208"/>
      <c r="AT134" s="209" t="s">
        <v>220</v>
      </c>
      <c r="AU134" s="209" t="s">
        <v>82</v>
      </c>
      <c r="AV134" s="13" t="s">
        <v>82</v>
      </c>
      <c r="AW134" s="13" t="s">
        <v>34</v>
      </c>
      <c r="AX134" s="13" t="s">
        <v>80</v>
      </c>
      <c r="AY134" s="209" t="s">
        <v>153</v>
      </c>
    </row>
    <row r="135" spans="1:65" s="2" customFormat="1" ht="14.45" customHeight="1">
      <c r="A135" s="36"/>
      <c r="B135" s="37"/>
      <c r="C135" s="180" t="s">
        <v>202</v>
      </c>
      <c r="D135" s="180" t="s">
        <v>155</v>
      </c>
      <c r="E135" s="181" t="s">
        <v>505</v>
      </c>
      <c r="F135" s="182" t="s">
        <v>506</v>
      </c>
      <c r="G135" s="183" t="s">
        <v>184</v>
      </c>
      <c r="H135" s="184">
        <v>6.251</v>
      </c>
      <c r="I135" s="185"/>
      <c r="J135" s="186">
        <f>ROUND(I135*H135,2)</f>
        <v>0</v>
      </c>
      <c r="K135" s="182" t="s">
        <v>159</v>
      </c>
      <c r="L135" s="41"/>
      <c r="M135" s="187" t="s">
        <v>19</v>
      </c>
      <c r="N135" s="188" t="s">
        <v>43</v>
      </c>
      <c r="O135" s="66"/>
      <c r="P135" s="189">
        <f>O135*H135</f>
        <v>0</v>
      </c>
      <c r="Q135" s="189">
        <v>0</v>
      </c>
      <c r="R135" s="189">
        <f>Q135*H135</f>
        <v>0</v>
      </c>
      <c r="S135" s="189">
        <v>0</v>
      </c>
      <c r="T135" s="190">
        <f>S135*H135</f>
        <v>0</v>
      </c>
      <c r="U135" s="36"/>
      <c r="V135" s="36"/>
      <c r="W135" s="36"/>
      <c r="X135" s="36"/>
      <c r="Y135" s="36"/>
      <c r="Z135" s="36"/>
      <c r="AA135" s="36"/>
      <c r="AB135" s="36"/>
      <c r="AC135" s="36"/>
      <c r="AD135" s="36"/>
      <c r="AE135" s="36"/>
      <c r="AR135" s="191" t="s">
        <v>160</v>
      </c>
      <c r="AT135" s="191" t="s">
        <v>155</v>
      </c>
      <c r="AU135" s="191" t="s">
        <v>82</v>
      </c>
      <c r="AY135" s="19" t="s">
        <v>153</v>
      </c>
      <c r="BE135" s="192">
        <f>IF(N135="základní",J135,0)</f>
        <v>0</v>
      </c>
      <c r="BF135" s="192">
        <f>IF(N135="snížená",J135,0)</f>
        <v>0</v>
      </c>
      <c r="BG135" s="192">
        <f>IF(N135="zákl. přenesená",J135,0)</f>
        <v>0</v>
      </c>
      <c r="BH135" s="192">
        <f>IF(N135="sníž. přenesená",J135,0)</f>
        <v>0</v>
      </c>
      <c r="BI135" s="192">
        <f>IF(N135="nulová",J135,0)</f>
        <v>0</v>
      </c>
      <c r="BJ135" s="19" t="s">
        <v>80</v>
      </c>
      <c r="BK135" s="192">
        <f>ROUND(I135*H135,2)</f>
        <v>0</v>
      </c>
      <c r="BL135" s="19" t="s">
        <v>160</v>
      </c>
      <c r="BM135" s="191" t="s">
        <v>551</v>
      </c>
    </row>
    <row r="136" spans="1:47" s="2" customFormat="1" ht="11.25">
      <c r="A136" s="36"/>
      <c r="B136" s="37"/>
      <c r="C136" s="38"/>
      <c r="D136" s="193" t="s">
        <v>186</v>
      </c>
      <c r="E136" s="38"/>
      <c r="F136" s="194" t="s">
        <v>508</v>
      </c>
      <c r="G136" s="38"/>
      <c r="H136" s="38"/>
      <c r="I136" s="195"/>
      <c r="J136" s="38"/>
      <c r="K136" s="38"/>
      <c r="L136" s="41"/>
      <c r="M136" s="196"/>
      <c r="N136" s="197"/>
      <c r="O136" s="66"/>
      <c r="P136" s="66"/>
      <c r="Q136" s="66"/>
      <c r="R136" s="66"/>
      <c r="S136" s="66"/>
      <c r="T136" s="67"/>
      <c r="U136" s="36"/>
      <c r="V136" s="36"/>
      <c r="W136" s="36"/>
      <c r="X136" s="36"/>
      <c r="Y136" s="36"/>
      <c r="Z136" s="36"/>
      <c r="AA136" s="36"/>
      <c r="AB136" s="36"/>
      <c r="AC136" s="36"/>
      <c r="AD136" s="36"/>
      <c r="AE136" s="36"/>
      <c r="AT136" s="19" t="s">
        <v>186</v>
      </c>
      <c r="AU136" s="19" t="s">
        <v>82</v>
      </c>
    </row>
    <row r="137" spans="2:51" s="13" customFormat="1" ht="11.25">
      <c r="B137" s="199"/>
      <c r="C137" s="200"/>
      <c r="D137" s="193" t="s">
        <v>220</v>
      </c>
      <c r="E137" s="201" t="s">
        <v>19</v>
      </c>
      <c r="F137" s="202" t="s">
        <v>509</v>
      </c>
      <c r="G137" s="200"/>
      <c r="H137" s="203">
        <v>6.251</v>
      </c>
      <c r="I137" s="204"/>
      <c r="J137" s="200"/>
      <c r="K137" s="200"/>
      <c r="L137" s="205"/>
      <c r="M137" s="206"/>
      <c r="N137" s="207"/>
      <c r="O137" s="207"/>
      <c r="P137" s="207"/>
      <c r="Q137" s="207"/>
      <c r="R137" s="207"/>
      <c r="S137" s="207"/>
      <c r="T137" s="208"/>
      <c r="AT137" s="209" t="s">
        <v>220</v>
      </c>
      <c r="AU137" s="209" t="s">
        <v>82</v>
      </c>
      <c r="AV137" s="13" t="s">
        <v>82</v>
      </c>
      <c r="AW137" s="13" t="s">
        <v>34</v>
      </c>
      <c r="AX137" s="13" t="s">
        <v>80</v>
      </c>
      <c r="AY137" s="209" t="s">
        <v>153</v>
      </c>
    </row>
    <row r="138" spans="2:63" s="12" customFormat="1" ht="22.9" customHeight="1">
      <c r="B138" s="164"/>
      <c r="C138" s="165"/>
      <c r="D138" s="166" t="s">
        <v>71</v>
      </c>
      <c r="E138" s="178" t="s">
        <v>160</v>
      </c>
      <c r="F138" s="178" t="s">
        <v>358</v>
      </c>
      <c r="G138" s="165"/>
      <c r="H138" s="165"/>
      <c r="I138" s="168"/>
      <c r="J138" s="179">
        <f>BK138</f>
        <v>0</v>
      </c>
      <c r="K138" s="165"/>
      <c r="L138" s="170"/>
      <c r="M138" s="171"/>
      <c r="N138" s="172"/>
      <c r="O138" s="172"/>
      <c r="P138" s="173">
        <f>SUM(P139:P145)</f>
        <v>0</v>
      </c>
      <c r="Q138" s="172"/>
      <c r="R138" s="173">
        <f>SUM(R139:R145)</f>
        <v>354.25728</v>
      </c>
      <c r="S138" s="172"/>
      <c r="T138" s="174">
        <f>SUM(T139:T145)</f>
        <v>0</v>
      </c>
      <c r="AR138" s="175" t="s">
        <v>80</v>
      </c>
      <c r="AT138" s="176" t="s">
        <v>71</v>
      </c>
      <c r="AU138" s="176" t="s">
        <v>80</v>
      </c>
      <c r="AY138" s="175" t="s">
        <v>153</v>
      </c>
      <c r="BK138" s="177">
        <f>SUM(BK139:BK145)</f>
        <v>0</v>
      </c>
    </row>
    <row r="139" spans="1:65" s="2" customFormat="1" ht="14.45" customHeight="1">
      <c r="A139" s="36"/>
      <c r="B139" s="37"/>
      <c r="C139" s="180" t="s">
        <v>208</v>
      </c>
      <c r="D139" s="180" t="s">
        <v>155</v>
      </c>
      <c r="E139" s="181" t="s">
        <v>510</v>
      </c>
      <c r="F139" s="182" t="s">
        <v>511</v>
      </c>
      <c r="G139" s="183" t="s">
        <v>184</v>
      </c>
      <c r="H139" s="184">
        <v>166</v>
      </c>
      <c r="I139" s="185"/>
      <c r="J139" s="186">
        <f>ROUND(I139*H139,2)</f>
        <v>0</v>
      </c>
      <c r="K139" s="182" t="s">
        <v>159</v>
      </c>
      <c r="L139" s="41"/>
      <c r="M139" s="187" t="s">
        <v>19</v>
      </c>
      <c r="N139" s="188" t="s">
        <v>43</v>
      </c>
      <c r="O139" s="66"/>
      <c r="P139" s="189">
        <f>O139*H139</f>
        <v>0</v>
      </c>
      <c r="Q139" s="189">
        <v>2.13408</v>
      </c>
      <c r="R139" s="189">
        <f>Q139*H139</f>
        <v>354.25728</v>
      </c>
      <c r="S139" s="189">
        <v>0</v>
      </c>
      <c r="T139" s="190">
        <f>S139*H139</f>
        <v>0</v>
      </c>
      <c r="U139" s="36"/>
      <c r="V139" s="36"/>
      <c r="W139" s="36"/>
      <c r="X139" s="36"/>
      <c r="Y139" s="36"/>
      <c r="Z139" s="36"/>
      <c r="AA139" s="36"/>
      <c r="AB139" s="36"/>
      <c r="AC139" s="36"/>
      <c r="AD139" s="36"/>
      <c r="AE139" s="36"/>
      <c r="AR139" s="191" t="s">
        <v>160</v>
      </c>
      <c r="AT139" s="191" t="s">
        <v>155</v>
      </c>
      <c r="AU139" s="191" t="s">
        <v>82</v>
      </c>
      <c r="AY139" s="19" t="s">
        <v>153</v>
      </c>
      <c r="BE139" s="192">
        <f>IF(N139="základní",J139,0)</f>
        <v>0</v>
      </c>
      <c r="BF139" s="192">
        <f>IF(N139="snížená",J139,0)</f>
        <v>0</v>
      </c>
      <c r="BG139" s="192">
        <f>IF(N139="zákl. přenesená",J139,0)</f>
        <v>0</v>
      </c>
      <c r="BH139" s="192">
        <f>IF(N139="sníž. přenesená",J139,0)</f>
        <v>0</v>
      </c>
      <c r="BI139" s="192">
        <f>IF(N139="nulová",J139,0)</f>
        <v>0</v>
      </c>
      <c r="BJ139" s="19" t="s">
        <v>80</v>
      </c>
      <c r="BK139" s="192">
        <f>ROUND(I139*H139,2)</f>
        <v>0</v>
      </c>
      <c r="BL139" s="19" t="s">
        <v>160</v>
      </c>
      <c r="BM139" s="191" t="s">
        <v>552</v>
      </c>
    </row>
    <row r="140" spans="1:47" s="2" customFormat="1" ht="11.25">
      <c r="A140" s="36"/>
      <c r="B140" s="37"/>
      <c r="C140" s="38"/>
      <c r="D140" s="193" t="s">
        <v>186</v>
      </c>
      <c r="E140" s="38"/>
      <c r="F140" s="194" t="s">
        <v>513</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186</v>
      </c>
      <c r="AU140" s="19" t="s">
        <v>82</v>
      </c>
    </row>
    <row r="141" spans="1:47" s="2" customFormat="1" ht="87.75">
      <c r="A141" s="36"/>
      <c r="B141" s="37"/>
      <c r="C141" s="38"/>
      <c r="D141" s="193" t="s">
        <v>188</v>
      </c>
      <c r="E141" s="38"/>
      <c r="F141" s="198" t="s">
        <v>514</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188</v>
      </c>
      <c r="AU141" s="19" t="s">
        <v>82</v>
      </c>
    </row>
    <row r="142" spans="1:47" s="2" customFormat="1" ht="29.25">
      <c r="A142" s="36"/>
      <c r="B142" s="37"/>
      <c r="C142" s="38"/>
      <c r="D142" s="193" t="s">
        <v>274</v>
      </c>
      <c r="E142" s="38"/>
      <c r="F142" s="198" t="s">
        <v>515</v>
      </c>
      <c r="G142" s="38"/>
      <c r="H142" s="38"/>
      <c r="I142" s="195"/>
      <c r="J142" s="38"/>
      <c r="K142" s="38"/>
      <c r="L142" s="41"/>
      <c r="M142" s="196"/>
      <c r="N142" s="197"/>
      <c r="O142" s="66"/>
      <c r="P142" s="66"/>
      <c r="Q142" s="66"/>
      <c r="R142" s="66"/>
      <c r="S142" s="66"/>
      <c r="T142" s="67"/>
      <c r="U142" s="36"/>
      <c r="V142" s="36"/>
      <c r="W142" s="36"/>
      <c r="X142" s="36"/>
      <c r="Y142" s="36"/>
      <c r="Z142" s="36"/>
      <c r="AA142" s="36"/>
      <c r="AB142" s="36"/>
      <c r="AC142" s="36"/>
      <c r="AD142" s="36"/>
      <c r="AE142" s="36"/>
      <c r="AT142" s="19" t="s">
        <v>274</v>
      </c>
      <c r="AU142" s="19" t="s">
        <v>82</v>
      </c>
    </row>
    <row r="143" spans="2:51" s="13" customFormat="1" ht="11.25">
      <c r="B143" s="199"/>
      <c r="C143" s="200"/>
      <c r="D143" s="193" t="s">
        <v>220</v>
      </c>
      <c r="E143" s="201" t="s">
        <v>19</v>
      </c>
      <c r="F143" s="202" t="s">
        <v>553</v>
      </c>
      <c r="G143" s="200"/>
      <c r="H143" s="203">
        <v>15</v>
      </c>
      <c r="I143" s="204"/>
      <c r="J143" s="200"/>
      <c r="K143" s="200"/>
      <c r="L143" s="205"/>
      <c r="M143" s="206"/>
      <c r="N143" s="207"/>
      <c r="O143" s="207"/>
      <c r="P143" s="207"/>
      <c r="Q143" s="207"/>
      <c r="R143" s="207"/>
      <c r="S143" s="207"/>
      <c r="T143" s="208"/>
      <c r="AT143" s="209" t="s">
        <v>220</v>
      </c>
      <c r="AU143" s="209" t="s">
        <v>82</v>
      </c>
      <c r="AV143" s="13" t="s">
        <v>82</v>
      </c>
      <c r="AW143" s="13" t="s">
        <v>34</v>
      </c>
      <c r="AX143" s="13" t="s">
        <v>72</v>
      </c>
      <c r="AY143" s="209" t="s">
        <v>153</v>
      </c>
    </row>
    <row r="144" spans="2:51" s="13" customFormat="1" ht="11.25">
      <c r="B144" s="199"/>
      <c r="C144" s="200"/>
      <c r="D144" s="193" t="s">
        <v>220</v>
      </c>
      <c r="E144" s="201" t="s">
        <v>19</v>
      </c>
      <c r="F144" s="202" t="s">
        <v>554</v>
      </c>
      <c r="G144" s="200"/>
      <c r="H144" s="203">
        <v>151</v>
      </c>
      <c r="I144" s="204"/>
      <c r="J144" s="200"/>
      <c r="K144" s="200"/>
      <c r="L144" s="205"/>
      <c r="M144" s="206"/>
      <c r="N144" s="207"/>
      <c r="O144" s="207"/>
      <c r="P144" s="207"/>
      <c r="Q144" s="207"/>
      <c r="R144" s="207"/>
      <c r="S144" s="207"/>
      <c r="T144" s="208"/>
      <c r="AT144" s="209" t="s">
        <v>220</v>
      </c>
      <c r="AU144" s="209" t="s">
        <v>82</v>
      </c>
      <c r="AV144" s="13" t="s">
        <v>82</v>
      </c>
      <c r="AW144" s="13" t="s">
        <v>34</v>
      </c>
      <c r="AX144" s="13" t="s">
        <v>72</v>
      </c>
      <c r="AY144" s="209" t="s">
        <v>153</v>
      </c>
    </row>
    <row r="145" spans="2:51" s="14" customFormat="1" ht="11.25">
      <c r="B145" s="215"/>
      <c r="C145" s="216"/>
      <c r="D145" s="193" t="s">
        <v>220</v>
      </c>
      <c r="E145" s="217" t="s">
        <v>19</v>
      </c>
      <c r="F145" s="218" t="s">
        <v>278</v>
      </c>
      <c r="G145" s="216"/>
      <c r="H145" s="219">
        <v>166</v>
      </c>
      <c r="I145" s="220"/>
      <c r="J145" s="216"/>
      <c r="K145" s="216"/>
      <c r="L145" s="221"/>
      <c r="M145" s="222"/>
      <c r="N145" s="223"/>
      <c r="O145" s="223"/>
      <c r="P145" s="223"/>
      <c r="Q145" s="223"/>
      <c r="R145" s="223"/>
      <c r="S145" s="223"/>
      <c r="T145" s="224"/>
      <c r="AT145" s="225" t="s">
        <v>220</v>
      </c>
      <c r="AU145" s="225" t="s">
        <v>82</v>
      </c>
      <c r="AV145" s="14" t="s">
        <v>160</v>
      </c>
      <c r="AW145" s="14" t="s">
        <v>34</v>
      </c>
      <c r="AX145" s="14" t="s">
        <v>80</v>
      </c>
      <c r="AY145" s="225" t="s">
        <v>153</v>
      </c>
    </row>
    <row r="146" spans="2:63" s="12" customFormat="1" ht="22.9" customHeight="1">
      <c r="B146" s="164"/>
      <c r="C146" s="165"/>
      <c r="D146" s="166" t="s">
        <v>71</v>
      </c>
      <c r="E146" s="178" t="s">
        <v>222</v>
      </c>
      <c r="F146" s="178" t="s">
        <v>389</v>
      </c>
      <c r="G146" s="165"/>
      <c r="H146" s="165"/>
      <c r="I146" s="168"/>
      <c r="J146" s="179">
        <f>BK146</f>
        <v>0</v>
      </c>
      <c r="K146" s="165"/>
      <c r="L146" s="170"/>
      <c r="M146" s="171"/>
      <c r="N146" s="172"/>
      <c r="O146" s="172"/>
      <c r="P146" s="173">
        <f>SUM(P147:P149)</f>
        <v>0</v>
      </c>
      <c r="Q146" s="172"/>
      <c r="R146" s="173">
        <f>SUM(R147:R149)</f>
        <v>0</v>
      </c>
      <c r="S146" s="172"/>
      <c r="T146" s="174">
        <f>SUM(T147:T149)</f>
        <v>0</v>
      </c>
      <c r="AR146" s="175" t="s">
        <v>80</v>
      </c>
      <c r="AT146" s="176" t="s">
        <v>71</v>
      </c>
      <c r="AU146" s="176" t="s">
        <v>80</v>
      </c>
      <c r="AY146" s="175" t="s">
        <v>153</v>
      </c>
      <c r="BK146" s="177">
        <f>SUM(BK147:BK149)</f>
        <v>0</v>
      </c>
    </row>
    <row r="147" spans="1:65" s="2" customFormat="1" ht="14.45" customHeight="1">
      <c r="A147" s="36"/>
      <c r="B147" s="37"/>
      <c r="C147" s="180" t="s">
        <v>216</v>
      </c>
      <c r="D147" s="180" t="s">
        <v>155</v>
      </c>
      <c r="E147" s="181" t="s">
        <v>224</v>
      </c>
      <c r="F147" s="182" t="s">
        <v>225</v>
      </c>
      <c r="G147" s="183" t="s">
        <v>226</v>
      </c>
      <c r="H147" s="184">
        <v>354.264</v>
      </c>
      <c r="I147" s="185"/>
      <c r="J147" s="186">
        <f>ROUND(I147*H147,2)</f>
        <v>0</v>
      </c>
      <c r="K147" s="182" t="s">
        <v>159</v>
      </c>
      <c r="L147" s="41"/>
      <c r="M147" s="187" t="s">
        <v>19</v>
      </c>
      <c r="N147" s="188" t="s">
        <v>43</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160</v>
      </c>
      <c r="AT147" s="191" t="s">
        <v>155</v>
      </c>
      <c r="AU147" s="191" t="s">
        <v>82</v>
      </c>
      <c r="AY147" s="19" t="s">
        <v>153</v>
      </c>
      <c r="BE147" s="192">
        <f>IF(N147="základní",J147,0)</f>
        <v>0</v>
      </c>
      <c r="BF147" s="192">
        <f>IF(N147="snížená",J147,0)</f>
        <v>0</v>
      </c>
      <c r="BG147" s="192">
        <f>IF(N147="zákl. přenesená",J147,0)</f>
        <v>0</v>
      </c>
      <c r="BH147" s="192">
        <f>IF(N147="sníž. přenesená",J147,0)</f>
        <v>0</v>
      </c>
      <c r="BI147" s="192">
        <f>IF(N147="nulová",J147,0)</f>
        <v>0</v>
      </c>
      <c r="BJ147" s="19" t="s">
        <v>80</v>
      </c>
      <c r="BK147" s="192">
        <f>ROUND(I147*H147,2)</f>
        <v>0</v>
      </c>
      <c r="BL147" s="19" t="s">
        <v>160</v>
      </c>
      <c r="BM147" s="191" t="s">
        <v>555</v>
      </c>
    </row>
    <row r="148" spans="1:47" s="2" customFormat="1" ht="11.25">
      <c r="A148" s="36"/>
      <c r="B148" s="37"/>
      <c r="C148" s="38"/>
      <c r="D148" s="193" t="s">
        <v>186</v>
      </c>
      <c r="E148" s="38"/>
      <c r="F148" s="194" t="s">
        <v>228</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186</v>
      </c>
      <c r="AU148" s="19" t="s">
        <v>82</v>
      </c>
    </row>
    <row r="149" spans="1:47" s="2" customFormat="1" ht="29.25">
      <c r="A149" s="36"/>
      <c r="B149" s="37"/>
      <c r="C149" s="38"/>
      <c r="D149" s="193" t="s">
        <v>188</v>
      </c>
      <c r="E149" s="38"/>
      <c r="F149" s="198" t="s">
        <v>229</v>
      </c>
      <c r="G149" s="38"/>
      <c r="H149" s="38"/>
      <c r="I149" s="195"/>
      <c r="J149" s="38"/>
      <c r="K149" s="38"/>
      <c r="L149" s="41"/>
      <c r="M149" s="210"/>
      <c r="N149" s="211"/>
      <c r="O149" s="212"/>
      <c r="P149" s="212"/>
      <c r="Q149" s="212"/>
      <c r="R149" s="212"/>
      <c r="S149" s="212"/>
      <c r="T149" s="213"/>
      <c r="U149" s="36"/>
      <c r="V149" s="36"/>
      <c r="W149" s="36"/>
      <c r="X149" s="36"/>
      <c r="Y149" s="36"/>
      <c r="Z149" s="36"/>
      <c r="AA149" s="36"/>
      <c r="AB149" s="36"/>
      <c r="AC149" s="36"/>
      <c r="AD149" s="36"/>
      <c r="AE149" s="36"/>
      <c r="AT149" s="19" t="s">
        <v>188</v>
      </c>
      <c r="AU149" s="19" t="s">
        <v>82</v>
      </c>
    </row>
    <row r="150" spans="1:31" s="2" customFormat="1" ht="6.95" customHeight="1">
      <c r="A150" s="36"/>
      <c r="B150" s="49"/>
      <c r="C150" s="50"/>
      <c r="D150" s="50"/>
      <c r="E150" s="50"/>
      <c r="F150" s="50"/>
      <c r="G150" s="50"/>
      <c r="H150" s="50"/>
      <c r="I150" s="50"/>
      <c r="J150" s="50"/>
      <c r="K150" s="50"/>
      <c r="L150" s="41"/>
      <c r="M150" s="36"/>
      <c r="O150" s="36"/>
      <c r="P150" s="36"/>
      <c r="Q150" s="36"/>
      <c r="R150" s="36"/>
      <c r="S150" s="36"/>
      <c r="T150" s="36"/>
      <c r="U150" s="36"/>
      <c r="V150" s="36"/>
      <c r="W150" s="36"/>
      <c r="X150" s="36"/>
      <c r="Y150" s="36"/>
      <c r="Z150" s="36"/>
      <c r="AA150" s="36"/>
      <c r="AB150" s="36"/>
      <c r="AC150" s="36"/>
      <c r="AD150" s="36"/>
      <c r="AE150" s="36"/>
    </row>
  </sheetData>
  <sheetProtection algorithmName="SHA-512" hashValue="iph1vZejnLBFV1dO2k/TqSJ7cCPDcejHZH1ykfsUjfJRB2voGjrmNsYmcN55jno59hn0BCWYBWLHqaD2CJKDBA==" saltValue="Vq2fy4FsZIJV7TwT7w0dAf46eEHlcVpWBDkYnA17DxsRsIJfRBjT/WWJyQXHf0inLQuByBG7x6rUCi1zRymYXQ==" spinCount="100000" sheet="1" objects="1" scenarios="1" formatColumns="0" formatRows="0" autoFilter="0"/>
  <autoFilter ref="C88:K149"/>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98</v>
      </c>
      <c r="AZ2" s="214" t="s">
        <v>233</v>
      </c>
      <c r="BA2" s="214" t="s">
        <v>234</v>
      </c>
      <c r="BB2" s="214" t="s">
        <v>174</v>
      </c>
      <c r="BC2" s="214" t="s">
        <v>556</v>
      </c>
      <c r="BD2" s="214" t="s">
        <v>82</v>
      </c>
    </row>
    <row r="3" spans="2:56" s="1" customFormat="1" ht="6.95" customHeight="1">
      <c r="B3" s="110"/>
      <c r="C3" s="111"/>
      <c r="D3" s="111"/>
      <c r="E3" s="111"/>
      <c r="F3" s="111"/>
      <c r="G3" s="111"/>
      <c r="H3" s="111"/>
      <c r="I3" s="111"/>
      <c r="J3" s="111"/>
      <c r="K3" s="111"/>
      <c r="L3" s="22"/>
      <c r="AT3" s="19" t="s">
        <v>82</v>
      </c>
      <c r="AZ3" s="214" t="s">
        <v>239</v>
      </c>
      <c r="BA3" s="214" t="s">
        <v>240</v>
      </c>
      <c r="BB3" s="214" t="s">
        <v>184</v>
      </c>
      <c r="BC3" s="214" t="s">
        <v>557</v>
      </c>
      <c r="BD3" s="214" t="s">
        <v>82</v>
      </c>
    </row>
    <row r="4" spans="2:46" s="1" customFormat="1" ht="24.95" customHeight="1">
      <c r="B4" s="22"/>
      <c r="D4" s="112" t="s">
        <v>123</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1:31" s="2" customFormat="1" ht="12" customHeight="1">
      <c r="A8" s="36"/>
      <c r="B8" s="41"/>
      <c r="C8" s="36"/>
      <c r="D8" s="114" t="s">
        <v>124</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405" t="s">
        <v>558</v>
      </c>
      <c r="F9" s="406"/>
      <c r="G9" s="406"/>
      <c r="H9" s="406"/>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22. 12. 2020</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 xml:space="preserve"> </v>
      </c>
      <c r="F15" s="36"/>
      <c r="G15" s="36"/>
      <c r="H15" s="36"/>
      <c r="I15" s="114" t="s">
        <v>27</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28</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7" t="str">
        <f>'Rekapitulace stavby'!E14</f>
        <v>Vyplň údaj</v>
      </c>
      <c r="F18" s="408"/>
      <c r="G18" s="408"/>
      <c r="H18" s="408"/>
      <c r="I18" s="114" t="s">
        <v>27</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30</v>
      </c>
      <c r="E20" s="36"/>
      <c r="F20" s="36"/>
      <c r="G20" s="36"/>
      <c r="H20" s="36"/>
      <c r="I20" s="114" t="s">
        <v>26</v>
      </c>
      <c r="J20" s="105" t="str">
        <f>IF('Rekapitulace stavby'!AN16="","",'Rekapitulace stavby'!AN16)</f>
        <v>46347526</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AQUATIS a. s. Botanická 834/56, 602 00 Brno</v>
      </c>
      <c r="F21" s="36"/>
      <c r="G21" s="36"/>
      <c r="H21" s="36"/>
      <c r="I21" s="114" t="s">
        <v>27</v>
      </c>
      <c r="J21" s="105" t="str">
        <f>IF('Rekapitulace stavby'!AN17="","",'Rekapitulace stavby'!AN17)</f>
        <v>CZ46347526</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35</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27</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36</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409" t="s">
        <v>19</v>
      </c>
      <c r="F27" s="409"/>
      <c r="G27" s="409"/>
      <c r="H27" s="40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38</v>
      </c>
      <c r="E30" s="36"/>
      <c r="F30" s="36"/>
      <c r="G30" s="36"/>
      <c r="H30" s="36"/>
      <c r="I30" s="36"/>
      <c r="J30" s="122">
        <f>ROUND(J84,2)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40</v>
      </c>
      <c r="G32" s="36"/>
      <c r="H32" s="36"/>
      <c r="I32" s="123" t="s">
        <v>39</v>
      </c>
      <c r="J32" s="123" t="s">
        <v>41</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42</v>
      </c>
      <c r="E33" s="114" t="s">
        <v>43</v>
      </c>
      <c r="F33" s="125">
        <f>ROUND((SUM(BE84:BE137)),2)</f>
        <v>0</v>
      </c>
      <c r="G33" s="36"/>
      <c r="H33" s="36"/>
      <c r="I33" s="126">
        <v>0.21</v>
      </c>
      <c r="J33" s="125">
        <f>ROUND(((SUM(BE84:BE137))*I33),2)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44</v>
      </c>
      <c r="F34" s="125">
        <f>ROUND((SUM(BF84:BF137)),2)</f>
        <v>0</v>
      </c>
      <c r="G34" s="36"/>
      <c r="H34" s="36"/>
      <c r="I34" s="126">
        <v>0.15</v>
      </c>
      <c r="J34" s="125">
        <f>ROUND(((SUM(BF84:BF137))*I34),2)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45</v>
      </c>
      <c r="F35" s="125">
        <f>ROUND((SUM(BG84:BG137)),2)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46</v>
      </c>
      <c r="F36" s="125">
        <f>ROUND((SUM(BH84:BH137)),2)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ROUND((SUM(BI84:BI137)),2)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48</v>
      </c>
      <c r="E39" s="129"/>
      <c r="F39" s="129"/>
      <c r="G39" s="130" t="s">
        <v>49</v>
      </c>
      <c r="H39" s="131" t="s">
        <v>50</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126</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0" t="str">
        <f>E7</f>
        <v>MVE Slezská Harta</v>
      </c>
      <c r="F48" s="411"/>
      <c r="G48" s="411"/>
      <c r="H48" s="41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124</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64" t="str">
        <f>E9</f>
        <v>SO 03 - Statické zajištění objektu mlýna</v>
      </c>
      <c r="F50" s="412"/>
      <c r="G50" s="412"/>
      <c r="H50" s="41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22. 12. 2020</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 xml:space="preserve"> </v>
      </c>
      <c r="G54" s="38"/>
      <c r="H54" s="38"/>
      <c r="I54" s="31" t="s">
        <v>30</v>
      </c>
      <c r="J54" s="34" t="str">
        <f>E21</f>
        <v>AQUATIS a. s. Botanická 834/56, 602 00 Brno</v>
      </c>
      <c r="K54" s="38"/>
      <c r="L54" s="115"/>
      <c r="S54" s="36"/>
      <c r="T54" s="36"/>
      <c r="U54" s="36"/>
      <c r="V54" s="36"/>
      <c r="W54" s="36"/>
      <c r="X54" s="36"/>
      <c r="Y54" s="36"/>
      <c r="Z54" s="36"/>
      <c r="AA54" s="36"/>
      <c r="AB54" s="36"/>
      <c r="AC54" s="36"/>
      <c r="AD54" s="36"/>
      <c r="AE54" s="36"/>
    </row>
    <row r="55" spans="1:31" s="2" customFormat="1" ht="15.2" customHeight="1">
      <c r="A55" s="36"/>
      <c r="B55" s="37"/>
      <c r="C55" s="31" t="s">
        <v>28</v>
      </c>
      <c r="D55" s="38"/>
      <c r="E55" s="38"/>
      <c r="F55" s="29" t="str">
        <f>IF(E18="","",E18)</f>
        <v>Vyplň údaj</v>
      </c>
      <c r="G55" s="38"/>
      <c r="H55" s="38"/>
      <c r="I55" s="31" t="s">
        <v>35</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127</v>
      </c>
      <c r="D57" s="139"/>
      <c r="E57" s="139"/>
      <c r="F57" s="139"/>
      <c r="G57" s="139"/>
      <c r="H57" s="139"/>
      <c r="I57" s="139"/>
      <c r="J57" s="140" t="s">
        <v>128</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70</v>
      </c>
      <c r="D59" s="38"/>
      <c r="E59" s="38"/>
      <c r="F59" s="38"/>
      <c r="G59" s="38"/>
      <c r="H59" s="38"/>
      <c r="I59" s="38"/>
      <c r="J59" s="79">
        <f>J84</f>
        <v>0</v>
      </c>
      <c r="K59" s="38"/>
      <c r="L59" s="115"/>
      <c r="S59" s="36"/>
      <c r="T59" s="36"/>
      <c r="U59" s="36"/>
      <c r="V59" s="36"/>
      <c r="W59" s="36"/>
      <c r="X59" s="36"/>
      <c r="Y59" s="36"/>
      <c r="Z59" s="36"/>
      <c r="AA59" s="36"/>
      <c r="AB59" s="36"/>
      <c r="AC59" s="36"/>
      <c r="AD59" s="36"/>
      <c r="AE59" s="36"/>
      <c r="AU59" s="19" t="s">
        <v>129</v>
      </c>
    </row>
    <row r="60" spans="2:12" s="9" customFormat="1" ht="24.95" customHeight="1">
      <c r="B60" s="142"/>
      <c r="C60" s="143"/>
      <c r="D60" s="144" t="s">
        <v>259</v>
      </c>
      <c r="E60" s="145"/>
      <c r="F60" s="145"/>
      <c r="G60" s="145"/>
      <c r="H60" s="145"/>
      <c r="I60" s="145"/>
      <c r="J60" s="146">
        <f>J85</f>
        <v>0</v>
      </c>
      <c r="K60" s="143"/>
      <c r="L60" s="147"/>
    </row>
    <row r="61" spans="2:12" s="10" customFormat="1" ht="19.9" customHeight="1">
      <c r="B61" s="148"/>
      <c r="C61" s="99"/>
      <c r="D61" s="149" t="s">
        <v>262</v>
      </c>
      <c r="E61" s="150"/>
      <c r="F61" s="150"/>
      <c r="G61" s="150"/>
      <c r="H61" s="150"/>
      <c r="I61" s="150"/>
      <c r="J61" s="151">
        <f>J86</f>
        <v>0</v>
      </c>
      <c r="K61" s="99"/>
      <c r="L61" s="152"/>
    </row>
    <row r="62" spans="2:12" s="10" customFormat="1" ht="19.9" customHeight="1">
      <c r="B62" s="148"/>
      <c r="C62" s="99"/>
      <c r="D62" s="149" t="s">
        <v>263</v>
      </c>
      <c r="E62" s="150"/>
      <c r="F62" s="150"/>
      <c r="G62" s="150"/>
      <c r="H62" s="150"/>
      <c r="I62" s="150"/>
      <c r="J62" s="151">
        <f>J107</f>
        <v>0</v>
      </c>
      <c r="K62" s="99"/>
      <c r="L62" s="152"/>
    </row>
    <row r="63" spans="2:12" s="10" customFormat="1" ht="19.9" customHeight="1">
      <c r="B63" s="148"/>
      <c r="C63" s="99"/>
      <c r="D63" s="149" t="s">
        <v>265</v>
      </c>
      <c r="E63" s="150"/>
      <c r="F63" s="150"/>
      <c r="G63" s="150"/>
      <c r="H63" s="150"/>
      <c r="I63" s="150"/>
      <c r="J63" s="151">
        <f>J112</f>
        <v>0</v>
      </c>
      <c r="K63" s="99"/>
      <c r="L63" s="152"/>
    </row>
    <row r="64" spans="2:12" s="10" customFormat="1" ht="19.9" customHeight="1">
      <c r="B64" s="148"/>
      <c r="C64" s="99"/>
      <c r="D64" s="149" t="s">
        <v>266</v>
      </c>
      <c r="E64" s="150"/>
      <c r="F64" s="150"/>
      <c r="G64" s="150"/>
      <c r="H64" s="150"/>
      <c r="I64" s="150"/>
      <c r="J64" s="151">
        <f>J134</f>
        <v>0</v>
      </c>
      <c r="K64" s="99"/>
      <c r="L64" s="152"/>
    </row>
    <row r="65" spans="1:31" s="2" customFormat="1" ht="21.75" customHeight="1">
      <c r="A65" s="36"/>
      <c r="B65" s="37"/>
      <c r="C65" s="38"/>
      <c r="D65" s="38"/>
      <c r="E65" s="38"/>
      <c r="F65" s="38"/>
      <c r="G65" s="38"/>
      <c r="H65" s="38"/>
      <c r="I65" s="38"/>
      <c r="J65" s="38"/>
      <c r="K65" s="38"/>
      <c r="L65" s="115"/>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15"/>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15"/>
      <c r="S70" s="36"/>
      <c r="T70" s="36"/>
      <c r="U70" s="36"/>
      <c r="V70" s="36"/>
      <c r="W70" s="36"/>
      <c r="X70" s="36"/>
      <c r="Y70" s="36"/>
      <c r="Z70" s="36"/>
      <c r="AA70" s="36"/>
      <c r="AB70" s="36"/>
      <c r="AC70" s="36"/>
      <c r="AD70" s="36"/>
      <c r="AE70" s="36"/>
    </row>
    <row r="71" spans="1:31" s="2" customFormat="1" ht="24.95" customHeight="1">
      <c r="A71" s="36"/>
      <c r="B71" s="37"/>
      <c r="C71" s="25" t="s">
        <v>138</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6.5" customHeight="1">
      <c r="A74" s="36"/>
      <c r="B74" s="37"/>
      <c r="C74" s="38"/>
      <c r="D74" s="38"/>
      <c r="E74" s="410" t="str">
        <f>E7</f>
        <v>MVE Slezská Harta</v>
      </c>
      <c r="F74" s="411"/>
      <c r="G74" s="411"/>
      <c r="H74" s="411"/>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124</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364" t="str">
        <f>E9</f>
        <v>SO 03 - Statické zajištění objektu mlýna</v>
      </c>
      <c r="F76" s="412"/>
      <c r="G76" s="412"/>
      <c r="H76" s="412"/>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31" t="s">
        <v>23</v>
      </c>
      <c r="J78" s="61" t="str">
        <f>IF(J12="","",J12)</f>
        <v>22. 12. 2020</v>
      </c>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40.15" customHeight="1">
      <c r="A80" s="36"/>
      <c r="B80" s="37"/>
      <c r="C80" s="31" t="s">
        <v>25</v>
      </c>
      <c r="D80" s="38"/>
      <c r="E80" s="38"/>
      <c r="F80" s="29" t="str">
        <f>E15</f>
        <v xml:space="preserve"> </v>
      </c>
      <c r="G80" s="38"/>
      <c r="H80" s="38"/>
      <c r="I80" s="31" t="s">
        <v>30</v>
      </c>
      <c r="J80" s="34" t="str">
        <f>E21</f>
        <v>AQUATIS a. s. Botanická 834/56, 602 00 Brno</v>
      </c>
      <c r="K80" s="38"/>
      <c r="L80" s="115"/>
      <c r="S80" s="36"/>
      <c r="T80" s="36"/>
      <c r="U80" s="36"/>
      <c r="V80" s="36"/>
      <c r="W80" s="36"/>
      <c r="X80" s="36"/>
      <c r="Y80" s="36"/>
      <c r="Z80" s="36"/>
      <c r="AA80" s="36"/>
      <c r="AB80" s="36"/>
      <c r="AC80" s="36"/>
      <c r="AD80" s="36"/>
      <c r="AE80" s="36"/>
    </row>
    <row r="81" spans="1:31" s="2" customFormat="1" ht="15.2" customHeight="1">
      <c r="A81" s="36"/>
      <c r="B81" s="37"/>
      <c r="C81" s="31" t="s">
        <v>28</v>
      </c>
      <c r="D81" s="38"/>
      <c r="E81" s="38"/>
      <c r="F81" s="29" t="str">
        <f>IF(E18="","",E18)</f>
        <v>Vyplň údaj</v>
      </c>
      <c r="G81" s="38"/>
      <c r="H81" s="38"/>
      <c r="I81" s="31" t="s">
        <v>35</v>
      </c>
      <c r="J81" s="34" t="str">
        <f>E24</f>
        <v xml:space="preserve"> </v>
      </c>
      <c r="K81" s="38"/>
      <c r="L81" s="115"/>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11" customFormat="1" ht="29.25" customHeight="1">
      <c r="A83" s="153"/>
      <c r="B83" s="154"/>
      <c r="C83" s="155" t="s">
        <v>139</v>
      </c>
      <c r="D83" s="156" t="s">
        <v>57</v>
      </c>
      <c r="E83" s="156" t="s">
        <v>53</v>
      </c>
      <c r="F83" s="156" t="s">
        <v>54</v>
      </c>
      <c r="G83" s="156" t="s">
        <v>140</v>
      </c>
      <c r="H83" s="156" t="s">
        <v>141</v>
      </c>
      <c r="I83" s="156" t="s">
        <v>142</v>
      </c>
      <c r="J83" s="156" t="s">
        <v>128</v>
      </c>
      <c r="K83" s="157" t="s">
        <v>143</v>
      </c>
      <c r="L83" s="158"/>
      <c r="M83" s="70" t="s">
        <v>19</v>
      </c>
      <c r="N83" s="71" t="s">
        <v>42</v>
      </c>
      <c r="O83" s="71" t="s">
        <v>144</v>
      </c>
      <c r="P83" s="71" t="s">
        <v>145</v>
      </c>
      <c r="Q83" s="71" t="s">
        <v>146</v>
      </c>
      <c r="R83" s="71" t="s">
        <v>147</v>
      </c>
      <c r="S83" s="71" t="s">
        <v>148</v>
      </c>
      <c r="T83" s="72" t="s">
        <v>149</v>
      </c>
      <c r="U83" s="153"/>
      <c r="V83" s="153"/>
      <c r="W83" s="153"/>
      <c r="X83" s="153"/>
      <c r="Y83" s="153"/>
      <c r="Z83" s="153"/>
      <c r="AA83" s="153"/>
      <c r="AB83" s="153"/>
      <c r="AC83" s="153"/>
      <c r="AD83" s="153"/>
      <c r="AE83" s="153"/>
    </row>
    <row r="84" spans="1:63" s="2" customFormat="1" ht="22.9" customHeight="1">
      <c r="A84" s="36"/>
      <c r="B84" s="37"/>
      <c r="C84" s="77" t="s">
        <v>150</v>
      </c>
      <c r="D84" s="38"/>
      <c r="E84" s="38"/>
      <c r="F84" s="38"/>
      <c r="G84" s="38"/>
      <c r="H84" s="38"/>
      <c r="I84" s="38"/>
      <c r="J84" s="159">
        <f>BK84</f>
        <v>0</v>
      </c>
      <c r="K84" s="38"/>
      <c r="L84" s="41"/>
      <c r="M84" s="73"/>
      <c r="N84" s="160"/>
      <c r="O84" s="74"/>
      <c r="P84" s="161">
        <f>P85</f>
        <v>0</v>
      </c>
      <c r="Q84" s="74"/>
      <c r="R84" s="161">
        <f>R85</f>
        <v>2.386258</v>
      </c>
      <c r="S84" s="74"/>
      <c r="T84" s="162">
        <f>T85</f>
        <v>0</v>
      </c>
      <c r="U84" s="36"/>
      <c r="V84" s="36"/>
      <c r="W84" s="36"/>
      <c r="X84" s="36"/>
      <c r="Y84" s="36"/>
      <c r="Z84" s="36"/>
      <c r="AA84" s="36"/>
      <c r="AB84" s="36"/>
      <c r="AC84" s="36"/>
      <c r="AD84" s="36"/>
      <c r="AE84" s="36"/>
      <c r="AT84" s="19" t="s">
        <v>71</v>
      </c>
      <c r="AU84" s="19" t="s">
        <v>129</v>
      </c>
      <c r="BK84" s="163">
        <f>BK85</f>
        <v>0</v>
      </c>
    </row>
    <row r="85" spans="2:63" s="12" customFormat="1" ht="25.9" customHeight="1">
      <c r="B85" s="164"/>
      <c r="C85" s="165"/>
      <c r="D85" s="166" t="s">
        <v>71</v>
      </c>
      <c r="E85" s="167" t="s">
        <v>151</v>
      </c>
      <c r="F85" s="167" t="s">
        <v>271</v>
      </c>
      <c r="G85" s="165"/>
      <c r="H85" s="165"/>
      <c r="I85" s="168"/>
      <c r="J85" s="169">
        <f>BK85</f>
        <v>0</v>
      </c>
      <c r="K85" s="165"/>
      <c r="L85" s="170"/>
      <c r="M85" s="171"/>
      <c r="N85" s="172"/>
      <c r="O85" s="172"/>
      <c r="P85" s="173">
        <f>P86+P107+P112+P134</f>
        <v>0</v>
      </c>
      <c r="Q85" s="172"/>
      <c r="R85" s="173">
        <f>R86+R107+R112+R134</f>
        <v>2.386258</v>
      </c>
      <c r="S85" s="172"/>
      <c r="T85" s="174">
        <f>T86+T107+T112+T134</f>
        <v>0</v>
      </c>
      <c r="AR85" s="175" t="s">
        <v>80</v>
      </c>
      <c r="AT85" s="176" t="s">
        <v>71</v>
      </c>
      <c r="AU85" s="176" t="s">
        <v>72</v>
      </c>
      <c r="AY85" s="175" t="s">
        <v>153</v>
      </c>
      <c r="BK85" s="177">
        <f>BK86+BK107+BK112+BK134</f>
        <v>0</v>
      </c>
    </row>
    <row r="86" spans="2:63" s="12" customFormat="1" ht="22.9" customHeight="1">
      <c r="B86" s="164"/>
      <c r="C86" s="165"/>
      <c r="D86" s="166" t="s">
        <v>71</v>
      </c>
      <c r="E86" s="178" t="s">
        <v>166</v>
      </c>
      <c r="F86" s="178" t="s">
        <v>296</v>
      </c>
      <c r="G86" s="165"/>
      <c r="H86" s="165"/>
      <c r="I86" s="168"/>
      <c r="J86" s="179">
        <f>BK86</f>
        <v>0</v>
      </c>
      <c r="K86" s="165"/>
      <c r="L86" s="170"/>
      <c r="M86" s="171"/>
      <c r="N86" s="172"/>
      <c r="O86" s="172"/>
      <c r="P86" s="173">
        <f>SUM(P87:P106)</f>
        <v>0</v>
      </c>
      <c r="Q86" s="172"/>
      <c r="R86" s="173">
        <f>SUM(R87:R106)</f>
        <v>2.320983</v>
      </c>
      <c r="S86" s="172"/>
      <c r="T86" s="174">
        <f>SUM(T87:T106)</f>
        <v>0</v>
      </c>
      <c r="AR86" s="175" t="s">
        <v>80</v>
      </c>
      <c r="AT86" s="176" t="s">
        <v>71</v>
      </c>
      <c r="AU86" s="176" t="s">
        <v>80</v>
      </c>
      <c r="AY86" s="175" t="s">
        <v>153</v>
      </c>
      <c r="BK86" s="177">
        <f>SUM(BK87:BK106)</f>
        <v>0</v>
      </c>
    </row>
    <row r="87" spans="1:65" s="2" customFormat="1" ht="14.45" customHeight="1">
      <c r="A87" s="36"/>
      <c r="B87" s="37"/>
      <c r="C87" s="180" t="s">
        <v>80</v>
      </c>
      <c r="D87" s="180" t="s">
        <v>155</v>
      </c>
      <c r="E87" s="181" t="s">
        <v>559</v>
      </c>
      <c r="F87" s="182" t="s">
        <v>560</v>
      </c>
      <c r="G87" s="183" t="s">
        <v>184</v>
      </c>
      <c r="H87" s="184">
        <v>30</v>
      </c>
      <c r="I87" s="185"/>
      <c r="J87" s="186">
        <f>ROUND(I87*H87,2)</f>
        <v>0</v>
      </c>
      <c r="K87" s="182" t="s">
        <v>159</v>
      </c>
      <c r="L87" s="41"/>
      <c r="M87" s="187" t="s">
        <v>19</v>
      </c>
      <c r="N87" s="188" t="s">
        <v>43</v>
      </c>
      <c r="O87" s="66"/>
      <c r="P87" s="189">
        <f>O87*H87</f>
        <v>0</v>
      </c>
      <c r="Q87" s="189">
        <v>0</v>
      </c>
      <c r="R87" s="189">
        <f>Q87*H87</f>
        <v>0</v>
      </c>
      <c r="S87" s="189">
        <v>0</v>
      </c>
      <c r="T87" s="190">
        <f>S87*H87</f>
        <v>0</v>
      </c>
      <c r="U87" s="36"/>
      <c r="V87" s="36"/>
      <c r="W87" s="36"/>
      <c r="X87" s="36"/>
      <c r="Y87" s="36"/>
      <c r="Z87" s="36"/>
      <c r="AA87" s="36"/>
      <c r="AB87" s="36"/>
      <c r="AC87" s="36"/>
      <c r="AD87" s="36"/>
      <c r="AE87" s="36"/>
      <c r="AR87" s="191" t="s">
        <v>160</v>
      </c>
      <c r="AT87" s="191" t="s">
        <v>155</v>
      </c>
      <c r="AU87" s="191" t="s">
        <v>82</v>
      </c>
      <c r="AY87" s="19" t="s">
        <v>153</v>
      </c>
      <c r="BE87" s="192">
        <f>IF(N87="základní",J87,0)</f>
        <v>0</v>
      </c>
      <c r="BF87" s="192">
        <f>IF(N87="snížená",J87,0)</f>
        <v>0</v>
      </c>
      <c r="BG87" s="192">
        <f>IF(N87="zákl. přenesená",J87,0)</f>
        <v>0</v>
      </c>
      <c r="BH87" s="192">
        <f>IF(N87="sníž. přenesená",J87,0)</f>
        <v>0</v>
      </c>
      <c r="BI87" s="192">
        <f>IF(N87="nulová",J87,0)</f>
        <v>0</v>
      </c>
      <c r="BJ87" s="19" t="s">
        <v>80</v>
      </c>
      <c r="BK87" s="192">
        <f>ROUND(I87*H87,2)</f>
        <v>0</v>
      </c>
      <c r="BL87" s="19" t="s">
        <v>160</v>
      </c>
      <c r="BM87" s="191" t="s">
        <v>561</v>
      </c>
    </row>
    <row r="88" spans="1:47" s="2" customFormat="1" ht="11.25">
      <c r="A88" s="36"/>
      <c r="B88" s="37"/>
      <c r="C88" s="38"/>
      <c r="D88" s="193" t="s">
        <v>186</v>
      </c>
      <c r="E88" s="38"/>
      <c r="F88" s="194" t="s">
        <v>562</v>
      </c>
      <c r="G88" s="38"/>
      <c r="H88" s="38"/>
      <c r="I88" s="195"/>
      <c r="J88" s="38"/>
      <c r="K88" s="38"/>
      <c r="L88" s="41"/>
      <c r="M88" s="196"/>
      <c r="N88" s="197"/>
      <c r="O88" s="66"/>
      <c r="P88" s="66"/>
      <c r="Q88" s="66"/>
      <c r="R88" s="66"/>
      <c r="S88" s="66"/>
      <c r="T88" s="67"/>
      <c r="U88" s="36"/>
      <c r="V88" s="36"/>
      <c r="W88" s="36"/>
      <c r="X88" s="36"/>
      <c r="Y88" s="36"/>
      <c r="Z88" s="36"/>
      <c r="AA88" s="36"/>
      <c r="AB88" s="36"/>
      <c r="AC88" s="36"/>
      <c r="AD88" s="36"/>
      <c r="AE88" s="36"/>
      <c r="AT88" s="19" t="s">
        <v>186</v>
      </c>
      <c r="AU88" s="19" t="s">
        <v>82</v>
      </c>
    </row>
    <row r="89" spans="1:47" s="2" customFormat="1" ht="29.25">
      <c r="A89" s="36"/>
      <c r="B89" s="37"/>
      <c r="C89" s="38"/>
      <c r="D89" s="193" t="s">
        <v>188</v>
      </c>
      <c r="E89" s="38"/>
      <c r="F89" s="198" t="s">
        <v>563</v>
      </c>
      <c r="G89" s="38"/>
      <c r="H89" s="38"/>
      <c r="I89" s="195"/>
      <c r="J89" s="38"/>
      <c r="K89" s="38"/>
      <c r="L89" s="41"/>
      <c r="M89" s="196"/>
      <c r="N89" s="197"/>
      <c r="O89" s="66"/>
      <c r="P89" s="66"/>
      <c r="Q89" s="66"/>
      <c r="R89" s="66"/>
      <c r="S89" s="66"/>
      <c r="T89" s="67"/>
      <c r="U89" s="36"/>
      <c r="V89" s="36"/>
      <c r="W89" s="36"/>
      <c r="X89" s="36"/>
      <c r="Y89" s="36"/>
      <c r="Z89" s="36"/>
      <c r="AA89" s="36"/>
      <c r="AB89" s="36"/>
      <c r="AC89" s="36"/>
      <c r="AD89" s="36"/>
      <c r="AE89" s="36"/>
      <c r="AT89" s="19" t="s">
        <v>188</v>
      </c>
      <c r="AU89" s="19" t="s">
        <v>82</v>
      </c>
    </row>
    <row r="90" spans="2:51" s="13" customFormat="1" ht="11.25">
      <c r="B90" s="199"/>
      <c r="C90" s="200"/>
      <c r="D90" s="193" t="s">
        <v>220</v>
      </c>
      <c r="E90" s="201" t="s">
        <v>19</v>
      </c>
      <c r="F90" s="202" t="s">
        <v>564</v>
      </c>
      <c r="G90" s="200"/>
      <c r="H90" s="203">
        <v>30</v>
      </c>
      <c r="I90" s="204"/>
      <c r="J90" s="200"/>
      <c r="K90" s="200"/>
      <c r="L90" s="205"/>
      <c r="M90" s="206"/>
      <c r="N90" s="207"/>
      <c r="O90" s="207"/>
      <c r="P90" s="207"/>
      <c r="Q90" s="207"/>
      <c r="R90" s="207"/>
      <c r="S90" s="207"/>
      <c r="T90" s="208"/>
      <c r="AT90" s="209" t="s">
        <v>220</v>
      </c>
      <c r="AU90" s="209" t="s">
        <v>82</v>
      </c>
      <c r="AV90" s="13" t="s">
        <v>82</v>
      </c>
      <c r="AW90" s="13" t="s">
        <v>34</v>
      </c>
      <c r="AX90" s="13" t="s">
        <v>72</v>
      </c>
      <c r="AY90" s="209" t="s">
        <v>153</v>
      </c>
    </row>
    <row r="91" spans="2:51" s="14" customFormat="1" ht="11.25">
      <c r="B91" s="215"/>
      <c r="C91" s="216"/>
      <c r="D91" s="193" t="s">
        <v>220</v>
      </c>
      <c r="E91" s="217" t="s">
        <v>239</v>
      </c>
      <c r="F91" s="218" t="s">
        <v>278</v>
      </c>
      <c r="G91" s="216"/>
      <c r="H91" s="219">
        <v>30</v>
      </c>
      <c r="I91" s="220"/>
      <c r="J91" s="216"/>
      <c r="K91" s="216"/>
      <c r="L91" s="221"/>
      <c r="M91" s="222"/>
      <c r="N91" s="223"/>
      <c r="O91" s="223"/>
      <c r="P91" s="223"/>
      <c r="Q91" s="223"/>
      <c r="R91" s="223"/>
      <c r="S91" s="223"/>
      <c r="T91" s="224"/>
      <c r="AT91" s="225" t="s">
        <v>220</v>
      </c>
      <c r="AU91" s="225" t="s">
        <v>82</v>
      </c>
      <c r="AV91" s="14" t="s">
        <v>160</v>
      </c>
      <c r="AW91" s="14" t="s">
        <v>34</v>
      </c>
      <c r="AX91" s="14" t="s">
        <v>80</v>
      </c>
      <c r="AY91" s="225" t="s">
        <v>153</v>
      </c>
    </row>
    <row r="92" spans="1:65" s="2" customFormat="1" ht="14.45" customHeight="1">
      <c r="A92" s="36"/>
      <c r="B92" s="37"/>
      <c r="C92" s="180" t="s">
        <v>82</v>
      </c>
      <c r="D92" s="180" t="s">
        <v>155</v>
      </c>
      <c r="E92" s="181" t="s">
        <v>565</v>
      </c>
      <c r="F92" s="182" t="s">
        <v>566</v>
      </c>
      <c r="G92" s="183" t="s">
        <v>174</v>
      </c>
      <c r="H92" s="184">
        <v>45.5</v>
      </c>
      <c r="I92" s="185"/>
      <c r="J92" s="186">
        <f>ROUND(I92*H92,2)</f>
        <v>0</v>
      </c>
      <c r="K92" s="182" t="s">
        <v>159</v>
      </c>
      <c r="L92" s="41"/>
      <c r="M92" s="187" t="s">
        <v>19</v>
      </c>
      <c r="N92" s="188" t="s">
        <v>43</v>
      </c>
      <c r="O92" s="66"/>
      <c r="P92" s="189">
        <f>O92*H92</f>
        <v>0</v>
      </c>
      <c r="Q92" s="189">
        <v>0.00237</v>
      </c>
      <c r="R92" s="189">
        <f>Q92*H92</f>
        <v>0.107835</v>
      </c>
      <c r="S92" s="189">
        <v>0</v>
      </c>
      <c r="T92" s="190">
        <f>S92*H92</f>
        <v>0</v>
      </c>
      <c r="U92" s="36"/>
      <c r="V92" s="36"/>
      <c r="W92" s="36"/>
      <c r="X92" s="36"/>
      <c r="Y92" s="36"/>
      <c r="Z92" s="36"/>
      <c r="AA92" s="36"/>
      <c r="AB92" s="36"/>
      <c r="AC92" s="36"/>
      <c r="AD92" s="36"/>
      <c r="AE92" s="36"/>
      <c r="AR92" s="191" t="s">
        <v>160</v>
      </c>
      <c r="AT92" s="191" t="s">
        <v>155</v>
      </c>
      <c r="AU92" s="191" t="s">
        <v>82</v>
      </c>
      <c r="AY92" s="19" t="s">
        <v>153</v>
      </c>
      <c r="BE92" s="192">
        <f>IF(N92="základní",J92,0)</f>
        <v>0</v>
      </c>
      <c r="BF92" s="192">
        <f>IF(N92="snížená",J92,0)</f>
        <v>0</v>
      </c>
      <c r="BG92" s="192">
        <f>IF(N92="zákl. přenesená",J92,0)</f>
        <v>0</v>
      </c>
      <c r="BH92" s="192">
        <f>IF(N92="sníž. přenesená",J92,0)</f>
        <v>0</v>
      </c>
      <c r="BI92" s="192">
        <f>IF(N92="nulová",J92,0)</f>
        <v>0</v>
      </c>
      <c r="BJ92" s="19" t="s">
        <v>80</v>
      </c>
      <c r="BK92" s="192">
        <f>ROUND(I92*H92,2)</f>
        <v>0</v>
      </c>
      <c r="BL92" s="19" t="s">
        <v>160</v>
      </c>
      <c r="BM92" s="191" t="s">
        <v>567</v>
      </c>
    </row>
    <row r="93" spans="1:47" s="2" customFormat="1" ht="11.25">
      <c r="A93" s="36"/>
      <c r="B93" s="37"/>
      <c r="C93" s="38"/>
      <c r="D93" s="193" t="s">
        <v>186</v>
      </c>
      <c r="E93" s="38"/>
      <c r="F93" s="194" t="s">
        <v>568</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186</v>
      </c>
      <c r="AU93" s="19" t="s">
        <v>82</v>
      </c>
    </row>
    <row r="94" spans="1:47" s="2" customFormat="1" ht="39">
      <c r="A94" s="36"/>
      <c r="B94" s="37"/>
      <c r="C94" s="38"/>
      <c r="D94" s="193" t="s">
        <v>188</v>
      </c>
      <c r="E94" s="38"/>
      <c r="F94" s="198" t="s">
        <v>569</v>
      </c>
      <c r="G94" s="38"/>
      <c r="H94" s="38"/>
      <c r="I94" s="195"/>
      <c r="J94" s="38"/>
      <c r="K94" s="38"/>
      <c r="L94" s="41"/>
      <c r="M94" s="196"/>
      <c r="N94" s="197"/>
      <c r="O94" s="66"/>
      <c r="P94" s="66"/>
      <c r="Q94" s="66"/>
      <c r="R94" s="66"/>
      <c r="S94" s="66"/>
      <c r="T94" s="67"/>
      <c r="U94" s="36"/>
      <c r="V94" s="36"/>
      <c r="W94" s="36"/>
      <c r="X94" s="36"/>
      <c r="Y94" s="36"/>
      <c r="Z94" s="36"/>
      <c r="AA94" s="36"/>
      <c r="AB94" s="36"/>
      <c r="AC94" s="36"/>
      <c r="AD94" s="36"/>
      <c r="AE94" s="36"/>
      <c r="AT94" s="19" t="s">
        <v>188</v>
      </c>
      <c r="AU94" s="19" t="s">
        <v>82</v>
      </c>
    </row>
    <row r="95" spans="2:51" s="13" customFormat="1" ht="11.25">
      <c r="B95" s="199"/>
      <c r="C95" s="200"/>
      <c r="D95" s="193" t="s">
        <v>220</v>
      </c>
      <c r="E95" s="201" t="s">
        <v>19</v>
      </c>
      <c r="F95" s="202" t="s">
        <v>570</v>
      </c>
      <c r="G95" s="200"/>
      <c r="H95" s="203">
        <v>7.5</v>
      </c>
      <c r="I95" s="204"/>
      <c r="J95" s="200"/>
      <c r="K95" s="200"/>
      <c r="L95" s="205"/>
      <c r="M95" s="206"/>
      <c r="N95" s="207"/>
      <c r="O95" s="207"/>
      <c r="P95" s="207"/>
      <c r="Q95" s="207"/>
      <c r="R95" s="207"/>
      <c r="S95" s="207"/>
      <c r="T95" s="208"/>
      <c r="AT95" s="209" t="s">
        <v>220</v>
      </c>
      <c r="AU95" s="209" t="s">
        <v>82</v>
      </c>
      <c r="AV95" s="13" t="s">
        <v>82</v>
      </c>
      <c r="AW95" s="13" t="s">
        <v>34</v>
      </c>
      <c r="AX95" s="13" t="s">
        <v>72</v>
      </c>
      <c r="AY95" s="209" t="s">
        <v>153</v>
      </c>
    </row>
    <row r="96" spans="2:51" s="13" customFormat="1" ht="11.25">
      <c r="B96" s="199"/>
      <c r="C96" s="200"/>
      <c r="D96" s="193" t="s">
        <v>220</v>
      </c>
      <c r="E96" s="201" t="s">
        <v>19</v>
      </c>
      <c r="F96" s="202" t="s">
        <v>564</v>
      </c>
      <c r="G96" s="200"/>
      <c r="H96" s="203">
        <v>30</v>
      </c>
      <c r="I96" s="204"/>
      <c r="J96" s="200"/>
      <c r="K96" s="200"/>
      <c r="L96" s="205"/>
      <c r="M96" s="206"/>
      <c r="N96" s="207"/>
      <c r="O96" s="207"/>
      <c r="P96" s="207"/>
      <c r="Q96" s="207"/>
      <c r="R96" s="207"/>
      <c r="S96" s="207"/>
      <c r="T96" s="208"/>
      <c r="AT96" s="209" t="s">
        <v>220</v>
      </c>
      <c r="AU96" s="209" t="s">
        <v>82</v>
      </c>
      <c r="AV96" s="13" t="s">
        <v>82</v>
      </c>
      <c r="AW96" s="13" t="s">
        <v>34</v>
      </c>
      <c r="AX96" s="13" t="s">
        <v>72</v>
      </c>
      <c r="AY96" s="209" t="s">
        <v>153</v>
      </c>
    </row>
    <row r="97" spans="2:51" s="13" customFormat="1" ht="11.25">
      <c r="B97" s="199"/>
      <c r="C97" s="200"/>
      <c r="D97" s="193" t="s">
        <v>220</v>
      </c>
      <c r="E97" s="201" t="s">
        <v>19</v>
      </c>
      <c r="F97" s="202" t="s">
        <v>571</v>
      </c>
      <c r="G97" s="200"/>
      <c r="H97" s="203">
        <v>8</v>
      </c>
      <c r="I97" s="204"/>
      <c r="J97" s="200"/>
      <c r="K97" s="200"/>
      <c r="L97" s="205"/>
      <c r="M97" s="206"/>
      <c r="N97" s="207"/>
      <c r="O97" s="207"/>
      <c r="P97" s="207"/>
      <c r="Q97" s="207"/>
      <c r="R97" s="207"/>
      <c r="S97" s="207"/>
      <c r="T97" s="208"/>
      <c r="AT97" s="209" t="s">
        <v>220</v>
      </c>
      <c r="AU97" s="209" t="s">
        <v>82</v>
      </c>
      <c r="AV97" s="13" t="s">
        <v>82</v>
      </c>
      <c r="AW97" s="13" t="s">
        <v>34</v>
      </c>
      <c r="AX97" s="13" t="s">
        <v>72</v>
      </c>
      <c r="AY97" s="209" t="s">
        <v>153</v>
      </c>
    </row>
    <row r="98" spans="2:51" s="14" customFormat="1" ht="11.25">
      <c r="B98" s="215"/>
      <c r="C98" s="216"/>
      <c r="D98" s="193" t="s">
        <v>220</v>
      </c>
      <c r="E98" s="217" t="s">
        <v>233</v>
      </c>
      <c r="F98" s="218" t="s">
        <v>278</v>
      </c>
      <c r="G98" s="216"/>
      <c r="H98" s="219">
        <v>45.5</v>
      </c>
      <c r="I98" s="220"/>
      <c r="J98" s="216"/>
      <c r="K98" s="216"/>
      <c r="L98" s="221"/>
      <c r="M98" s="222"/>
      <c r="N98" s="223"/>
      <c r="O98" s="223"/>
      <c r="P98" s="223"/>
      <c r="Q98" s="223"/>
      <c r="R98" s="223"/>
      <c r="S98" s="223"/>
      <c r="T98" s="224"/>
      <c r="AT98" s="225" t="s">
        <v>220</v>
      </c>
      <c r="AU98" s="225" t="s">
        <v>82</v>
      </c>
      <c r="AV98" s="14" t="s">
        <v>160</v>
      </c>
      <c r="AW98" s="14" t="s">
        <v>34</v>
      </c>
      <c r="AX98" s="14" t="s">
        <v>80</v>
      </c>
      <c r="AY98" s="225" t="s">
        <v>153</v>
      </c>
    </row>
    <row r="99" spans="1:65" s="2" customFormat="1" ht="14.45" customHeight="1">
      <c r="A99" s="36"/>
      <c r="B99" s="37"/>
      <c r="C99" s="180" t="s">
        <v>166</v>
      </c>
      <c r="D99" s="180" t="s">
        <v>155</v>
      </c>
      <c r="E99" s="181" t="s">
        <v>572</v>
      </c>
      <c r="F99" s="182" t="s">
        <v>573</v>
      </c>
      <c r="G99" s="183" t="s">
        <v>174</v>
      </c>
      <c r="H99" s="184">
        <v>45.5</v>
      </c>
      <c r="I99" s="185"/>
      <c r="J99" s="186">
        <f>ROUND(I99*H99,2)</f>
        <v>0</v>
      </c>
      <c r="K99" s="182" t="s">
        <v>159</v>
      </c>
      <c r="L99" s="41"/>
      <c r="M99" s="187" t="s">
        <v>19</v>
      </c>
      <c r="N99" s="188" t="s">
        <v>43</v>
      </c>
      <c r="O99" s="66"/>
      <c r="P99" s="189">
        <f>O99*H99</f>
        <v>0</v>
      </c>
      <c r="Q99" s="189">
        <v>0</v>
      </c>
      <c r="R99" s="189">
        <f>Q99*H99</f>
        <v>0</v>
      </c>
      <c r="S99" s="189">
        <v>0</v>
      </c>
      <c r="T99" s="190">
        <f>S99*H99</f>
        <v>0</v>
      </c>
      <c r="U99" s="36"/>
      <c r="V99" s="36"/>
      <c r="W99" s="36"/>
      <c r="X99" s="36"/>
      <c r="Y99" s="36"/>
      <c r="Z99" s="36"/>
      <c r="AA99" s="36"/>
      <c r="AB99" s="36"/>
      <c r="AC99" s="36"/>
      <c r="AD99" s="36"/>
      <c r="AE99" s="36"/>
      <c r="AR99" s="191" t="s">
        <v>160</v>
      </c>
      <c r="AT99" s="191" t="s">
        <v>155</v>
      </c>
      <c r="AU99" s="191" t="s">
        <v>82</v>
      </c>
      <c r="AY99" s="19" t="s">
        <v>153</v>
      </c>
      <c r="BE99" s="192">
        <f>IF(N99="základní",J99,0)</f>
        <v>0</v>
      </c>
      <c r="BF99" s="192">
        <f>IF(N99="snížená",J99,0)</f>
        <v>0</v>
      </c>
      <c r="BG99" s="192">
        <f>IF(N99="zákl. přenesená",J99,0)</f>
        <v>0</v>
      </c>
      <c r="BH99" s="192">
        <f>IF(N99="sníž. přenesená",J99,0)</f>
        <v>0</v>
      </c>
      <c r="BI99" s="192">
        <f>IF(N99="nulová",J99,0)</f>
        <v>0</v>
      </c>
      <c r="BJ99" s="19" t="s">
        <v>80</v>
      </c>
      <c r="BK99" s="192">
        <f>ROUND(I99*H99,2)</f>
        <v>0</v>
      </c>
      <c r="BL99" s="19" t="s">
        <v>160</v>
      </c>
      <c r="BM99" s="191" t="s">
        <v>574</v>
      </c>
    </row>
    <row r="100" spans="1:47" s="2" customFormat="1" ht="11.25">
      <c r="A100" s="36"/>
      <c r="B100" s="37"/>
      <c r="C100" s="38"/>
      <c r="D100" s="193" t="s">
        <v>186</v>
      </c>
      <c r="E100" s="38"/>
      <c r="F100" s="194" t="s">
        <v>575</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186</v>
      </c>
      <c r="AU100" s="19" t="s">
        <v>82</v>
      </c>
    </row>
    <row r="101" spans="1:47" s="2" customFormat="1" ht="39">
      <c r="A101" s="36"/>
      <c r="B101" s="37"/>
      <c r="C101" s="38"/>
      <c r="D101" s="193" t="s">
        <v>188</v>
      </c>
      <c r="E101" s="38"/>
      <c r="F101" s="198" t="s">
        <v>569</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188</v>
      </c>
      <c r="AU101" s="19" t="s">
        <v>82</v>
      </c>
    </row>
    <row r="102" spans="2:51" s="13" customFormat="1" ht="11.25">
      <c r="B102" s="199"/>
      <c r="C102" s="200"/>
      <c r="D102" s="193" t="s">
        <v>220</v>
      </c>
      <c r="E102" s="201" t="s">
        <v>19</v>
      </c>
      <c r="F102" s="202" t="s">
        <v>233</v>
      </c>
      <c r="G102" s="200"/>
      <c r="H102" s="203">
        <v>45.5</v>
      </c>
      <c r="I102" s="204"/>
      <c r="J102" s="200"/>
      <c r="K102" s="200"/>
      <c r="L102" s="205"/>
      <c r="M102" s="206"/>
      <c r="N102" s="207"/>
      <c r="O102" s="207"/>
      <c r="P102" s="207"/>
      <c r="Q102" s="207"/>
      <c r="R102" s="207"/>
      <c r="S102" s="207"/>
      <c r="T102" s="208"/>
      <c r="AT102" s="209" t="s">
        <v>220</v>
      </c>
      <c r="AU102" s="209" t="s">
        <v>82</v>
      </c>
      <c r="AV102" s="13" t="s">
        <v>82</v>
      </c>
      <c r="AW102" s="13" t="s">
        <v>34</v>
      </c>
      <c r="AX102" s="13" t="s">
        <v>80</v>
      </c>
      <c r="AY102" s="209" t="s">
        <v>153</v>
      </c>
    </row>
    <row r="103" spans="1:65" s="2" customFormat="1" ht="14.45" customHeight="1">
      <c r="A103" s="36"/>
      <c r="B103" s="37"/>
      <c r="C103" s="180" t="s">
        <v>160</v>
      </c>
      <c r="D103" s="180" t="s">
        <v>155</v>
      </c>
      <c r="E103" s="181" t="s">
        <v>576</v>
      </c>
      <c r="F103" s="182" t="s">
        <v>577</v>
      </c>
      <c r="G103" s="183" t="s">
        <v>226</v>
      </c>
      <c r="H103" s="184">
        <v>2.1</v>
      </c>
      <c r="I103" s="185"/>
      <c r="J103" s="186">
        <f>ROUND(I103*H103,2)</f>
        <v>0</v>
      </c>
      <c r="K103" s="182" t="s">
        <v>159</v>
      </c>
      <c r="L103" s="41"/>
      <c r="M103" s="187" t="s">
        <v>19</v>
      </c>
      <c r="N103" s="188" t="s">
        <v>43</v>
      </c>
      <c r="O103" s="66"/>
      <c r="P103" s="189">
        <f>O103*H103</f>
        <v>0</v>
      </c>
      <c r="Q103" s="189">
        <v>1.05388</v>
      </c>
      <c r="R103" s="189">
        <f>Q103*H103</f>
        <v>2.213148</v>
      </c>
      <c r="S103" s="189">
        <v>0</v>
      </c>
      <c r="T103" s="190">
        <f>S103*H103</f>
        <v>0</v>
      </c>
      <c r="U103" s="36"/>
      <c r="V103" s="36"/>
      <c r="W103" s="36"/>
      <c r="X103" s="36"/>
      <c r="Y103" s="36"/>
      <c r="Z103" s="36"/>
      <c r="AA103" s="36"/>
      <c r="AB103" s="36"/>
      <c r="AC103" s="36"/>
      <c r="AD103" s="36"/>
      <c r="AE103" s="36"/>
      <c r="AR103" s="191" t="s">
        <v>160</v>
      </c>
      <c r="AT103" s="191" t="s">
        <v>155</v>
      </c>
      <c r="AU103" s="191" t="s">
        <v>82</v>
      </c>
      <c r="AY103" s="19" t="s">
        <v>153</v>
      </c>
      <c r="BE103" s="192">
        <f>IF(N103="základní",J103,0)</f>
        <v>0</v>
      </c>
      <c r="BF103" s="192">
        <f>IF(N103="snížená",J103,0)</f>
        <v>0</v>
      </c>
      <c r="BG103" s="192">
        <f>IF(N103="zákl. přenesená",J103,0)</f>
        <v>0</v>
      </c>
      <c r="BH103" s="192">
        <f>IF(N103="sníž. přenesená",J103,0)</f>
        <v>0</v>
      </c>
      <c r="BI103" s="192">
        <f>IF(N103="nulová",J103,0)</f>
        <v>0</v>
      </c>
      <c r="BJ103" s="19" t="s">
        <v>80</v>
      </c>
      <c r="BK103" s="192">
        <f>ROUND(I103*H103,2)</f>
        <v>0</v>
      </c>
      <c r="BL103" s="19" t="s">
        <v>160</v>
      </c>
      <c r="BM103" s="191" t="s">
        <v>578</v>
      </c>
    </row>
    <row r="104" spans="1:47" s="2" customFormat="1" ht="11.25">
      <c r="A104" s="36"/>
      <c r="B104" s="37"/>
      <c r="C104" s="38"/>
      <c r="D104" s="193" t="s">
        <v>186</v>
      </c>
      <c r="E104" s="38"/>
      <c r="F104" s="194" t="s">
        <v>579</v>
      </c>
      <c r="G104" s="38"/>
      <c r="H104" s="38"/>
      <c r="I104" s="195"/>
      <c r="J104" s="38"/>
      <c r="K104" s="38"/>
      <c r="L104" s="41"/>
      <c r="M104" s="196"/>
      <c r="N104" s="197"/>
      <c r="O104" s="66"/>
      <c r="P104" s="66"/>
      <c r="Q104" s="66"/>
      <c r="R104" s="66"/>
      <c r="S104" s="66"/>
      <c r="T104" s="67"/>
      <c r="U104" s="36"/>
      <c r="V104" s="36"/>
      <c r="W104" s="36"/>
      <c r="X104" s="36"/>
      <c r="Y104" s="36"/>
      <c r="Z104" s="36"/>
      <c r="AA104" s="36"/>
      <c r="AB104" s="36"/>
      <c r="AC104" s="36"/>
      <c r="AD104" s="36"/>
      <c r="AE104" s="36"/>
      <c r="AT104" s="19" t="s">
        <v>186</v>
      </c>
      <c r="AU104" s="19" t="s">
        <v>82</v>
      </c>
    </row>
    <row r="105" spans="1:47" s="2" customFormat="1" ht="29.25">
      <c r="A105" s="36"/>
      <c r="B105" s="37"/>
      <c r="C105" s="38"/>
      <c r="D105" s="193" t="s">
        <v>188</v>
      </c>
      <c r="E105" s="38"/>
      <c r="F105" s="198" t="s">
        <v>580</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188</v>
      </c>
      <c r="AU105" s="19" t="s">
        <v>82</v>
      </c>
    </row>
    <row r="106" spans="2:51" s="13" customFormat="1" ht="11.25">
      <c r="B106" s="199"/>
      <c r="C106" s="200"/>
      <c r="D106" s="193" t="s">
        <v>220</v>
      </c>
      <c r="E106" s="201" t="s">
        <v>19</v>
      </c>
      <c r="F106" s="202" t="s">
        <v>581</v>
      </c>
      <c r="G106" s="200"/>
      <c r="H106" s="203">
        <v>2.1</v>
      </c>
      <c r="I106" s="204"/>
      <c r="J106" s="200"/>
      <c r="K106" s="200"/>
      <c r="L106" s="205"/>
      <c r="M106" s="206"/>
      <c r="N106" s="207"/>
      <c r="O106" s="207"/>
      <c r="P106" s="207"/>
      <c r="Q106" s="207"/>
      <c r="R106" s="207"/>
      <c r="S106" s="207"/>
      <c r="T106" s="208"/>
      <c r="AT106" s="209" t="s">
        <v>220</v>
      </c>
      <c r="AU106" s="209" t="s">
        <v>82</v>
      </c>
      <c r="AV106" s="13" t="s">
        <v>82</v>
      </c>
      <c r="AW106" s="13" t="s">
        <v>34</v>
      </c>
      <c r="AX106" s="13" t="s">
        <v>80</v>
      </c>
      <c r="AY106" s="209" t="s">
        <v>153</v>
      </c>
    </row>
    <row r="107" spans="2:63" s="12" customFormat="1" ht="22.9" customHeight="1">
      <c r="B107" s="164"/>
      <c r="C107" s="165"/>
      <c r="D107" s="166" t="s">
        <v>71</v>
      </c>
      <c r="E107" s="178" t="s">
        <v>160</v>
      </c>
      <c r="F107" s="178" t="s">
        <v>358</v>
      </c>
      <c r="G107" s="165"/>
      <c r="H107" s="165"/>
      <c r="I107" s="168"/>
      <c r="J107" s="179">
        <f>BK107</f>
        <v>0</v>
      </c>
      <c r="K107" s="165"/>
      <c r="L107" s="170"/>
      <c r="M107" s="171"/>
      <c r="N107" s="172"/>
      <c r="O107" s="172"/>
      <c r="P107" s="173">
        <f>SUM(P108:P111)</f>
        <v>0</v>
      </c>
      <c r="Q107" s="172"/>
      <c r="R107" s="173">
        <f>SUM(R108:R111)</f>
        <v>0</v>
      </c>
      <c r="S107" s="172"/>
      <c r="T107" s="174">
        <f>SUM(T108:T111)</f>
        <v>0</v>
      </c>
      <c r="AR107" s="175" t="s">
        <v>80</v>
      </c>
      <c r="AT107" s="176" t="s">
        <v>71</v>
      </c>
      <c r="AU107" s="176" t="s">
        <v>80</v>
      </c>
      <c r="AY107" s="175" t="s">
        <v>153</v>
      </c>
      <c r="BK107" s="177">
        <f>SUM(BK108:BK111)</f>
        <v>0</v>
      </c>
    </row>
    <row r="108" spans="1:65" s="2" customFormat="1" ht="14.45" customHeight="1">
      <c r="A108" s="36"/>
      <c r="B108" s="37"/>
      <c r="C108" s="180" t="s">
        <v>176</v>
      </c>
      <c r="D108" s="180" t="s">
        <v>155</v>
      </c>
      <c r="E108" s="181" t="s">
        <v>359</v>
      </c>
      <c r="F108" s="182" t="s">
        <v>360</v>
      </c>
      <c r="G108" s="183" t="s">
        <v>174</v>
      </c>
      <c r="H108" s="184">
        <v>31.5</v>
      </c>
      <c r="I108" s="185"/>
      <c r="J108" s="186">
        <f>ROUND(I108*H108,2)</f>
        <v>0</v>
      </c>
      <c r="K108" s="182" t="s">
        <v>159</v>
      </c>
      <c r="L108" s="41"/>
      <c r="M108" s="187" t="s">
        <v>19</v>
      </c>
      <c r="N108" s="188" t="s">
        <v>43</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160</v>
      </c>
      <c r="AT108" s="191" t="s">
        <v>155</v>
      </c>
      <c r="AU108" s="191" t="s">
        <v>82</v>
      </c>
      <c r="AY108" s="19" t="s">
        <v>153</v>
      </c>
      <c r="BE108" s="192">
        <f>IF(N108="základní",J108,0)</f>
        <v>0</v>
      </c>
      <c r="BF108" s="192">
        <f>IF(N108="snížená",J108,0)</f>
        <v>0</v>
      </c>
      <c r="BG108" s="192">
        <f>IF(N108="zákl. přenesená",J108,0)</f>
        <v>0</v>
      </c>
      <c r="BH108" s="192">
        <f>IF(N108="sníž. přenesená",J108,0)</f>
        <v>0</v>
      </c>
      <c r="BI108" s="192">
        <f>IF(N108="nulová",J108,0)</f>
        <v>0</v>
      </c>
      <c r="BJ108" s="19" t="s">
        <v>80</v>
      </c>
      <c r="BK108" s="192">
        <f>ROUND(I108*H108,2)</f>
        <v>0</v>
      </c>
      <c r="BL108" s="19" t="s">
        <v>160</v>
      </c>
      <c r="BM108" s="191" t="s">
        <v>582</v>
      </c>
    </row>
    <row r="109" spans="1:47" s="2" customFormat="1" ht="11.25">
      <c r="A109" s="36"/>
      <c r="B109" s="37"/>
      <c r="C109" s="38"/>
      <c r="D109" s="193" t="s">
        <v>186</v>
      </c>
      <c r="E109" s="38"/>
      <c r="F109" s="194" t="s">
        <v>362</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186</v>
      </c>
      <c r="AU109" s="19" t="s">
        <v>82</v>
      </c>
    </row>
    <row r="110" spans="1:47" s="2" customFormat="1" ht="107.25">
      <c r="A110" s="36"/>
      <c r="B110" s="37"/>
      <c r="C110" s="38"/>
      <c r="D110" s="193" t="s">
        <v>188</v>
      </c>
      <c r="E110" s="38"/>
      <c r="F110" s="198" t="s">
        <v>363</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188</v>
      </c>
      <c r="AU110" s="19" t="s">
        <v>82</v>
      </c>
    </row>
    <row r="111" spans="2:51" s="13" customFormat="1" ht="11.25">
      <c r="B111" s="199"/>
      <c r="C111" s="200"/>
      <c r="D111" s="193" t="s">
        <v>220</v>
      </c>
      <c r="E111" s="201" t="s">
        <v>19</v>
      </c>
      <c r="F111" s="202" t="s">
        <v>583</v>
      </c>
      <c r="G111" s="200"/>
      <c r="H111" s="203">
        <v>31.5</v>
      </c>
      <c r="I111" s="204"/>
      <c r="J111" s="200"/>
      <c r="K111" s="200"/>
      <c r="L111" s="205"/>
      <c r="M111" s="206"/>
      <c r="N111" s="207"/>
      <c r="O111" s="207"/>
      <c r="P111" s="207"/>
      <c r="Q111" s="207"/>
      <c r="R111" s="207"/>
      <c r="S111" s="207"/>
      <c r="T111" s="208"/>
      <c r="AT111" s="209" t="s">
        <v>220</v>
      </c>
      <c r="AU111" s="209" t="s">
        <v>82</v>
      </c>
      <c r="AV111" s="13" t="s">
        <v>82</v>
      </c>
      <c r="AW111" s="13" t="s">
        <v>34</v>
      </c>
      <c r="AX111" s="13" t="s">
        <v>80</v>
      </c>
      <c r="AY111" s="209" t="s">
        <v>153</v>
      </c>
    </row>
    <row r="112" spans="2:63" s="12" customFormat="1" ht="22.9" customHeight="1">
      <c r="B112" s="164"/>
      <c r="C112" s="165"/>
      <c r="D112" s="166" t="s">
        <v>71</v>
      </c>
      <c r="E112" s="178" t="s">
        <v>202</v>
      </c>
      <c r="F112" s="178" t="s">
        <v>379</v>
      </c>
      <c r="G112" s="165"/>
      <c r="H112" s="165"/>
      <c r="I112" s="168"/>
      <c r="J112" s="179">
        <f>BK112</f>
        <v>0</v>
      </c>
      <c r="K112" s="165"/>
      <c r="L112" s="170"/>
      <c r="M112" s="171"/>
      <c r="N112" s="172"/>
      <c r="O112" s="172"/>
      <c r="P112" s="173">
        <f>SUM(P113:P133)</f>
        <v>0</v>
      </c>
      <c r="Q112" s="172"/>
      <c r="R112" s="173">
        <f>SUM(R113:R133)</f>
        <v>0.065275</v>
      </c>
      <c r="S112" s="172"/>
      <c r="T112" s="174">
        <f>SUM(T113:T133)</f>
        <v>0</v>
      </c>
      <c r="AR112" s="175" t="s">
        <v>80</v>
      </c>
      <c r="AT112" s="176" t="s">
        <v>71</v>
      </c>
      <c r="AU112" s="176" t="s">
        <v>80</v>
      </c>
      <c r="AY112" s="175" t="s">
        <v>153</v>
      </c>
      <c r="BK112" s="177">
        <f>SUM(BK113:BK133)</f>
        <v>0</v>
      </c>
    </row>
    <row r="113" spans="1:65" s="2" customFormat="1" ht="14.45" customHeight="1">
      <c r="A113" s="36"/>
      <c r="B113" s="37"/>
      <c r="C113" s="180" t="s">
        <v>181</v>
      </c>
      <c r="D113" s="180" t="s">
        <v>155</v>
      </c>
      <c r="E113" s="181" t="s">
        <v>584</v>
      </c>
      <c r="F113" s="182" t="s">
        <v>585</v>
      </c>
      <c r="G113" s="183" t="s">
        <v>174</v>
      </c>
      <c r="H113" s="184">
        <v>45.5</v>
      </c>
      <c r="I113" s="185"/>
      <c r="J113" s="186">
        <f>ROUND(I113*H113,2)</f>
        <v>0</v>
      </c>
      <c r="K113" s="182" t="s">
        <v>159</v>
      </c>
      <c r="L113" s="41"/>
      <c r="M113" s="187" t="s">
        <v>19</v>
      </c>
      <c r="N113" s="188" t="s">
        <v>43</v>
      </c>
      <c r="O113" s="66"/>
      <c r="P113" s="189">
        <f>O113*H113</f>
        <v>0</v>
      </c>
      <c r="Q113" s="189">
        <v>0.00063</v>
      </c>
      <c r="R113" s="189">
        <f>Q113*H113</f>
        <v>0.028665</v>
      </c>
      <c r="S113" s="189">
        <v>0</v>
      </c>
      <c r="T113" s="190">
        <f>S113*H113</f>
        <v>0</v>
      </c>
      <c r="U113" s="36"/>
      <c r="V113" s="36"/>
      <c r="W113" s="36"/>
      <c r="X113" s="36"/>
      <c r="Y113" s="36"/>
      <c r="Z113" s="36"/>
      <c r="AA113" s="36"/>
      <c r="AB113" s="36"/>
      <c r="AC113" s="36"/>
      <c r="AD113" s="36"/>
      <c r="AE113" s="36"/>
      <c r="AR113" s="191" t="s">
        <v>160</v>
      </c>
      <c r="AT113" s="191" t="s">
        <v>155</v>
      </c>
      <c r="AU113" s="191" t="s">
        <v>82</v>
      </c>
      <c r="AY113" s="19" t="s">
        <v>153</v>
      </c>
      <c r="BE113" s="192">
        <f>IF(N113="základní",J113,0)</f>
        <v>0</v>
      </c>
      <c r="BF113" s="192">
        <f>IF(N113="snížená",J113,0)</f>
        <v>0</v>
      </c>
      <c r="BG113" s="192">
        <f>IF(N113="zákl. přenesená",J113,0)</f>
        <v>0</v>
      </c>
      <c r="BH113" s="192">
        <f>IF(N113="sníž. přenesená",J113,0)</f>
        <v>0</v>
      </c>
      <c r="BI113" s="192">
        <f>IF(N113="nulová",J113,0)</f>
        <v>0</v>
      </c>
      <c r="BJ113" s="19" t="s">
        <v>80</v>
      </c>
      <c r="BK113" s="192">
        <f>ROUND(I113*H113,2)</f>
        <v>0</v>
      </c>
      <c r="BL113" s="19" t="s">
        <v>160</v>
      </c>
      <c r="BM113" s="191" t="s">
        <v>586</v>
      </c>
    </row>
    <row r="114" spans="1:47" s="2" customFormat="1" ht="11.25">
      <c r="A114" s="36"/>
      <c r="B114" s="37"/>
      <c r="C114" s="38"/>
      <c r="D114" s="193" t="s">
        <v>186</v>
      </c>
      <c r="E114" s="38"/>
      <c r="F114" s="194" t="s">
        <v>587</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186</v>
      </c>
      <c r="AU114" s="19" t="s">
        <v>82</v>
      </c>
    </row>
    <row r="115" spans="1:47" s="2" customFormat="1" ht="58.5">
      <c r="A115" s="36"/>
      <c r="B115" s="37"/>
      <c r="C115" s="38"/>
      <c r="D115" s="193" t="s">
        <v>188</v>
      </c>
      <c r="E115" s="38"/>
      <c r="F115" s="198" t="s">
        <v>588</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188</v>
      </c>
      <c r="AU115" s="19" t="s">
        <v>82</v>
      </c>
    </row>
    <row r="116" spans="2:51" s="13" customFormat="1" ht="11.25">
      <c r="B116" s="199"/>
      <c r="C116" s="200"/>
      <c r="D116" s="193" t="s">
        <v>220</v>
      </c>
      <c r="E116" s="201" t="s">
        <v>19</v>
      </c>
      <c r="F116" s="202" t="s">
        <v>589</v>
      </c>
      <c r="G116" s="200"/>
      <c r="H116" s="203">
        <v>37.5</v>
      </c>
      <c r="I116" s="204"/>
      <c r="J116" s="200"/>
      <c r="K116" s="200"/>
      <c r="L116" s="205"/>
      <c r="M116" s="206"/>
      <c r="N116" s="207"/>
      <c r="O116" s="207"/>
      <c r="P116" s="207"/>
      <c r="Q116" s="207"/>
      <c r="R116" s="207"/>
      <c r="S116" s="207"/>
      <c r="T116" s="208"/>
      <c r="AT116" s="209" t="s">
        <v>220</v>
      </c>
      <c r="AU116" s="209" t="s">
        <v>82</v>
      </c>
      <c r="AV116" s="13" t="s">
        <v>82</v>
      </c>
      <c r="AW116" s="13" t="s">
        <v>34</v>
      </c>
      <c r="AX116" s="13" t="s">
        <v>72</v>
      </c>
      <c r="AY116" s="209" t="s">
        <v>153</v>
      </c>
    </row>
    <row r="117" spans="2:51" s="13" customFormat="1" ht="11.25">
      <c r="B117" s="199"/>
      <c r="C117" s="200"/>
      <c r="D117" s="193" t="s">
        <v>220</v>
      </c>
      <c r="E117" s="201" t="s">
        <v>19</v>
      </c>
      <c r="F117" s="202" t="s">
        <v>571</v>
      </c>
      <c r="G117" s="200"/>
      <c r="H117" s="203">
        <v>8</v>
      </c>
      <c r="I117" s="204"/>
      <c r="J117" s="200"/>
      <c r="K117" s="200"/>
      <c r="L117" s="205"/>
      <c r="M117" s="206"/>
      <c r="N117" s="207"/>
      <c r="O117" s="207"/>
      <c r="P117" s="207"/>
      <c r="Q117" s="207"/>
      <c r="R117" s="207"/>
      <c r="S117" s="207"/>
      <c r="T117" s="208"/>
      <c r="AT117" s="209" t="s">
        <v>220</v>
      </c>
      <c r="AU117" s="209" t="s">
        <v>82</v>
      </c>
      <c r="AV117" s="13" t="s">
        <v>82</v>
      </c>
      <c r="AW117" s="13" t="s">
        <v>34</v>
      </c>
      <c r="AX117" s="13" t="s">
        <v>72</v>
      </c>
      <c r="AY117" s="209" t="s">
        <v>153</v>
      </c>
    </row>
    <row r="118" spans="2:51" s="14" customFormat="1" ht="11.25">
      <c r="B118" s="215"/>
      <c r="C118" s="216"/>
      <c r="D118" s="193" t="s">
        <v>220</v>
      </c>
      <c r="E118" s="217" t="s">
        <v>19</v>
      </c>
      <c r="F118" s="218" t="s">
        <v>278</v>
      </c>
      <c r="G118" s="216"/>
      <c r="H118" s="219">
        <v>45.5</v>
      </c>
      <c r="I118" s="220"/>
      <c r="J118" s="216"/>
      <c r="K118" s="216"/>
      <c r="L118" s="221"/>
      <c r="M118" s="222"/>
      <c r="N118" s="223"/>
      <c r="O118" s="223"/>
      <c r="P118" s="223"/>
      <c r="Q118" s="223"/>
      <c r="R118" s="223"/>
      <c r="S118" s="223"/>
      <c r="T118" s="224"/>
      <c r="AT118" s="225" t="s">
        <v>220</v>
      </c>
      <c r="AU118" s="225" t="s">
        <v>82</v>
      </c>
      <c r="AV118" s="14" t="s">
        <v>160</v>
      </c>
      <c r="AW118" s="14" t="s">
        <v>34</v>
      </c>
      <c r="AX118" s="14" t="s">
        <v>80</v>
      </c>
      <c r="AY118" s="225" t="s">
        <v>153</v>
      </c>
    </row>
    <row r="119" spans="1:65" s="2" customFormat="1" ht="14.45" customHeight="1">
      <c r="A119" s="36"/>
      <c r="B119" s="37"/>
      <c r="C119" s="180" t="s">
        <v>190</v>
      </c>
      <c r="D119" s="180" t="s">
        <v>155</v>
      </c>
      <c r="E119" s="181" t="s">
        <v>590</v>
      </c>
      <c r="F119" s="182" t="s">
        <v>591</v>
      </c>
      <c r="G119" s="183" t="s">
        <v>158</v>
      </c>
      <c r="H119" s="184">
        <v>15</v>
      </c>
      <c r="I119" s="185"/>
      <c r="J119" s="186">
        <f>ROUND(I119*H119,2)</f>
        <v>0</v>
      </c>
      <c r="K119" s="182" t="s">
        <v>159</v>
      </c>
      <c r="L119" s="41"/>
      <c r="M119" s="187" t="s">
        <v>19</v>
      </c>
      <c r="N119" s="188" t="s">
        <v>43</v>
      </c>
      <c r="O119" s="66"/>
      <c r="P119" s="189">
        <f>O119*H119</f>
        <v>0</v>
      </c>
      <c r="Q119" s="189">
        <v>0.00167</v>
      </c>
      <c r="R119" s="189">
        <f>Q119*H119</f>
        <v>0.02505</v>
      </c>
      <c r="S119" s="189">
        <v>0</v>
      </c>
      <c r="T119" s="190">
        <f>S119*H119</f>
        <v>0</v>
      </c>
      <c r="U119" s="36"/>
      <c r="V119" s="36"/>
      <c r="W119" s="36"/>
      <c r="X119" s="36"/>
      <c r="Y119" s="36"/>
      <c r="Z119" s="36"/>
      <c r="AA119" s="36"/>
      <c r="AB119" s="36"/>
      <c r="AC119" s="36"/>
      <c r="AD119" s="36"/>
      <c r="AE119" s="36"/>
      <c r="AR119" s="191" t="s">
        <v>160</v>
      </c>
      <c r="AT119" s="191" t="s">
        <v>155</v>
      </c>
      <c r="AU119" s="191" t="s">
        <v>82</v>
      </c>
      <c r="AY119" s="19" t="s">
        <v>153</v>
      </c>
      <c r="BE119" s="192">
        <f>IF(N119="základní",J119,0)</f>
        <v>0</v>
      </c>
      <c r="BF119" s="192">
        <f>IF(N119="snížená",J119,0)</f>
        <v>0</v>
      </c>
      <c r="BG119" s="192">
        <f>IF(N119="zákl. přenesená",J119,0)</f>
        <v>0</v>
      </c>
      <c r="BH119" s="192">
        <f>IF(N119="sníž. přenesená",J119,0)</f>
        <v>0</v>
      </c>
      <c r="BI119" s="192">
        <f>IF(N119="nulová",J119,0)</f>
        <v>0</v>
      </c>
      <c r="BJ119" s="19" t="s">
        <v>80</v>
      </c>
      <c r="BK119" s="192">
        <f>ROUND(I119*H119,2)</f>
        <v>0</v>
      </c>
      <c r="BL119" s="19" t="s">
        <v>160</v>
      </c>
      <c r="BM119" s="191" t="s">
        <v>592</v>
      </c>
    </row>
    <row r="120" spans="1:47" s="2" customFormat="1" ht="11.25">
      <c r="A120" s="36"/>
      <c r="B120" s="37"/>
      <c r="C120" s="38"/>
      <c r="D120" s="193" t="s">
        <v>186</v>
      </c>
      <c r="E120" s="38"/>
      <c r="F120" s="194" t="s">
        <v>593</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186</v>
      </c>
      <c r="AU120" s="19" t="s">
        <v>82</v>
      </c>
    </row>
    <row r="121" spans="1:47" s="2" customFormat="1" ht="204.75">
      <c r="A121" s="36"/>
      <c r="B121" s="37"/>
      <c r="C121" s="38"/>
      <c r="D121" s="193" t="s">
        <v>188</v>
      </c>
      <c r="E121" s="38"/>
      <c r="F121" s="198" t="s">
        <v>594</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188</v>
      </c>
      <c r="AU121" s="19" t="s">
        <v>82</v>
      </c>
    </row>
    <row r="122" spans="1:65" s="2" customFormat="1" ht="14.45" customHeight="1">
      <c r="A122" s="36"/>
      <c r="B122" s="37"/>
      <c r="C122" s="180" t="s">
        <v>194</v>
      </c>
      <c r="D122" s="180" t="s">
        <v>155</v>
      </c>
      <c r="E122" s="181" t="s">
        <v>595</v>
      </c>
      <c r="F122" s="182" t="s">
        <v>596</v>
      </c>
      <c r="G122" s="183" t="s">
        <v>158</v>
      </c>
      <c r="H122" s="184">
        <v>4</v>
      </c>
      <c r="I122" s="185"/>
      <c r="J122" s="186">
        <f>ROUND(I122*H122,2)</f>
        <v>0</v>
      </c>
      <c r="K122" s="182" t="s">
        <v>159</v>
      </c>
      <c r="L122" s="41"/>
      <c r="M122" s="187" t="s">
        <v>19</v>
      </c>
      <c r="N122" s="188" t="s">
        <v>43</v>
      </c>
      <c r="O122" s="66"/>
      <c r="P122" s="189">
        <f>O122*H122</f>
        <v>0</v>
      </c>
      <c r="Q122" s="189">
        <v>0.00208</v>
      </c>
      <c r="R122" s="189">
        <f>Q122*H122</f>
        <v>0.00832</v>
      </c>
      <c r="S122" s="189">
        <v>0</v>
      </c>
      <c r="T122" s="190">
        <f>S122*H122</f>
        <v>0</v>
      </c>
      <c r="U122" s="36"/>
      <c r="V122" s="36"/>
      <c r="W122" s="36"/>
      <c r="X122" s="36"/>
      <c r="Y122" s="36"/>
      <c r="Z122" s="36"/>
      <c r="AA122" s="36"/>
      <c r="AB122" s="36"/>
      <c r="AC122" s="36"/>
      <c r="AD122" s="36"/>
      <c r="AE122" s="36"/>
      <c r="AR122" s="191" t="s">
        <v>160</v>
      </c>
      <c r="AT122" s="191" t="s">
        <v>155</v>
      </c>
      <c r="AU122" s="191" t="s">
        <v>82</v>
      </c>
      <c r="AY122" s="19" t="s">
        <v>153</v>
      </c>
      <c r="BE122" s="192">
        <f>IF(N122="základní",J122,0)</f>
        <v>0</v>
      </c>
      <c r="BF122" s="192">
        <f>IF(N122="snížená",J122,0)</f>
        <v>0</v>
      </c>
      <c r="BG122" s="192">
        <f>IF(N122="zákl. přenesená",J122,0)</f>
        <v>0</v>
      </c>
      <c r="BH122" s="192">
        <f>IF(N122="sníž. přenesená",J122,0)</f>
        <v>0</v>
      </c>
      <c r="BI122" s="192">
        <f>IF(N122="nulová",J122,0)</f>
        <v>0</v>
      </c>
      <c r="BJ122" s="19" t="s">
        <v>80</v>
      </c>
      <c r="BK122" s="192">
        <f>ROUND(I122*H122,2)</f>
        <v>0</v>
      </c>
      <c r="BL122" s="19" t="s">
        <v>160</v>
      </c>
      <c r="BM122" s="191" t="s">
        <v>597</v>
      </c>
    </row>
    <row r="123" spans="1:47" s="2" customFormat="1" ht="11.25">
      <c r="A123" s="36"/>
      <c r="B123" s="37"/>
      <c r="C123" s="38"/>
      <c r="D123" s="193" t="s">
        <v>186</v>
      </c>
      <c r="E123" s="38"/>
      <c r="F123" s="194" t="s">
        <v>598</v>
      </c>
      <c r="G123" s="38"/>
      <c r="H123" s="38"/>
      <c r="I123" s="195"/>
      <c r="J123" s="38"/>
      <c r="K123" s="38"/>
      <c r="L123" s="41"/>
      <c r="M123" s="196"/>
      <c r="N123" s="197"/>
      <c r="O123" s="66"/>
      <c r="P123" s="66"/>
      <c r="Q123" s="66"/>
      <c r="R123" s="66"/>
      <c r="S123" s="66"/>
      <c r="T123" s="67"/>
      <c r="U123" s="36"/>
      <c r="V123" s="36"/>
      <c r="W123" s="36"/>
      <c r="X123" s="36"/>
      <c r="Y123" s="36"/>
      <c r="Z123" s="36"/>
      <c r="AA123" s="36"/>
      <c r="AB123" s="36"/>
      <c r="AC123" s="36"/>
      <c r="AD123" s="36"/>
      <c r="AE123" s="36"/>
      <c r="AT123" s="19" t="s">
        <v>186</v>
      </c>
      <c r="AU123" s="19" t="s">
        <v>82</v>
      </c>
    </row>
    <row r="124" spans="1:47" s="2" customFormat="1" ht="204.75">
      <c r="A124" s="36"/>
      <c r="B124" s="37"/>
      <c r="C124" s="38"/>
      <c r="D124" s="193" t="s">
        <v>188</v>
      </c>
      <c r="E124" s="38"/>
      <c r="F124" s="198" t="s">
        <v>594</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188</v>
      </c>
      <c r="AU124" s="19" t="s">
        <v>82</v>
      </c>
    </row>
    <row r="125" spans="2:51" s="13" customFormat="1" ht="11.25">
      <c r="B125" s="199"/>
      <c r="C125" s="200"/>
      <c r="D125" s="193" t="s">
        <v>220</v>
      </c>
      <c r="E125" s="201" t="s">
        <v>19</v>
      </c>
      <c r="F125" s="202" t="s">
        <v>599</v>
      </c>
      <c r="G125" s="200"/>
      <c r="H125" s="203">
        <v>4</v>
      </c>
      <c r="I125" s="204"/>
      <c r="J125" s="200"/>
      <c r="K125" s="200"/>
      <c r="L125" s="205"/>
      <c r="M125" s="206"/>
      <c r="N125" s="207"/>
      <c r="O125" s="207"/>
      <c r="P125" s="207"/>
      <c r="Q125" s="207"/>
      <c r="R125" s="207"/>
      <c r="S125" s="207"/>
      <c r="T125" s="208"/>
      <c r="AT125" s="209" t="s">
        <v>220</v>
      </c>
      <c r="AU125" s="209" t="s">
        <v>82</v>
      </c>
      <c r="AV125" s="13" t="s">
        <v>82</v>
      </c>
      <c r="AW125" s="13" t="s">
        <v>34</v>
      </c>
      <c r="AX125" s="13" t="s">
        <v>80</v>
      </c>
      <c r="AY125" s="209" t="s">
        <v>153</v>
      </c>
    </row>
    <row r="126" spans="1:65" s="2" customFormat="1" ht="14.45" customHeight="1">
      <c r="A126" s="36"/>
      <c r="B126" s="37"/>
      <c r="C126" s="180" t="s">
        <v>202</v>
      </c>
      <c r="D126" s="180" t="s">
        <v>155</v>
      </c>
      <c r="E126" s="181" t="s">
        <v>600</v>
      </c>
      <c r="F126" s="182" t="s">
        <v>601</v>
      </c>
      <c r="G126" s="183" t="s">
        <v>158</v>
      </c>
      <c r="H126" s="184">
        <v>18</v>
      </c>
      <c r="I126" s="185"/>
      <c r="J126" s="186">
        <f>ROUND(I126*H126,2)</f>
        <v>0</v>
      </c>
      <c r="K126" s="182" t="s">
        <v>159</v>
      </c>
      <c r="L126" s="41"/>
      <c r="M126" s="187" t="s">
        <v>19</v>
      </c>
      <c r="N126" s="188" t="s">
        <v>43</v>
      </c>
      <c r="O126" s="66"/>
      <c r="P126" s="189">
        <f>O126*H126</f>
        <v>0</v>
      </c>
      <c r="Q126" s="189">
        <v>0.00017</v>
      </c>
      <c r="R126" s="189">
        <f>Q126*H126</f>
        <v>0.0030600000000000002</v>
      </c>
      <c r="S126" s="189">
        <v>0</v>
      </c>
      <c r="T126" s="190">
        <f>S126*H126</f>
        <v>0</v>
      </c>
      <c r="U126" s="36"/>
      <c r="V126" s="36"/>
      <c r="W126" s="36"/>
      <c r="X126" s="36"/>
      <c r="Y126" s="36"/>
      <c r="Z126" s="36"/>
      <c r="AA126" s="36"/>
      <c r="AB126" s="36"/>
      <c r="AC126" s="36"/>
      <c r="AD126" s="36"/>
      <c r="AE126" s="36"/>
      <c r="AR126" s="191" t="s">
        <v>160</v>
      </c>
      <c r="AT126" s="191" t="s">
        <v>155</v>
      </c>
      <c r="AU126" s="191" t="s">
        <v>82</v>
      </c>
      <c r="AY126" s="19" t="s">
        <v>153</v>
      </c>
      <c r="BE126" s="192">
        <f>IF(N126="základní",J126,0)</f>
        <v>0</v>
      </c>
      <c r="BF126" s="192">
        <f>IF(N126="snížená",J126,0)</f>
        <v>0</v>
      </c>
      <c r="BG126" s="192">
        <f>IF(N126="zákl. přenesená",J126,0)</f>
        <v>0</v>
      </c>
      <c r="BH126" s="192">
        <f>IF(N126="sníž. přenesená",J126,0)</f>
        <v>0</v>
      </c>
      <c r="BI126" s="192">
        <f>IF(N126="nulová",J126,0)</f>
        <v>0</v>
      </c>
      <c r="BJ126" s="19" t="s">
        <v>80</v>
      </c>
      <c r="BK126" s="192">
        <f>ROUND(I126*H126,2)</f>
        <v>0</v>
      </c>
      <c r="BL126" s="19" t="s">
        <v>160</v>
      </c>
      <c r="BM126" s="191" t="s">
        <v>602</v>
      </c>
    </row>
    <row r="127" spans="1:47" s="2" customFormat="1" ht="11.25">
      <c r="A127" s="36"/>
      <c r="B127" s="37"/>
      <c r="C127" s="38"/>
      <c r="D127" s="193" t="s">
        <v>186</v>
      </c>
      <c r="E127" s="38"/>
      <c r="F127" s="194" t="s">
        <v>603</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186</v>
      </c>
      <c r="AU127" s="19" t="s">
        <v>82</v>
      </c>
    </row>
    <row r="128" spans="1:47" s="2" customFormat="1" ht="204.75">
      <c r="A128" s="36"/>
      <c r="B128" s="37"/>
      <c r="C128" s="38"/>
      <c r="D128" s="193" t="s">
        <v>188</v>
      </c>
      <c r="E128" s="38"/>
      <c r="F128" s="198" t="s">
        <v>594</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188</v>
      </c>
      <c r="AU128" s="19" t="s">
        <v>82</v>
      </c>
    </row>
    <row r="129" spans="2:51" s="13" customFormat="1" ht="11.25">
      <c r="B129" s="199"/>
      <c r="C129" s="200"/>
      <c r="D129" s="193" t="s">
        <v>220</v>
      </c>
      <c r="E129" s="201" t="s">
        <v>19</v>
      </c>
      <c r="F129" s="202" t="s">
        <v>604</v>
      </c>
      <c r="G129" s="200"/>
      <c r="H129" s="203">
        <v>18</v>
      </c>
      <c r="I129" s="204"/>
      <c r="J129" s="200"/>
      <c r="K129" s="200"/>
      <c r="L129" s="205"/>
      <c r="M129" s="206"/>
      <c r="N129" s="207"/>
      <c r="O129" s="207"/>
      <c r="P129" s="207"/>
      <c r="Q129" s="207"/>
      <c r="R129" s="207"/>
      <c r="S129" s="207"/>
      <c r="T129" s="208"/>
      <c r="AT129" s="209" t="s">
        <v>220</v>
      </c>
      <c r="AU129" s="209" t="s">
        <v>82</v>
      </c>
      <c r="AV129" s="13" t="s">
        <v>82</v>
      </c>
      <c r="AW129" s="13" t="s">
        <v>34</v>
      </c>
      <c r="AX129" s="13" t="s">
        <v>80</v>
      </c>
      <c r="AY129" s="209" t="s">
        <v>153</v>
      </c>
    </row>
    <row r="130" spans="1:65" s="2" customFormat="1" ht="14.45" customHeight="1">
      <c r="A130" s="36"/>
      <c r="B130" s="37"/>
      <c r="C130" s="180" t="s">
        <v>208</v>
      </c>
      <c r="D130" s="180" t="s">
        <v>155</v>
      </c>
      <c r="E130" s="181" t="s">
        <v>605</v>
      </c>
      <c r="F130" s="182" t="s">
        <v>606</v>
      </c>
      <c r="G130" s="183" t="s">
        <v>158</v>
      </c>
      <c r="H130" s="184">
        <v>18</v>
      </c>
      <c r="I130" s="185"/>
      <c r="J130" s="186">
        <f>ROUND(I130*H130,2)</f>
        <v>0</v>
      </c>
      <c r="K130" s="182" t="s">
        <v>159</v>
      </c>
      <c r="L130" s="41"/>
      <c r="M130" s="187" t="s">
        <v>19</v>
      </c>
      <c r="N130" s="188" t="s">
        <v>43</v>
      </c>
      <c r="O130" s="66"/>
      <c r="P130" s="189">
        <f>O130*H130</f>
        <v>0</v>
      </c>
      <c r="Q130" s="189">
        <v>1E-05</v>
      </c>
      <c r="R130" s="189">
        <f>Q130*H130</f>
        <v>0.00018</v>
      </c>
      <c r="S130" s="189">
        <v>0</v>
      </c>
      <c r="T130" s="190">
        <f>S130*H130</f>
        <v>0</v>
      </c>
      <c r="U130" s="36"/>
      <c r="V130" s="36"/>
      <c r="W130" s="36"/>
      <c r="X130" s="36"/>
      <c r="Y130" s="36"/>
      <c r="Z130" s="36"/>
      <c r="AA130" s="36"/>
      <c r="AB130" s="36"/>
      <c r="AC130" s="36"/>
      <c r="AD130" s="36"/>
      <c r="AE130" s="36"/>
      <c r="AR130" s="191" t="s">
        <v>160</v>
      </c>
      <c r="AT130" s="191" t="s">
        <v>155</v>
      </c>
      <c r="AU130" s="191" t="s">
        <v>82</v>
      </c>
      <c r="AY130" s="19" t="s">
        <v>153</v>
      </c>
      <c r="BE130" s="192">
        <f>IF(N130="základní",J130,0)</f>
        <v>0</v>
      </c>
      <c r="BF130" s="192">
        <f>IF(N130="snížená",J130,0)</f>
        <v>0</v>
      </c>
      <c r="BG130" s="192">
        <f>IF(N130="zákl. přenesená",J130,0)</f>
        <v>0</v>
      </c>
      <c r="BH130" s="192">
        <f>IF(N130="sníž. přenesená",J130,0)</f>
        <v>0</v>
      </c>
      <c r="BI130" s="192">
        <f>IF(N130="nulová",J130,0)</f>
        <v>0</v>
      </c>
      <c r="BJ130" s="19" t="s">
        <v>80</v>
      </c>
      <c r="BK130" s="192">
        <f>ROUND(I130*H130,2)</f>
        <v>0</v>
      </c>
      <c r="BL130" s="19" t="s">
        <v>160</v>
      </c>
      <c r="BM130" s="191" t="s">
        <v>607</v>
      </c>
    </row>
    <row r="131" spans="1:47" s="2" customFormat="1" ht="11.25">
      <c r="A131" s="36"/>
      <c r="B131" s="37"/>
      <c r="C131" s="38"/>
      <c r="D131" s="193" t="s">
        <v>186</v>
      </c>
      <c r="E131" s="38"/>
      <c r="F131" s="194" t="s">
        <v>608</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186</v>
      </c>
      <c r="AU131" s="19" t="s">
        <v>82</v>
      </c>
    </row>
    <row r="132" spans="1:47" s="2" customFormat="1" ht="204.75">
      <c r="A132" s="36"/>
      <c r="B132" s="37"/>
      <c r="C132" s="38"/>
      <c r="D132" s="193" t="s">
        <v>188</v>
      </c>
      <c r="E132" s="38"/>
      <c r="F132" s="198" t="s">
        <v>594</v>
      </c>
      <c r="G132" s="38"/>
      <c r="H132" s="38"/>
      <c r="I132" s="195"/>
      <c r="J132" s="38"/>
      <c r="K132" s="38"/>
      <c r="L132" s="41"/>
      <c r="M132" s="196"/>
      <c r="N132" s="197"/>
      <c r="O132" s="66"/>
      <c r="P132" s="66"/>
      <c r="Q132" s="66"/>
      <c r="R132" s="66"/>
      <c r="S132" s="66"/>
      <c r="T132" s="67"/>
      <c r="U132" s="36"/>
      <c r="V132" s="36"/>
      <c r="W132" s="36"/>
      <c r="X132" s="36"/>
      <c r="Y132" s="36"/>
      <c r="Z132" s="36"/>
      <c r="AA132" s="36"/>
      <c r="AB132" s="36"/>
      <c r="AC132" s="36"/>
      <c r="AD132" s="36"/>
      <c r="AE132" s="36"/>
      <c r="AT132" s="19" t="s">
        <v>188</v>
      </c>
      <c r="AU132" s="19" t="s">
        <v>82</v>
      </c>
    </row>
    <row r="133" spans="2:51" s="13" customFormat="1" ht="11.25">
      <c r="B133" s="199"/>
      <c r="C133" s="200"/>
      <c r="D133" s="193" t="s">
        <v>220</v>
      </c>
      <c r="E133" s="201" t="s">
        <v>19</v>
      </c>
      <c r="F133" s="202" t="s">
        <v>604</v>
      </c>
      <c r="G133" s="200"/>
      <c r="H133" s="203">
        <v>18</v>
      </c>
      <c r="I133" s="204"/>
      <c r="J133" s="200"/>
      <c r="K133" s="200"/>
      <c r="L133" s="205"/>
      <c r="M133" s="206"/>
      <c r="N133" s="207"/>
      <c r="O133" s="207"/>
      <c r="P133" s="207"/>
      <c r="Q133" s="207"/>
      <c r="R133" s="207"/>
      <c r="S133" s="207"/>
      <c r="T133" s="208"/>
      <c r="AT133" s="209" t="s">
        <v>220</v>
      </c>
      <c r="AU133" s="209" t="s">
        <v>82</v>
      </c>
      <c r="AV133" s="13" t="s">
        <v>82</v>
      </c>
      <c r="AW133" s="13" t="s">
        <v>34</v>
      </c>
      <c r="AX133" s="13" t="s">
        <v>80</v>
      </c>
      <c r="AY133" s="209" t="s">
        <v>153</v>
      </c>
    </row>
    <row r="134" spans="2:63" s="12" customFormat="1" ht="22.9" customHeight="1">
      <c r="B134" s="164"/>
      <c r="C134" s="165"/>
      <c r="D134" s="166" t="s">
        <v>71</v>
      </c>
      <c r="E134" s="178" t="s">
        <v>222</v>
      </c>
      <c r="F134" s="178" t="s">
        <v>389</v>
      </c>
      <c r="G134" s="165"/>
      <c r="H134" s="165"/>
      <c r="I134" s="168"/>
      <c r="J134" s="179">
        <f>BK134</f>
        <v>0</v>
      </c>
      <c r="K134" s="165"/>
      <c r="L134" s="170"/>
      <c r="M134" s="171"/>
      <c r="N134" s="172"/>
      <c r="O134" s="172"/>
      <c r="P134" s="173">
        <f>SUM(P135:P137)</f>
        <v>0</v>
      </c>
      <c r="Q134" s="172"/>
      <c r="R134" s="173">
        <f>SUM(R135:R137)</f>
        <v>0</v>
      </c>
      <c r="S134" s="172"/>
      <c r="T134" s="174">
        <f>SUM(T135:T137)</f>
        <v>0</v>
      </c>
      <c r="AR134" s="175" t="s">
        <v>80</v>
      </c>
      <c r="AT134" s="176" t="s">
        <v>71</v>
      </c>
      <c r="AU134" s="176" t="s">
        <v>80</v>
      </c>
      <c r="AY134" s="175" t="s">
        <v>153</v>
      </c>
      <c r="BK134" s="177">
        <f>SUM(BK135:BK137)</f>
        <v>0</v>
      </c>
    </row>
    <row r="135" spans="1:65" s="2" customFormat="1" ht="14.45" customHeight="1">
      <c r="A135" s="36"/>
      <c r="B135" s="37"/>
      <c r="C135" s="180" t="s">
        <v>216</v>
      </c>
      <c r="D135" s="180" t="s">
        <v>155</v>
      </c>
      <c r="E135" s="181" t="s">
        <v>391</v>
      </c>
      <c r="F135" s="182" t="s">
        <v>392</v>
      </c>
      <c r="G135" s="183" t="s">
        <v>226</v>
      </c>
      <c r="H135" s="184">
        <v>2.386</v>
      </c>
      <c r="I135" s="185"/>
      <c r="J135" s="186">
        <f>ROUND(I135*H135,2)</f>
        <v>0</v>
      </c>
      <c r="K135" s="182" t="s">
        <v>159</v>
      </c>
      <c r="L135" s="41"/>
      <c r="M135" s="187" t="s">
        <v>19</v>
      </c>
      <c r="N135" s="188" t="s">
        <v>43</v>
      </c>
      <c r="O135" s="66"/>
      <c r="P135" s="189">
        <f>O135*H135</f>
        <v>0</v>
      </c>
      <c r="Q135" s="189">
        <v>0</v>
      </c>
      <c r="R135" s="189">
        <f>Q135*H135</f>
        <v>0</v>
      </c>
      <c r="S135" s="189">
        <v>0</v>
      </c>
      <c r="T135" s="190">
        <f>S135*H135</f>
        <v>0</v>
      </c>
      <c r="U135" s="36"/>
      <c r="V135" s="36"/>
      <c r="W135" s="36"/>
      <c r="X135" s="36"/>
      <c r="Y135" s="36"/>
      <c r="Z135" s="36"/>
      <c r="AA135" s="36"/>
      <c r="AB135" s="36"/>
      <c r="AC135" s="36"/>
      <c r="AD135" s="36"/>
      <c r="AE135" s="36"/>
      <c r="AR135" s="191" t="s">
        <v>160</v>
      </c>
      <c r="AT135" s="191" t="s">
        <v>155</v>
      </c>
      <c r="AU135" s="191" t="s">
        <v>82</v>
      </c>
      <c r="AY135" s="19" t="s">
        <v>153</v>
      </c>
      <c r="BE135" s="192">
        <f>IF(N135="základní",J135,0)</f>
        <v>0</v>
      </c>
      <c r="BF135" s="192">
        <f>IF(N135="snížená",J135,0)</f>
        <v>0</v>
      </c>
      <c r="BG135" s="192">
        <f>IF(N135="zákl. přenesená",J135,0)</f>
        <v>0</v>
      </c>
      <c r="BH135" s="192">
        <f>IF(N135="sníž. přenesená",J135,0)</f>
        <v>0</v>
      </c>
      <c r="BI135" s="192">
        <f>IF(N135="nulová",J135,0)</f>
        <v>0</v>
      </c>
      <c r="BJ135" s="19" t="s">
        <v>80</v>
      </c>
      <c r="BK135" s="192">
        <f>ROUND(I135*H135,2)</f>
        <v>0</v>
      </c>
      <c r="BL135" s="19" t="s">
        <v>160</v>
      </c>
      <c r="BM135" s="191" t="s">
        <v>609</v>
      </c>
    </row>
    <row r="136" spans="1:47" s="2" customFormat="1" ht="11.25">
      <c r="A136" s="36"/>
      <c r="B136" s="37"/>
      <c r="C136" s="38"/>
      <c r="D136" s="193" t="s">
        <v>186</v>
      </c>
      <c r="E136" s="38"/>
      <c r="F136" s="194" t="s">
        <v>394</v>
      </c>
      <c r="G136" s="38"/>
      <c r="H136" s="38"/>
      <c r="I136" s="195"/>
      <c r="J136" s="38"/>
      <c r="K136" s="38"/>
      <c r="L136" s="41"/>
      <c r="M136" s="196"/>
      <c r="N136" s="197"/>
      <c r="O136" s="66"/>
      <c r="P136" s="66"/>
      <c r="Q136" s="66"/>
      <c r="R136" s="66"/>
      <c r="S136" s="66"/>
      <c r="T136" s="67"/>
      <c r="U136" s="36"/>
      <c r="V136" s="36"/>
      <c r="W136" s="36"/>
      <c r="X136" s="36"/>
      <c r="Y136" s="36"/>
      <c r="Z136" s="36"/>
      <c r="AA136" s="36"/>
      <c r="AB136" s="36"/>
      <c r="AC136" s="36"/>
      <c r="AD136" s="36"/>
      <c r="AE136" s="36"/>
      <c r="AT136" s="19" t="s">
        <v>186</v>
      </c>
      <c r="AU136" s="19" t="s">
        <v>82</v>
      </c>
    </row>
    <row r="137" spans="1:47" s="2" customFormat="1" ht="29.25">
      <c r="A137" s="36"/>
      <c r="B137" s="37"/>
      <c r="C137" s="38"/>
      <c r="D137" s="193" t="s">
        <v>188</v>
      </c>
      <c r="E137" s="38"/>
      <c r="F137" s="198" t="s">
        <v>229</v>
      </c>
      <c r="G137" s="38"/>
      <c r="H137" s="38"/>
      <c r="I137" s="195"/>
      <c r="J137" s="38"/>
      <c r="K137" s="38"/>
      <c r="L137" s="41"/>
      <c r="M137" s="210"/>
      <c r="N137" s="211"/>
      <c r="O137" s="212"/>
      <c r="P137" s="212"/>
      <c r="Q137" s="212"/>
      <c r="R137" s="212"/>
      <c r="S137" s="212"/>
      <c r="T137" s="213"/>
      <c r="U137" s="36"/>
      <c r="V137" s="36"/>
      <c r="W137" s="36"/>
      <c r="X137" s="36"/>
      <c r="Y137" s="36"/>
      <c r="Z137" s="36"/>
      <c r="AA137" s="36"/>
      <c r="AB137" s="36"/>
      <c r="AC137" s="36"/>
      <c r="AD137" s="36"/>
      <c r="AE137" s="36"/>
      <c r="AT137" s="19" t="s">
        <v>188</v>
      </c>
      <c r="AU137" s="19" t="s">
        <v>82</v>
      </c>
    </row>
    <row r="138" spans="1:31" s="2" customFormat="1" ht="6.95" customHeight="1">
      <c r="A138" s="36"/>
      <c r="B138" s="49"/>
      <c r="C138" s="50"/>
      <c r="D138" s="50"/>
      <c r="E138" s="50"/>
      <c r="F138" s="50"/>
      <c r="G138" s="50"/>
      <c r="H138" s="50"/>
      <c r="I138" s="50"/>
      <c r="J138" s="50"/>
      <c r="K138" s="50"/>
      <c r="L138" s="41"/>
      <c r="M138" s="36"/>
      <c r="O138" s="36"/>
      <c r="P138" s="36"/>
      <c r="Q138" s="36"/>
      <c r="R138" s="36"/>
      <c r="S138" s="36"/>
      <c r="T138" s="36"/>
      <c r="U138" s="36"/>
      <c r="V138" s="36"/>
      <c r="W138" s="36"/>
      <c r="X138" s="36"/>
      <c r="Y138" s="36"/>
      <c r="Z138" s="36"/>
      <c r="AA138" s="36"/>
      <c r="AB138" s="36"/>
      <c r="AC138" s="36"/>
      <c r="AD138" s="36"/>
      <c r="AE138" s="36"/>
    </row>
  </sheetData>
  <sheetProtection algorithmName="SHA-512" hashValue="MJ+1dPGmZYNQ1sxsk9TCEW6Q1knlcXnfNf3kATNSNOea7auyvj351GhYdwKHEYhgGex4qVh/1TscR3VwCekqVg==" saltValue="moKkmomS7wRd2vpCz/bRz7c9Nd+LJtUWXOJYpe5sF0QDkK0HHuOWNMK9HRsz7hZZXE7K0FshSCD08dR3NqiQIQ==" spinCount="100000" sheet="1" objects="1" scenarios="1" formatColumns="0" formatRows="0" autoFilter="0"/>
  <autoFilter ref="C83:K137"/>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104</v>
      </c>
      <c r="AZ2" s="214" t="s">
        <v>610</v>
      </c>
      <c r="BA2" s="214" t="s">
        <v>610</v>
      </c>
      <c r="BB2" s="214" t="s">
        <v>174</v>
      </c>
      <c r="BC2" s="214" t="s">
        <v>611</v>
      </c>
      <c r="BD2" s="214" t="s">
        <v>82</v>
      </c>
    </row>
    <row r="3" spans="2:56" s="1" customFormat="1" ht="6.95" customHeight="1">
      <c r="B3" s="110"/>
      <c r="C3" s="111"/>
      <c r="D3" s="111"/>
      <c r="E3" s="111"/>
      <c r="F3" s="111"/>
      <c r="G3" s="111"/>
      <c r="H3" s="111"/>
      <c r="I3" s="111"/>
      <c r="J3" s="111"/>
      <c r="K3" s="111"/>
      <c r="L3" s="22"/>
      <c r="AT3" s="19" t="s">
        <v>82</v>
      </c>
      <c r="AZ3" s="214" t="s">
        <v>612</v>
      </c>
      <c r="BA3" s="214" t="s">
        <v>612</v>
      </c>
      <c r="BB3" s="214" t="s">
        <v>613</v>
      </c>
      <c r="BC3" s="214" t="s">
        <v>614</v>
      </c>
      <c r="BD3" s="214" t="s">
        <v>82</v>
      </c>
    </row>
    <row r="4" spans="2:56" s="1" customFormat="1" ht="24.95" customHeight="1">
      <c r="B4" s="22"/>
      <c r="D4" s="112" t="s">
        <v>123</v>
      </c>
      <c r="L4" s="22"/>
      <c r="M4" s="113" t="s">
        <v>10</v>
      </c>
      <c r="AT4" s="19" t="s">
        <v>4</v>
      </c>
      <c r="AZ4" s="214" t="s">
        <v>249</v>
      </c>
      <c r="BA4" s="214" t="s">
        <v>250</v>
      </c>
      <c r="BB4" s="214" t="s">
        <v>244</v>
      </c>
      <c r="BC4" s="214" t="s">
        <v>251</v>
      </c>
      <c r="BD4" s="214" t="s">
        <v>82</v>
      </c>
    </row>
    <row r="5" spans="2:56" s="1" customFormat="1" ht="6.95" customHeight="1">
      <c r="B5" s="22"/>
      <c r="L5" s="22"/>
      <c r="AZ5" s="214" t="s">
        <v>253</v>
      </c>
      <c r="BA5" s="214" t="s">
        <v>253</v>
      </c>
      <c r="BB5" s="214" t="s">
        <v>158</v>
      </c>
      <c r="BC5" s="214" t="s">
        <v>615</v>
      </c>
      <c r="BD5" s="214" t="s">
        <v>82</v>
      </c>
    </row>
    <row r="6" spans="2:12" s="1" customFormat="1" ht="12" customHeight="1">
      <c r="B6" s="22"/>
      <c r="D6" s="114" t="s">
        <v>16</v>
      </c>
      <c r="L6" s="22"/>
    </row>
    <row r="7" spans="2:12" s="1" customFormat="1" ht="16.5" customHeight="1">
      <c r="B7" s="22"/>
      <c r="E7" s="403" t="str">
        <f>'Rekapitulace stavby'!K6</f>
        <v>MVE Slezská Harta</v>
      </c>
      <c r="F7" s="404"/>
      <c r="G7" s="404"/>
      <c r="H7" s="404"/>
      <c r="L7" s="22"/>
    </row>
    <row r="8" spans="2:12" s="1" customFormat="1" ht="12" customHeight="1">
      <c r="B8" s="22"/>
      <c r="D8" s="114" t="s">
        <v>124</v>
      </c>
      <c r="L8" s="22"/>
    </row>
    <row r="9" spans="1:31" s="2" customFormat="1" ht="16.5" customHeight="1">
      <c r="A9" s="36"/>
      <c r="B9" s="41"/>
      <c r="C9" s="36"/>
      <c r="D9" s="36"/>
      <c r="E9" s="403" t="s">
        <v>616</v>
      </c>
      <c r="F9" s="406"/>
      <c r="G9" s="406"/>
      <c r="H9" s="406"/>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254</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5" t="s">
        <v>617</v>
      </c>
      <c r="F11" s="406"/>
      <c r="G11" s="406"/>
      <c r="H11" s="406"/>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22. 12. 2020</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 xml:space="preserve"> </v>
      </c>
      <c r="F17" s="36"/>
      <c r="G17" s="36"/>
      <c r="H17" s="36"/>
      <c r="I17" s="114" t="s">
        <v>27</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7" t="str">
        <f>'Rekapitulace stavby'!E14</f>
        <v>Vyplň údaj</v>
      </c>
      <c r="F20" s="408"/>
      <c r="G20" s="408"/>
      <c r="H20" s="408"/>
      <c r="I20" s="114" t="s">
        <v>27</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stavby'!AN16="","",'Rekapitulace stavby'!AN16)</f>
        <v>46347526</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AQUATIS a. s. Botanická 834/56, 602 00 Brno</v>
      </c>
      <c r="F23" s="36"/>
      <c r="G23" s="36"/>
      <c r="H23" s="36"/>
      <c r="I23" s="114" t="s">
        <v>27</v>
      </c>
      <c r="J23" s="105" t="str">
        <f>IF('Rekapitulace stavby'!AN17="","",'Rekapitulace stavby'!AN17)</f>
        <v>CZ46347526</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27</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09" t="s">
        <v>19</v>
      </c>
      <c r="F29" s="409"/>
      <c r="G29" s="409"/>
      <c r="H29" s="40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ROUND(J93,2)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ROUND((SUM(BE93:BE179)),2)</f>
        <v>0</v>
      </c>
      <c r="G35" s="36"/>
      <c r="H35" s="36"/>
      <c r="I35" s="126">
        <v>0.21</v>
      </c>
      <c r="J35" s="125">
        <f>ROUND(((SUM(BE93:BE179))*I35),2)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ROUND((SUM(BF93:BF179)),2)</f>
        <v>0</v>
      </c>
      <c r="G36" s="36"/>
      <c r="H36" s="36"/>
      <c r="I36" s="126">
        <v>0.15</v>
      </c>
      <c r="J36" s="125">
        <f>ROUND(((SUM(BF93:BF179))*I36),2)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ROUND((SUM(BG93:BG179)),2)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ROUND((SUM(BH93:BH179)),2)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ROUND((SUM(BI93:BI179)),2)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126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0" t="str">
        <f>E7</f>
        <v>MVE Slezská Harta</v>
      </c>
      <c r="F50" s="411"/>
      <c r="G50" s="411"/>
      <c r="H50" s="411"/>
      <c r="I50" s="38"/>
      <c r="J50" s="38"/>
      <c r="K50" s="38"/>
      <c r="L50" s="115"/>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0" t="s">
        <v>616</v>
      </c>
      <c r="F52" s="412"/>
      <c r="G52" s="412"/>
      <c r="H52" s="41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254</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4" t="str">
        <f>E11</f>
        <v>SO 04.1 - Vtokový objekt</v>
      </c>
      <c r="F54" s="412"/>
      <c r="G54" s="412"/>
      <c r="H54" s="41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22. 12. 2020</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40.15" customHeight="1">
      <c r="A58" s="36"/>
      <c r="B58" s="37"/>
      <c r="C58" s="31" t="s">
        <v>25</v>
      </c>
      <c r="D58" s="38"/>
      <c r="E58" s="38"/>
      <c r="F58" s="29" t="str">
        <f>E17</f>
        <v xml:space="preserve"> </v>
      </c>
      <c r="G58" s="38"/>
      <c r="H58" s="38"/>
      <c r="I58" s="31" t="s">
        <v>30</v>
      </c>
      <c r="J58" s="34" t="str">
        <f>E23</f>
        <v>AQUATIS a. s. Botanická 834/56, 602 00 Brno</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35</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127</v>
      </c>
      <c r="D61" s="139"/>
      <c r="E61" s="139"/>
      <c r="F61" s="139"/>
      <c r="G61" s="139"/>
      <c r="H61" s="139"/>
      <c r="I61" s="139"/>
      <c r="J61" s="140" t="s">
        <v>128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J93</f>
        <v>0</v>
      </c>
      <c r="K63" s="38"/>
      <c r="L63" s="115"/>
      <c r="S63" s="36"/>
      <c r="T63" s="36"/>
      <c r="U63" s="36"/>
      <c r="V63" s="36"/>
      <c r="W63" s="36"/>
      <c r="X63" s="36"/>
      <c r="Y63" s="36"/>
      <c r="Z63" s="36"/>
      <c r="AA63" s="36"/>
      <c r="AB63" s="36"/>
      <c r="AC63" s="36"/>
      <c r="AD63" s="36"/>
      <c r="AE63" s="36"/>
      <c r="AU63" s="19" t="s">
        <v>129</v>
      </c>
    </row>
    <row r="64" spans="2:12" s="9" customFormat="1" ht="24.95" customHeight="1">
      <c r="B64" s="142"/>
      <c r="C64" s="143"/>
      <c r="D64" s="144" t="s">
        <v>259</v>
      </c>
      <c r="E64" s="145"/>
      <c r="F64" s="145"/>
      <c r="G64" s="145"/>
      <c r="H64" s="145"/>
      <c r="I64" s="145"/>
      <c r="J64" s="146">
        <f>J94</f>
        <v>0</v>
      </c>
      <c r="K64" s="143"/>
      <c r="L64" s="147"/>
    </row>
    <row r="65" spans="2:12" s="10" customFormat="1" ht="19.9" customHeight="1">
      <c r="B65" s="148"/>
      <c r="C65" s="99"/>
      <c r="D65" s="149" t="s">
        <v>260</v>
      </c>
      <c r="E65" s="150"/>
      <c r="F65" s="150"/>
      <c r="G65" s="150"/>
      <c r="H65" s="150"/>
      <c r="I65" s="150"/>
      <c r="J65" s="151">
        <f>J95</f>
        <v>0</v>
      </c>
      <c r="K65" s="99"/>
      <c r="L65" s="152"/>
    </row>
    <row r="66" spans="2:12" s="10" customFormat="1" ht="19.9" customHeight="1">
      <c r="B66" s="148"/>
      <c r="C66" s="99"/>
      <c r="D66" s="149" t="s">
        <v>262</v>
      </c>
      <c r="E66" s="150"/>
      <c r="F66" s="150"/>
      <c r="G66" s="150"/>
      <c r="H66" s="150"/>
      <c r="I66" s="150"/>
      <c r="J66" s="151">
        <f>J106</f>
        <v>0</v>
      </c>
      <c r="K66" s="99"/>
      <c r="L66" s="152"/>
    </row>
    <row r="67" spans="2:12" s="10" customFormat="1" ht="19.9" customHeight="1">
      <c r="B67" s="148"/>
      <c r="C67" s="99"/>
      <c r="D67" s="149" t="s">
        <v>263</v>
      </c>
      <c r="E67" s="150"/>
      <c r="F67" s="150"/>
      <c r="G67" s="150"/>
      <c r="H67" s="150"/>
      <c r="I67" s="150"/>
      <c r="J67" s="151">
        <f>J136</f>
        <v>0</v>
      </c>
      <c r="K67" s="99"/>
      <c r="L67" s="152"/>
    </row>
    <row r="68" spans="2:12" s="10" customFormat="1" ht="19.9" customHeight="1">
      <c r="B68" s="148"/>
      <c r="C68" s="99"/>
      <c r="D68" s="149" t="s">
        <v>264</v>
      </c>
      <c r="E68" s="150"/>
      <c r="F68" s="150"/>
      <c r="G68" s="150"/>
      <c r="H68" s="150"/>
      <c r="I68" s="150"/>
      <c r="J68" s="151">
        <f>J148</f>
        <v>0</v>
      </c>
      <c r="K68" s="99"/>
      <c r="L68" s="152"/>
    </row>
    <row r="69" spans="2:12" s="10" customFormat="1" ht="19.9" customHeight="1">
      <c r="B69" s="148"/>
      <c r="C69" s="99"/>
      <c r="D69" s="149" t="s">
        <v>266</v>
      </c>
      <c r="E69" s="150"/>
      <c r="F69" s="150"/>
      <c r="G69" s="150"/>
      <c r="H69" s="150"/>
      <c r="I69" s="150"/>
      <c r="J69" s="151">
        <f>J156</f>
        <v>0</v>
      </c>
      <c r="K69" s="99"/>
      <c r="L69" s="152"/>
    </row>
    <row r="70" spans="2:12" s="9" customFormat="1" ht="24.95" customHeight="1">
      <c r="B70" s="142"/>
      <c r="C70" s="143"/>
      <c r="D70" s="144" t="s">
        <v>267</v>
      </c>
      <c r="E70" s="145"/>
      <c r="F70" s="145"/>
      <c r="G70" s="145"/>
      <c r="H70" s="145"/>
      <c r="I70" s="145"/>
      <c r="J70" s="146">
        <f>J160</f>
        <v>0</v>
      </c>
      <c r="K70" s="143"/>
      <c r="L70" s="147"/>
    </row>
    <row r="71" spans="2:12" s="10" customFormat="1" ht="19.9" customHeight="1">
      <c r="B71" s="148"/>
      <c r="C71" s="99"/>
      <c r="D71" s="149" t="s">
        <v>268</v>
      </c>
      <c r="E71" s="150"/>
      <c r="F71" s="150"/>
      <c r="G71" s="150"/>
      <c r="H71" s="150"/>
      <c r="I71" s="150"/>
      <c r="J71" s="151">
        <f>J161</f>
        <v>0</v>
      </c>
      <c r="K71" s="99"/>
      <c r="L71" s="152"/>
    </row>
    <row r="72" spans="1:31" s="2" customFormat="1" ht="21.75" customHeight="1">
      <c r="A72" s="36"/>
      <c r="B72" s="37"/>
      <c r="C72" s="38"/>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50"/>
      <c r="J73" s="50"/>
      <c r="K73" s="50"/>
      <c r="L73" s="115"/>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52"/>
      <c r="J77" s="52"/>
      <c r="K77" s="52"/>
      <c r="L77" s="115"/>
      <c r="S77" s="36"/>
      <c r="T77" s="36"/>
      <c r="U77" s="36"/>
      <c r="V77" s="36"/>
      <c r="W77" s="36"/>
      <c r="X77" s="36"/>
      <c r="Y77" s="36"/>
      <c r="Z77" s="36"/>
      <c r="AA77" s="36"/>
      <c r="AB77" s="36"/>
      <c r="AC77" s="36"/>
      <c r="AD77" s="36"/>
      <c r="AE77" s="36"/>
    </row>
    <row r="78" spans="1:31" s="2" customFormat="1" ht="24.95" customHeight="1">
      <c r="A78" s="36"/>
      <c r="B78" s="37"/>
      <c r="C78" s="25" t="s">
        <v>138</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16</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410" t="str">
        <f>E7</f>
        <v>MVE Slezská Harta</v>
      </c>
      <c r="F81" s="411"/>
      <c r="G81" s="411"/>
      <c r="H81" s="411"/>
      <c r="I81" s="38"/>
      <c r="J81" s="38"/>
      <c r="K81" s="38"/>
      <c r="L81" s="115"/>
      <c r="S81" s="36"/>
      <c r="T81" s="36"/>
      <c r="U81" s="36"/>
      <c r="V81" s="36"/>
      <c r="W81" s="36"/>
      <c r="X81" s="36"/>
      <c r="Y81" s="36"/>
      <c r="Z81" s="36"/>
      <c r="AA81" s="36"/>
      <c r="AB81" s="36"/>
      <c r="AC81" s="36"/>
      <c r="AD81" s="36"/>
      <c r="AE81" s="36"/>
    </row>
    <row r="82" spans="2:12" s="1" customFormat="1" ht="12" customHeight="1">
      <c r="B82" s="23"/>
      <c r="C82" s="31" t="s">
        <v>124</v>
      </c>
      <c r="D82" s="24"/>
      <c r="E82" s="24"/>
      <c r="F82" s="24"/>
      <c r="G82" s="24"/>
      <c r="H82" s="24"/>
      <c r="I82" s="24"/>
      <c r="J82" s="24"/>
      <c r="K82" s="24"/>
      <c r="L82" s="22"/>
    </row>
    <row r="83" spans="1:31" s="2" customFormat="1" ht="16.5" customHeight="1">
      <c r="A83" s="36"/>
      <c r="B83" s="37"/>
      <c r="C83" s="38"/>
      <c r="D83" s="38"/>
      <c r="E83" s="410" t="s">
        <v>616</v>
      </c>
      <c r="F83" s="412"/>
      <c r="G83" s="412"/>
      <c r="H83" s="412"/>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254</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6.5" customHeight="1">
      <c r="A85" s="36"/>
      <c r="B85" s="37"/>
      <c r="C85" s="38"/>
      <c r="D85" s="38"/>
      <c r="E85" s="364" t="str">
        <f>E11</f>
        <v>SO 04.1 - Vtokový objekt</v>
      </c>
      <c r="F85" s="412"/>
      <c r="G85" s="412"/>
      <c r="H85" s="412"/>
      <c r="I85" s="38"/>
      <c r="J85" s="38"/>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21</v>
      </c>
      <c r="D87" s="38"/>
      <c r="E87" s="38"/>
      <c r="F87" s="29" t="str">
        <f>F14</f>
        <v xml:space="preserve"> </v>
      </c>
      <c r="G87" s="38"/>
      <c r="H87" s="38"/>
      <c r="I87" s="31" t="s">
        <v>23</v>
      </c>
      <c r="J87" s="61" t="str">
        <f>IF(J14="","",J14)</f>
        <v>22. 12. 2020</v>
      </c>
      <c r="K87" s="38"/>
      <c r="L87" s="115"/>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2" customFormat="1" ht="40.15" customHeight="1">
      <c r="A89" s="36"/>
      <c r="B89" s="37"/>
      <c r="C89" s="31" t="s">
        <v>25</v>
      </c>
      <c r="D89" s="38"/>
      <c r="E89" s="38"/>
      <c r="F89" s="29" t="str">
        <f>E17</f>
        <v xml:space="preserve"> </v>
      </c>
      <c r="G89" s="38"/>
      <c r="H89" s="38"/>
      <c r="I89" s="31" t="s">
        <v>30</v>
      </c>
      <c r="J89" s="34" t="str">
        <f>E23</f>
        <v>AQUATIS a. s. Botanická 834/56, 602 00 Brno</v>
      </c>
      <c r="K89" s="38"/>
      <c r="L89" s="115"/>
      <c r="S89" s="36"/>
      <c r="T89" s="36"/>
      <c r="U89" s="36"/>
      <c r="V89" s="36"/>
      <c r="W89" s="36"/>
      <c r="X89" s="36"/>
      <c r="Y89" s="36"/>
      <c r="Z89" s="36"/>
      <c r="AA89" s="36"/>
      <c r="AB89" s="36"/>
      <c r="AC89" s="36"/>
      <c r="AD89" s="36"/>
      <c r="AE89" s="36"/>
    </row>
    <row r="90" spans="1:31" s="2" customFormat="1" ht="15.2" customHeight="1">
      <c r="A90" s="36"/>
      <c r="B90" s="37"/>
      <c r="C90" s="31" t="s">
        <v>28</v>
      </c>
      <c r="D90" s="38"/>
      <c r="E90" s="38"/>
      <c r="F90" s="29" t="str">
        <f>IF(E20="","",E20)</f>
        <v>Vyplň údaj</v>
      </c>
      <c r="G90" s="38"/>
      <c r="H90" s="38"/>
      <c r="I90" s="31" t="s">
        <v>35</v>
      </c>
      <c r="J90" s="34" t="str">
        <f>E26</f>
        <v xml:space="preserve"> </v>
      </c>
      <c r="K90" s="38"/>
      <c r="L90" s="115"/>
      <c r="S90" s="36"/>
      <c r="T90" s="36"/>
      <c r="U90" s="36"/>
      <c r="V90" s="36"/>
      <c r="W90" s="36"/>
      <c r="X90" s="36"/>
      <c r="Y90" s="36"/>
      <c r="Z90" s="36"/>
      <c r="AA90" s="36"/>
      <c r="AB90" s="36"/>
      <c r="AC90" s="36"/>
      <c r="AD90" s="36"/>
      <c r="AE90" s="36"/>
    </row>
    <row r="91" spans="1:31" s="2" customFormat="1" ht="10.3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11" customFormat="1" ht="29.25" customHeight="1">
      <c r="A92" s="153"/>
      <c r="B92" s="154"/>
      <c r="C92" s="155" t="s">
        <v>139</v>
      </c>
      <c r="D92" s="156" t="s">
        <v>57</v>
      </c>
      <c r="E92" s="156" t="s">
        <v>53</v>
      </c>
      <c r="F92" s="156" t="s">
        <v>54</v>
      </c>
      <c r="G92" s="156" t="s">
        <v>140</v>
      </c>
      <c r="H92" s="156" t="s">
        <v>141</v>
      </c>
      <c r="I92" s="156" t="s">
        <v>142</v>
      </c>
      <c r="J92" s="156" t="s">
        <v>128</v>
      </c>
      <c r="K92" s="157" t="s">
        <v>143</v>
      </c>
      <c r="L92" s="158"/>
      <c r="M92" s="70" t="s">
        <v>19</v>
      </c>
      <c r="N92" s="71" t="s">
        <v>42</v>
      </c>
      <c r="O92" s="71" t="s">
        <v>144</v>
      </c>
      <c r="P92" s="71" t="s">
        <v>145</v>
      </c>
      <c r="Q92" s="71" t="s">
        <v>146</v>
      </c>
      <c r="R92" s="71" t="s">
        <v>147</v>
      </c>
      <c r="S92" s="71" t="s">
        <v>148</v>
      </c>
      <c r="T92" s="72" t="s">
        <v>149</v>
      </c>
      <c r="U92" s="153"/>
      <c r="V92" s="153"/>
      <c r="W92" s="153"/>
      <c r="X92" s="153"/>
      <c r="Y92" s="153"/>
      <c r="Z92" s="153"/>
      <c r="AA92" s="153"/>
      <c r="AB92" s="153"/>
      <c r="AC92" s="153"/>
      <c r="AD92" s="153"/>
      <c r="AE92" s="153"/>
    </row>
    <row r="93" spans="1:63" s="2" customFormat="1" ht="22.9" customHeight="1">
      <c r="A93" s="36"/>
      <c r="B93" s="37"/>
      <c r="C93" s="77" t="s">
        <v>150</v>
      </c>
      <c r="D93" s="38"/>
      <c r="E93" s="38"/>
      <c r="F93" s="38"/>
      <c r="G93" s="38"/>
      <c r="H93" s="38"/>
      <c r="I93" s="38"/>
      <c r="J93" s="159">
        <f>BK93</f>
        <v>0</v>
      </c>
      <c r="K93" s="38"/>
      <c r="L93" s="41"/>
      <c r="M93" s="73"/>
      <c r="N93" s="160"/>
      <c r="O93" s="74"/>
      <c r="P93" s="161">
        <f>P94+P160</f>
        <v>0</v>
      </c>
      <c r="Q93" s="74"/>
      <c r="R93" s="161">
        <f>R94+R160</f>
        <v>26.0113908</v>
      </c>
      <c r="S93" s="74"/>
      <c r="T93" s="162">
        <f>T94+T160</f>
        <v>0</v>
      </c>
      <c r="U93" s="36"/>
      <c r="V93" s="36"/>
      <c r="W93" s="36"/>
      <c r="X93" s="36"/>
      <c r="Y93" s="36"/>
      <c r="Z93" s="36"/>
      <c r="AA93" s="36"/>
      <c r="AB93" s="36"/>
      <c r="AC93" s="36"/>
      <c r="AD93" s="36"/>
      <c r="AE93" s="36"/>
      <c r="AT93" s="19" t="s">
        <v>71</v>
      </c>
      <c r="AU93" s="19" t="s">
        <v>129</v>
      </c>
      <c r="BK93" s="163">
        <f>BK94+BK160</f>
        <v>0</v>
      </c>
    </row>
    <row r="94" spans="2:63" s="12" customFormat="1" ht="25.9" customHeight="1">
      <c r="B94" s="164"/>
      <c r="C94" s="165"/>
      <c r="D94" s="166" t="s">
        <v>71</v>
      </c>
      <c r="E94" s="167" t="s">
        <v>151</v>
      </c>
      <c r="F94" s="167" t="s">
        <v>271</v>
      </c>
      <c r="G94" s="165"/>
      <c r="H94" s="165"/>
      <c r="I94" s="168"/>
      <c r="J94" s="169">
        <f>BK94</f>
        <v>0</v>
      </c>
      <c r="K94" s="165"/>
      <c r="L94" s="170"/>
      <c r="M94" s="171"/>
      <c r="N94" s="172"/>
      <c r="O94" s="172"/>
      <c r="P94" s="173">
        <f>P95+P106+P136+P148+P156</f>
        <v>0</v>
      </c>
      <c r="Q94" s="172"/>
      <c r="R94" s="173">
        <f>R95+R106+R136+R148+R156</f>
        <v>25.7658688</v>
      </c>
      <c r="S94" s="172"/>
      <c r="T94" s="174">
        <f>T95+T106+T136+T148+T156</f>
        <v>0</v>
      </c>
      <c r="AR94" s="175" t="s">
        <v>80</v>
      </c>
      <c r="AT94" s="176" t="s">
        <v>71</v>
      </c>
      <c r="AU94" s="176" t="s">
        <v>72</v>
      </c>
      <c r="AY94" s="175" t="s">
        <v>153</v>
      </c>
      <c r="BK94" s="177">
        <f>BK95+BK106+BK136+BK148+BK156</f>
        <v>0</v>
      </c>
    </row>
    <row r="95" spans="2:63" s="12" customFormat="1" ht="22.9" customHeight="1">
      <c r="B95" s="164"/>
      <c r="C95" s="165"/>
      <c r="D95" s="166" t="s">
        <v>71</v>
      </c>
      <c r="E95" s="178" t="s">
        <v>80</v>
      </c>
      <c r="F95" s="178" t="s">
        <v>272</v>
      </c>
      <c r="G95" s="165"/>
      <c r="H95" s="165"/>
      <c r="I95" s="168"/>
      <c r="J95" s="179">
        <f>BK95</f>
        <v>0</v>
      </c>
      <c r="K95" s="165"/>
      <c r="L95" s="170"/>
      <c r="M95" s="171"/>
      <c r="N95" s="172"/>
      <c r="O95" s="172"/>
      <c r="P95" s="173">
        <f>SUM(P96:P105)</f>
        <v>0</v>
      </c>
      <c r="Q95" s="172"/>
      <c r="R95" s="173">
        <f>SUM(R96:R105)</f>
        <v>0</v>
      </c>
      <c r="S95" s="172"/>
      <c r="T95" s="174">
        <f>SUM(T96:T105)</f>
        <v>0</v>
      </c>
      <c r="AR95" s="175" t="s">
        <v>80</v>
      </c>
      <c r="AT95" s="176" t="s">
        <v>71</v>
      </c>
      <c r="AU95" s="176" t="s">
        <v>80</v>
      </c>
      <c r="AY95" s="175" t="s">
        <v>153</v>
      </c>
      <c r="BK95" s="177">
        <f>SUM(BK96:BK105)</f>
        <v>0</v>
      </c>
    </row>
    <row r="96" spans="1:65" s="2" customFormat="1" ht="14.45" customHeight="1">
      <c r="A96" s="36"/>
      <c r="B96" s="37"/>
      <c r="C96" s="180" t="s">
        <v>80</v>
      </c>
      <c r="D96" s="180" t="s">
        <v>155</v>
      </c>
      <c r="E96" s="181" t="s">
        <v>209</v>
      </c>
      <c r="F96" s="182" t="s">
        <v>210</v>
      </c>
      <c r="G96" s="183" t="s">
        <v>184</v>
      </c>
      <c r="H96" s="184">
        <v>154.584</v>
      </c>
      <c r="I96" s="185"/>
      <c r="J96" s="186">
        <f>ROUND(I96*H96,2)</f>
        <v>0</v>
      </c>
      <c r="K96" s="182" t="s">
        <v>159</v>
      </c>
      <c r="L96" s="41"/>
      <c r="M96" s="187" t="s">
        <v>19</v>
      </c>
      <c r="N96" s="188" t="s">
        <v>43</v>
      </c>
      <c r="O96" s="66"/>
      <c r="P96" s="189">
        <f>O96*H96</f>
        <v>0</v>
      </c>
      <c r="Q96" s="189">
        <v>0</v>
      </c>
      <c r="R96" s="189">
        <f>Q96*H96</f>
        <v>0</v>
      </c>
      <c r="S96" s="189">
        <v>0</v>
      </c>
      <c r="T96" s="190">
        <f>S96*H96</f>
        <v>0</v>
      </c>
      <c r="U96" s="36"/>
      <c r="V96" s="36"/>
      <c r="W96" s="36"/>
      <c r="X96" s="36"/>
      <c r="Y96" s="36"/>
      <c r="Z96" s="36"/>
      <c r="AA96" s="36"/>
      <c r="AB96" s="36"/>
      <c r="AC96" s="36"/>
      <c r="AD96" s="36"/>
      <c r="AE96" s="36"/>
      <c r="AR96" s="191" t="s">
        <v>160</v>
      </c>
      <c r="AT96" s="191" t="s">
        <v>155</v>
      </c>
      <c r="AU96" s="191" t="s">
        <v>82</v>
      </c>
      <c r="AY96" s="19" t="s">
        <v>153</v>
      </c>
      <c r="BE96" s="192">
        <f>IF(N96="základní",J96,0)</f>
        <v>0</v>
      </c>
      <c r="BF96" s="192">
        <f>IF(N96="snížená",J96,0)</f>
        <v>0</v>
      </c>
      <c r="BG96" s="192">
        <f>IF(N96="zákl. přenesená",J96,0)</f>
        <v>0</v>
      </c>
      <c r="BH96" s="192">
        <f>IF(N96="sníž. přenesená",J96,0)</f>
        <v>0</v>
      </c>
      <c r="BI96" s="192">
        <f>IF(N96="nulová",J96,0)</f>
        <v>0</v>
      </c>
      <c r="BJ96" s="19" t="s">
        <v>80</v>
      </c>
      <c r="BK96" s="192">
        <f>ROUND(I96*H96,2)</f>
        <v>0</v>
      </c>
      <c r="BL96" s="19" t="s">
        <v>160</v>
      </c>
      <c r="BM96" s="191" t="s">
        <v>618</v>
      </c>
    </row>
    <row r="97" spans="1:47" s="2" customFormat="1" ht="11.25">
      <c r="A97" s="36"/>
      <c r="B97" s="37"/>
      <c r="C97" s="38"/>
      <c r="D97" s="193" t="s">
        <v>186</v>
      </c>
      <c r="E97" s="38"/>
      <c r="F97" s="194" t="s">
        <v>212</v>
      </c>
      <c r="G97" s="38"/>
      <c r="H97" s="38"/>
      <c r="I97" s="195"/>
      <c r="J97" s="38"/>
      <c r="K97" s="38"/>
      <c r="L97" s="41"/>
      <c r="M97" s="196"/>
      <c r="N97" s="197"/>
      <c r="O97" s="66"/>
      <c r="P97" s="66"/>
      <c r="Q97" s="66"/>
      <c r="R97" s="66"/>
      <c r="S97" s="66"/>
      <c r="T97" s="67"/>
      <c r="U97" s="36"/>
      <c r="V97" s="36"/>
      <c r="W97" s="36"/>
      <c r="X97" s="36"/>
      <c r="Y97" s="36"/>
      <c r="Z97" s="36"/>
      <c r="AA97" s="36"/>
      <c r="AB97" s="36"/>
      <c r="AC97" s="36"/>
      <c r="AD97" s="36"/>
      <c r="AE97" s="36"/>
      <c r="AT97" s="19" t="s">
        <v>186</v>
      </c>
      <c r="AU97" s="19" t="s">
        <v>82</v>
      </c>
    </row>
    <row r="98" spans="1:47" s="2" customFormat="1" ht="146.25">
      <c r="A98" s="36"/>
      <c r="B98" s="37"/>
      <c r="C98" s="38"/>
      <c r="D98" s="193" t="s">
        <v>188</v>
      </c>
      <c r="E98" s="38"/>
      <c r="F98" s="198" t="s">
        <v>213</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188</v>
      </c>
      <c r="AU98" s="19" t="s">
        <v>82</v>
      </c>
    </row>
    <row r="99" spans="1:47" s="2" customFormat="1" ht="19.5">
      <c r="A99" s="36"/>
      <c r="B99" s="37"/>
      <c r="C99" s="38"/>
      <c r="D99" s="193" t="s">
        <v>274</v>
      </c>
      <c r="E99" s="38"/>
      <c r="F99" s="198" t="s">
        <v>619</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274</v>
      </c>
      <c r="AU99" s="19" t="s">
        <v>82</v>
      </c>
    </row>
    <row r="100" spans="2:51" s="13" customFormat="1" ht="11.25">
      <c r="B100" s="199"/>
      <c r="C100" s="200"/>
      <c r="D100" s="193" t="s">
        <v>220</v>
      </c>
      <c r="E100" s="201" t="s">
        <v>277</v>
      </c>
      <c r="F100" s="202" t="s">
        <v>620</v>
      </c>
      <c r="G100" s="200"/>
      <c r="H100" s="203">
        <v>154.584</v>
      </c>
      <c r="I100" s="204"/>
      <c r="J100" s="200"/>
      <c r="K100" s="200"/>
      <c r="L100" s="205"/>
      <c r="M100" s="206"/>
      <c r="N100" s="207"/>
      <c r="O100" s="207"/>
      <c r="P100" s="207"/>
      <c r="Q100" s="207"/>
      <c r="R100" s="207"/>
      <c r="S100" s="207"/>
      <c r="T100" s="208"/>
      <c r="AT100" s="209" t="s">
        <v>220</v>
      </c>
      <c r="AU100" s="209" t="s">
        <v>82</v>
      </c>
      <c r="AV100" s="13" t="s">
        <v>82</v>
      </c>
      <c r="AW100" s="13" t="s">
        <v>34</v>
      </c>
      <c r="AX100" s="13" t="s">
        <v>80</v>
      </c>
      <c r="AY100" s="209" t="s">
        <v>153</v>
      </c>
    </row>
    <row r="101" spans="1:65" s="2" customFormat="1" ht="14.45" customHeight="1">
      <c r="A101" s="36"/>
      <c r="B101" s="37"/>
      <c r="C101" s="180" t="s">
        <v>82</v>
      </c>
      <c r="D101" s="180" t="s">
        <v>155</v>
      </c>
      <c r="E101" s="181" t="s">
        <v>279</v>
      </c>
      <c r="F101" s="182" t="s">
        <v>280</v>
      </c>
      <c r="G101" s="183" t="s">
        <v>184</v>
      </c>
      <c r="H101" s="184">
        <v>79.2</v>
      </c>
      <c r="I101" s="185"/>
      <c r="J101" s="186">
        <f>ROUND(I101*H101,2)</f>
        <v>0</v>
      </c>
      <c r="K101" s="182" t="s">
        <v>159</v>
      </c>
      <c r="L101" s="41"/>
      <c r="M101" s="187" t="s">
        <v>19</v>
      </c>
      <c r="N101" s="188" t="s">
        <v>43</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160</v>
      </c>
      <c r="AT101" s="191" t="s">
        <v>155</v>
      </c>
      <c r="AU101" s="191" t="s">
        <v>82</v>
      </c>
      <c r="AY101" s="19" t="s">
        <v>153</v>
      </c>
      <c r="BE101" s="192">
        <f>IF(N101="základní",J101,0)</f>
        <v>0</v>
      </c>
      <c r="BF101" s="192">
        <f>IF(N101="snížená",J101,0)</f>
        <v>0</v>
      </c>
      <c r="BG101" s="192">
        <f>IF(N101="zákl. přenesená",J101,0)</f>
        <v>0</v>
      </c>
      <c r="BH101" s="192">
        <f>IF(N101="sníž. přenesená",J101,0)</f>
        <v>0</v>
      </c>
      <c r="BI101" s="192">
        <f>IF(N101="nulová",J101,0)</f>
        <v>0</v>
      </c>
      <c r="BJ101" s="19" t="s">
        <v>80</v>
      </c>
      <c r="BK101" s="192">
        <f>ROUND(I101*H101,2)</f>
        <v>0</v>
      </c>
      <c r="BL101" s="19" t="s">
        <v>160</v>
      </c>
      <c r="BM101" s="191" t="s">
        <v>621</v>
      </c>
    </row>
    <row r="102" spans="1:47" s="2" customFormat="1" ht="19.5">
      <c r="A102" s="36"/>
      <c r="B102" s="37"/>
      <c r="C102" s="38"/>
      <c r="D102" s="193" t="s">
        <v>186</v>
      </c>
      <c r="E102" s="38"/>
      <c r="F102" s="194" t="s">
        <v>282</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186</v>
      </c>
      <c r="AU102" s="19" t="s">
        <v>82</v>
      </c>
    </row>
    <row r="103" spans="1:47" s="2" customFormat="1" ht="321.75">
      <c r="A103" s="36"/>
      <c r="B103" s="37"/>
      <c r="C103" s="38"/>
      <c r="D103" s="193" t="s">
        <v>188</v>
      </c>
      <c r="E103" s="38"/>
      <c r="F103" s="198" t="s">
        <v>283</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188</v>
      </c>
      <c r="AU103" s="19" t="s">
        <v>82</v>
      </c>
    </row>
    <row r="104" spans="1:47" s="2" customFormat="1" ht="19.5">
      <c r="A104" s="36"/>
      <c r="B104" s="37"/>
      <c r="C104" s="38"/>
      <c r="D104" s="193" t="s">
        <v>274</v>
      </c>
      <c r="E104" s="38"/>
      <c r="F104" s="198" t="s">
        <v>536</v>
      </c>
      <c r="G104" s="38"/>
      <c r="H104" s="38"/>
      <c r="I104" s="195"/>
      <c r="J104" s="38"/>
      <c r="K104" s="38"/>
      <c r="L104" s="41"/>
      <c r="M104" s="196"/>
      <c r="N104" s="197"/>
      <c r="O104" s="66"/>
      <c r="P104" s="66"/>
      <c r="Q104" s="66"/>
      <c r="R104" s="66"/>
      <c r="S104" s="66"/>
      <c r="T104" s="67"/>
      <c r="U104" s="36"/>
      <c r="V104" s="36"/>
      <c r="W104" s="36"/>
      <c r="X104" s="36"/>
      <c r="Y104" s="36"/>
      <c r="Z104" s="36"/>
      <c r="AA104" s="36"/>
      <c r="AB104" s="36"/>
      <c r="AC104" s="36"/>
      <c r="AD104" s="36"/>
      <c r="AE104" s="36"/>
      <c r="AT104" s="19" t="s">
        <v>274</v>
      </c>
      <c r="AU104" s="19" t="s">
        <v>82</v>
      </c>
    </row>
    <row r="105" spans="2:51" s="13" customFormat="1" ht="11.25">
      <c r="B105" s="199"/>
      <c r="C105" s="200"/>
      <c r="D105" s="193" t="s">
        <v>220</v>
      </c>
      <c r="E105" s="201" t="s">
        <v>289</v>
      </c>
      <c r="F105" s="202" t="s">
        <v>622</v>
      </c>
      <c r="G105" s="200"/>
      <c r="H105" s="203">
        <v>79.2</v>
      </c>
      <c r="I105" s="204"/>
      <c r="J105" s="200"/>
      <c r="K105" s="200"/>
      <c r="L105" s="205"/>
      <c r="M105" s="206"/>
      <c r="N105" s="207"/>
      <c r="O105" s="207"/>
      <c r="P105" s="207"/>
      <c r="Q105" s="207"/>
      <c r="R105" s="207"/>
      <c r="S105" s="207"/>
      <c r="T105" s="208"/>
      <c r="AT105" s="209" t="s">
        <v>220</v>
      </c>
      <c r="AU105" s="209" t="s">
        <v>82</v>
      </c>
      <c r="AV105" s="13" t="s">
        <v>82</v>
      </c>
      <c r="AW105" s="13" t="s">
        <v>34</v>
      </c>
      <c r="AX105" s="13" t="s">
        <v>80</v>
      </c>
      <c r="AY105" s="209" t="s">
        <v>153</v>
      </c>
    </row>
    <row r="106" spans="2:63" s="12" customFormat="1" ht="22.9" customHeight="1">
      <c r="B106" s="164"/>
      <c r="C106" s="165"/>
      <c r="D106" s="166" t="s">
        <v>71</v>
      </c>
      <c r="E106" s="178" t="s">
        <v>166</v>
      </c>
      <c r="F106" s="178" t="s">
        <v>296</v>
      </c>
      <c r="G106" s="165"/>
      <c r="H106" s="165"/>
      <c r="I106" s="168"/>
      <c r="J106" s="179">
        <f>BK106</f>
        <v>0</v>
      </c>
      <c r="K106" s="165"/>
      <c r="L106" s="170"/>
      <c r="M106" s="171"/>
      <c r="N106" s="172"/>
      <c r="O106" s="172"/>
      <c r="P106" s="173">
        <f>SUM(P107:P135)</f>
        <v>0</v>
      </c>
      <c r="Q106" s="172"/>
      <c r="R106" s="173">
        <f>SUM(R107:R135)</f>
        <v>5.0165392</v>
      </c>
      <c r="S106" s="172"/>
      <c r="T106" s="174">
        <f>SUM(T107:T135)</f>
        <v>0</v>
      </c>
      <c r="AR106" s="175" t="s">
        <v>80</v>
      </c>
      <c r="AT106" s="176" t="s">
        <v>71</v>
      </c>
      <c r="AU106" s="176" t="s">
        <v>80</v>
      </c>
      <c r="AY106" s="175" t="s">
        <v>153</v>
      </c>
      <c r="BK106" s="177">
        <f>SUM(BK107:BK135)</f>
        <v>0</v>
      </c>
    </row>
    <row r="107" spans="1:65" s="2" customFormat="1" ht="14.45" customHeight="1">
      <c r="A107" s="36"/>
      <c r="B107" s="37"/>
      <c r="C107" s="180" t="s">
        <v>166</v>
      </c>
      <c r="D107" s="180" t="s">
        <v>155</v>
      </c>
      <c r="E107" s="181" t="s">
        <v>297</v>
      </c>
      <c r="F107" s="182" t="s">
        <v>623</v>
      </c>
      <c r="G107" s="183" t="s">
        <v>184</v>
      </c>
      <c r="H107" s="184">
        <v>57.141</v>
      </c>
      <c r="I107" s="185"/>
      <c r="J107" s="186">
        <f>ROUND(I107*H107,2)</f>
        <v>0</v>
      </c>
      <c r="K107" s="182" t="s">
        <v>159</v>
      </c>
      <c r="L107" s="41"/>
      <c r="M107" s="187" t="s">
        <v>19</v>
      </c>
      <c r="N107" s="188" t="s">
        <v>43</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160</v>
      </c>
      <c r="AT107" s="191" t="s">
        <v>155</v>
      </c>
      <c r="AU107" s="191" t="s">
        <v>82</v>
      </c>
      <c r="AY107" s="19" t="s">
        <v>153</v>
      </c>
      <c r="BE107" s="192">
        <f>IF(N107="základní",J107,0)</f>
        <v>0</v>
      </c>
      <c r="BF107" s="192">
        <f>IF(N107="snížená",J107,0)</f>
        <v>0</v>
      </c>
      <c r="BG107" s="192">
        <f>IF(N107="zákl. přenesená",J107,0)</f>
        <v>0</v>
      </c>
      <c r="BH107" s="192">
        <f>IF(N107="sníž. přenesená",J107,0)</f>
        <v>0</v>
      </c>
      <c r="BI107" s="192">
        <f>IF(N107="nulová",J107,0)</f>
        <v>0</v>
      </c>
      <c r="BJ107" s="19" t="s">
        <v>80</v>
      </c>
      <c r="BK107" s="192">
        <f>ROUND(I107*H107,2)</f>
        <v>0</v>
      </c>
      <c r="BL107" s="19" t="s">
        <v>160</v>
      </c>
      <c r="BM107" s="191" t="s">
        <v>624</v>
      </c>
    </row>
    <row r="108" spans="1:47" s="2" customFormat="1" ht="19.5">
      <c r="A108" s="36"/>
      <c r="B108" s="37"/>
      <c r="C108" s="38"/>
      <c r="D108" s="193" t="s">
        <v>186</v>
      </c>
      <c r="E108" s="38"/>
      <c r="F108" s="194" t="s">
        <v>300</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186</v>
      </c>
      <c r="AU108" s="19" t="s">
        <v>82</v>
      </c>
    </row>
    <row r="109" spans="1:47" s="2" customFormat="1" ht="234">
      <c r="A109" s="36"/>
      <c r="B109" s="37"/>
      <c r="C109" s="38"/>
      <c r="D109" s="193" t="s">
        <v>188</v>
      </c>
      <c r="E109" s="38"/>
      <c r="F109" s="198" t="s">
        <v>301</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188</v>
      </c>
      <c r="AU109" s="19" t="s">
        <v>82</v>
      </c>
    </row>
    <row r="110" spans="2:51" s="13" customFormat="1" ht="11.25">
      <c r="B110" s="199"/>
      <c r="C110" s="200"/>
      <c r="D110" s="193" t="s">
        <v>220</v>
      </c>
      <c r="E110" s="201" t="s">
        <v>19</v>
      </c>
      <c r="F110" s="202" t="s">
        <v>625</v>
      </c>
      <c r="G110" s="200"/>
      <c r="H110" s="203">
        <v>9.765</v>
      </c>
      <c r="I110" s="204"/>
      <c r="J110" s="200"/>
      <c r="K110" s="200"/>
      <c r="L110" s="205"/>
      <c r="M110" s="206"/>
      <c r="N110" s="207"/>
      <c r="O110" s="207"/>
      <c r="P110" s="207"/>
      <c r="Q110" s="207"/>
      <c r="R110" s="207"/>
      <c r="S110" s="207"/>
      <c r="T110" s="208"/>
      <c r="AT110" s="209" t="s">
        <v>220</v>
      </c>
      <c r="AU110" s="209" t="s">
        <v>82</v>
      </c>
      <c r="AV110" s="13" t="s">
        <v>82</v>
      </c>
      <c r="AW110" s="13" t="s">
        <v>34</v>
      </c>
      <c r="AX110" s="13" t="s">
        <v>72</v>
      </c>
      <c r="AY110" s="209" t="s">
        <v>153</v>
      </c>
    </row>
    <row r="111" spans="2:51" s="13" customFormat="1" ht="11.25">
      <c r="B111" s="199"/>
      <c r="C111" s="200"/>
      <c r="D111" s="193" t="s">
        <v>220</v>
      </c>
      <c r="E111" s="201" t="s">
        <v>19</v>
      </c>
      <c r="F111" s="202" t="s">
        <v>626</v>
      </c>
      <c r="G111" s="200"/>
      <c r="H111" s="203">
        <v>7.2</v>
      </c>
      <c r="I111" s="204"/>
      <c r="J111" s="200"/>
      <c r="K111" s="200"/>
      <c r="L111" s="205"/>
      <c r="M111" s="206"/>
      <c r="N111" s="207"/>
      <c r="O111" s="207"/>
      <c r="P111" s="207"/>
      <c r="Q111" s="207"/>
      <c r="R111" s="207"/>
      <c r="S111" s="207"/>
      <c r="T111" s="208"/>
      <c r="AT111" s="209" t="s">
        <v>220</v>
      </c>
      <c r="AU111" s="209" t="s">
        <v>82</v>
      </c>
      <c r="AV111" s="13" t="s">
        <v>82</v>
      </c>
      <c r="AW111" s="13" t="s">
        <v>34</v>
      </c>
      <c r="AX111" s="13" t="s">
        <v>72</v>
      </c>
      <c r="AY111" s="209" t="s">
        <v>153</v>
      </c>
    </row>
    <row r="112" spans="2:51" s="13" customFormat="1" ht="11.25">
      <c r="B112" s="199"/>
      <c r="C112" s="200"/>
      <c r="D112" s="193" t="s">
        <v>220</v>
      </c>
      <c r="E112" s="201" t="s">
        <v>19</v>
      </c>
      <c r="F112" s="202" t="s">
        <v>627</v>
      </c>
      <c r="G112" s="200"/>
      <c r="H112" s="203">
        <v>13.456</v>
      </c>
      <c r="I112" s="204"/>
      <c r="J112" s="200"/>
      <c r="K112" s="200"/>
      <c r="L112" s="205"/>
      <c r="M112" s="206"/>
      <c r="N112" s="207"/>
      <c r="O112" s="207"/>
      <c r="P112" s="207"/>
      <c r="Q112" s="207"/>
      <c r="R112" s="207"/>
      <c r="S112" s="207"/>
      <c r="T112" s="208"/>
      <c r="AT112" s="209" t="s">
        <v>220</v>
      </c>
      <c r="AU112" s="209" t="s">
        <v>82</v>
      </c>
      <c r="AV112" s="13" t="s">
        <v>82</v>
      </c>
      <c r="AW112" s="13" t="s">
        <v>34</v>
      </c>
      <c r="AX112" s="13" t="s">
        <v>72</v>
      </c>
      <c r="AY112" s="209" t="s">
        <v>153</v>
      </c>
    </row>
    <row r="113" spans="2:51" s="13" customFormat="1" ht="11.25">
      <c r="B113" s="199"/>
      <c r="C113" s="200"/>
      <c r="D113" s="193" t="s">
        <v>220</v>
      </c>
      <c r="E113" s="201" t="s">
        <v>19</v>
      </c>
      <c r="F113" s="202" t="s">
        <v>628</v>
      </c>
      <c r="G113" s="200"/>
      <c r="H113" s="203">
        <v>10.88</v>
      </c>
      <c r="I113" s="204"/>
      <c r="J113" s="200"/>
      <c r="K113" s="200"/>
      <c r="L113" s="205"/>
      <c r="M113" s="206"/>
      <c r="N113" s="207"/>
      <c r="O113" s="207"/>
      <c r="P113" s="207"/>
      <c r="Q113" s="207"/>
      <c r="R113" s="207"/>
      <c r="S113" s="207"/>
      <c r="T113" s="208"/>
      <c r="AT113" s="209" t="s">
        <v>220</v>
      </c>
      <c r="AU113" s="209" t="s">
        <v>82</v>
      </c>
      <c r="AV113" s="13" t="s">
        <v>82</v>
      </c>
      <c r="AW113" s="13" t="s">
        <v>34</v>
      </c>
      <c r="AX113" s="13" t="s">
        <v>72</v>
      </c>
      <c r="AY113" s="209" t="s">
        <v>153</v>
      </c>
    </row>
    <row r="114" spans="2:51" s="13" customFormat="1" ht="11.25">
      <c r="B114" s="199"/>
      <c r="C114" s="200"/>
      <c r="D114" s="193" t="s">
        <v>220</v>
      </c>
      <c r="E114" s="201" t="s">
        <v>19</v>
      </c>
      <c r="F114" s="202" t="s">
        <v>629</v>
      </c>
      <c r="G114" s="200"/>
      <c r="H114" s="203">
        <v>15.84</v>
      </c>
      <c r="I114" s="204"/>
      <c r="J114" s="200"/>
      <c r="K114" s="200"/>
      <c r="L114" s="205"/>
      <c r="M114" s="206"/>
      <c r="N114" s="207"/>
      <c r="O114" s="207"/>
      <c r="P114" s="207"/>
      <c r="Q114" s="207"/>
      <c r="R114" s="207"/>
      <c r="S114" s="207"/>
      <c r="T114" s="208"/>
      <c r="AT114" s="209" t="s">
        <v>220</v>
      </c>
      <c r="AU114" s="209" t="s">
        <v>82</v>
      </c>
      <c r="AV114" s="13" t="s">
        <v>82</v>
      </c>
      <c r="AW114" s="13" t="s">
        <v>34</v>
      </c>
      <c r="AX114" s="13" t="s">
        <v>72</v>
      </c>
      <c r="AY114" s="209" t="s">
        <v>153</v>
      </c>
    </row>
    <row r="115" spans="2:51" s="14" customFormat="1" ht="11.25">
      <c r="B115" s="215"/>
      <c r="C115" s="216"/>
      <c r="D115" s="193" t="s">
        <v>220</v>
      </c>
      <c r="E115" s="217" t="s">
        <v>612</v>
      </c>
      <c r="F115" s="218" t="s">
        <v>278</v>
      </c>
      <c r="G115" s="216"/>
      <c r="H115" s="219">
        <v>57.141</v>
      </c>
      <c r="I115" s="220"/>
      <c r="J115" s="216"/>
      <c r="K115" s="216"/>
      <c r="L115" s="221"/>
      <c r="M115" s="222"/>
      <c r="N115" s="223"/>
      <c r="O115" s="223"/>
      <c r="P115" s="223"/>
      <c r="Q115" s="223"/>
      <c r="R115" s="223"/>
      <c r="S115" s="223"/>
      <c r="T115" s="224"/>
      <c r="AT115" s="225" t="s">
        <v>220</v>
      </c>
      <c r="AU115" s="225" t="s">
        <v>82</v>
      </c>
      <c r="AV115" s="14" t="s">
        <v>160</v>
      </c>
      <c r="AW115" s="14" t="s">
        <v>34</v>
      </c>
      <c r="AX115" s="14" t="s">
        <v>80</v>
      </c>
      <c r="AY115" s="225" t="s">
        <v>153</v>
      </c>
    </row>
    <row r="116" spans="1:65" s="2" customFormat="1" ht="14.45" customHeight="1">
      <c r="A116" s="36"/>
      <c r="B116" s="37"/>
      <c r="C116" s="180" t="s">
        <v>160</v>
      </c>
      <c r="D116" s="180" t="s">
        <v>155</v>
      </c>
      <c r="E116" s="181" t="s">
        <v>310</v>
      </c>
      <c r="F116" s="182" t="s">
        <v>311</v>
      </c>
      <c r="G116" s="183" t="s">
        <v>174</v>
      </c>
      <c r="H116" s="184">
        <v>93.56</v>
      </c>
      <c r="I116" s="185"/>
      <c r="J116" s="186">
        <f>ROUND(I116*H116,2)</f>
        <v>0</v>
      </c>
      <c r="K116" s="182" t="s">
        <v>159</v>
      </c>
      <c r="L116" s="41"/>
      <c r="M116" s="187" t="s">
        <v>19</v>
      </c>
      <c r="N116" s="188" t="s">
        <v>43</v>
      </c>
      <c r="O116" s="66"/>
      <c r="P116" s="189">
        <f>O116*H116</f>
        <v>0</v>
      </c>
      <c r="Q116" s="189">
        <v>0.00726</v>
      </c>
      <c r="R116" s="189">
        <f>Q116*H116</f>
        <v>0.6792456</v>
      </c>
      <c r="S116" s="189">
        <v>0</v>
      </c>
      <c r="T116" s="190">
        <f>S116*H116</f>
        <v>0</v>
      </c>
      <c r="U116" s="36"/>
      <c r="V116" s="36"/>
      <c r="W116" s="36"/>
      <c r="X116" s="36"/>
      <c r="Y116" s="36"/>
      <c r="Z116" s="36"/>
      <c r="AA116" s="36"/>
      <c r="AB116" s="36"/>
      <c r="AC116" s="36"/>
      <c r="AD116" s="36"/>
      <c r="AE116" s="36"/>
      <c r="AR116" s="191" t="s">
        <v>160</v>
      </c>
      <c r="AT116" s="191" t="s">
        <v>155</v>
      </c>
      <c r="AU116" s="191" t="s">
        <v>82</v>
      </c>
      <c r="AY116" s="19" t="s">
        <v>153</v>
      </c>
      <c r="BE116" s="192">
        <f>IF(N116="základní",J116,0)</f>
        <v>0</v>
      </c>
      <c r="BF116" s="192">
        <f>IF(N116="snížená",J116,0)</f>
        <v>0</v>
      </c>
      <c r="BG116" s="192">
        <f>IF(N116="zákl. přenesená",J116,0)</f>
        <v>0</v>
      </c>
      <c r="BH116" s="192">
        <f>IF(N116="sníž. přenesená",J116,0)</f>
        <v>0</v>
      </c>
      <c r="BI116" s="192">
        <f>IF(N116="nulová",J116,0)</f>
        <v>0</v>
      </c>
      <c r="BJ116" s="19" t="s">
        <v>80</v>
      </c>
      <c r="BK116" s="192">
        <f>ROUND(I116*H116,2)</f>
        <v>0</v>
      </c>
      <c r="BL116" s="19" t="s">
        <v>160</v>
      </c>
      <c r="BM116" s="191" t="s">
        <v>630</v>
      </c>
    </row>
    <row r="117" spans="1:47" s="2" customFormat="1" ht="29.25">
      <c r="A117" s="36"/>
      <c r="B117" s="37"/>
      <c r="C117" s="38"/>
      <c r="D117" s="193" t="s">
        <v>186</v>
      </c>
      <c r="E117" s="38"/>
      <c r="F117" s="194" t="s">
        <v>313</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186</v>
      </c>
      <c r="AU117" s="19" t="s">
        <v>82</v>
      </c>
    </row>
    <row r="118" spans="1:47" s="2" customFormat="1" ht="185.25">
      <c r="A118" s="36"/>
      <c r="B118" s="37"/>
      <c r="C118" s="38"/>
      <c r="D118" s="193" t="s">
        <v>188</v>
      </c>
      <c r="E118" s="38"/>
      <c r="F118" s="198" t="s">
        <v>314</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188</v>
      </c>
      <c r="AU118" s="19" t="s">
        <v>82</v>
      </c>
    </row>
    <row r="119" spans="2:51" s="13" customFormat="1" ht="11.25">
      <c r="B119" s="199"/>
      <c r="C119" s="200"/>
      <c r="D119" s="193" t="s">
        <v>220</v>
      </c>
      <c r="E119" s="201" t="s">
        <v>19</v>
      </c>
      <c r="F119" s="202" t="s">
        <v>631</v>
      </c>
      <c r="G119" s="200"/>
      <c r="H119" s="203">
        <v>24.36</v>
      </c>
      <c r="I119" s="204"/>
      <c r="J119" s="200"/>
      <c r="K119" s="200"/>
      <c r="L119" s="205"/>
      <c r="M119" s="206"/>
      <c r="N119" s="207"/>
      <c r="O119" s="207"/>
      <c r="P119" s="207"/>
      <c r="Q119" s="207"/>
      <c r="R119" s="207"/>
      <c r="S119" s="207"/>
      <c r="T119" s="208"/>
      <c r="AT119" s="209" t="s">
        <v>220</v>
      </c>
      <c r="AU119" s="209" t="s">
        <v>82</v>
      </c>
      <c r="AV119" s="13" t="s">
        <v>82</v>
      </c>
      <c r="AW119" s="13" t="s">
        <v>34</v>
      </c>
      <c r="AX119" s="13" t="s">
        <v>72</v>
      </c>
      <c r="AY119" s="209" t="s">
        <v>153</v>
      </c>
    </row>
    <row r="120" spans="2:51" s="13" customFormat="1" ht="11.25">
      <c r="B120" s="199"/>
      <c r="C120" s="200"/>
      <c r="D120" s="193" t="s">
        <v>220</v>
      </c>
      <c r="E120" s="201" t="s">
        <v>19</v>
      </c>
      <c r="F120" s="202" t="s">
        <v>632</v>
      </c>
      <c r="G120" s="200"/>
      <c r="H120" s="203">
        <v>13.62</v>
      </c>
      <c r="I120" s="204"/>
      <c r="J120" s="200"/>
      <c r="K120" s="200"/>
      <c r="L120" s="205"/>
      <c r="M120" s="206"/>
      <c r="N120" s="207"/>
      <c r="O120" s="207"/>
      <c r="P120" s="207"/>
      <c r="Q120" s="207"/>
      <c r="R120" s="207"/>
      <c r="S120" s="207"/>
      <c r="T120" s="208"/>
      <c r="AT120" s="209" t="s">
        <v>220</v>
      </c>
      <c r="AU120" s="209" t="s">
        <v>82</v>
      </c>
      <c r="AV120" s="13" t="s">
        <v>82</v>
      </c>
      <c r="AW120" s="13" t="s">
        <v>34</v>
      </c>
      <c r="AX120" s="13" t="s">
        <v>72</v>
      </c>
      <c r="AY120" s="209" t="s">
        <v>153</v>
      </c>
    </row>
    <row r="121" spans="2:51" s="13" customFormat="1" ht="11.25">
      <c r="B121" s="199"/>
      <c r="C121" s="200"/>
      <c r="D121" s="193" t="s">
        <v>220</v>
      </c>
      <c r="E121" s="201" t="s">
        <v>19</v>
      </c>
      <c r="F121" s="202" t="s">
        <v>633</v>
      </c>
      <c r="G121" s="200"/>
      <c r="H121" s="203">
        <v>15.98</v>
      </c>
      <c r="I121" s="204"/>
      <c r="J121" s="200"/>
      <c r="K121" s="200"/>
      <c r="L121" s="205"/>
      <c r="M121" s="206"/>
      <c r="N121" s="207"/>
      <c r="O121" s="207"/>
      <c r="P121" s="207"/>
      <c r="Q121" s="207"/>
      <c r="R121" s="207"/>
      <c r="S121" s="207"/>
      <c r="T121" s="208"/>
      <c r="AT121" s="209" t="s">
        <v>220</v>
      </c>
      <c r="AU121" s="209" t="s">
        <v>82</v>
      </c>
      <c r="AV121" s="13" t="s">
        <v>82</v>
      </c>
      <c r="AW121" s="13" t="s">
        <v>34</v>
      </c>
      <c r="AX121" s="13" t="s">
        <v>72</v>
      </c>
      <c r="AY121" s="209" t="s">
        <v>153</v>
      </c>
    </row>
    <row r="122" spans="2:51" s="13" customFormat="1" ht="11.25">
      <c r="B122" s="199"/>
      <c r="C122" s="200"/>
      <c r="D122" s="193" t="s">
        <v>220</v>
      </c>
      <c r="E122" s="201" t="s">
        <v>19</v>
      </c>
      <c r="F122" s="202" t="s">
        <v>634</v>
      </c>
      <c r="G122" s="200"/>
      <c r="H122" s="203">
        <v>39.6</v>
      </c>
      <c r="I122" s="204"/>
      <c r="J122" s="200"/>
      <c r="K122" s="200"/>
      <c r="L122" s="205"/>
      <c r="M122" s="206"/>
      <c r="N122" s="207"/>
      <c r="O122" s="207"/>
      <c r="P122" s="207"/>
      <c r="Q122" s="207"/>
      <c r="R122" s="207"/>
      <c r="S122" s="207"/>
      <c r="T122" s="208"/>
      <c r="AT122" s="209" t="s">
        <v>220</v>
      </c>
      <c r="AU122" s="209" t="s">
        <v>82</v>
      </c>
      <c r="AV122" s="13" t="s">
        <v>82</v>
      </c>
      <c r="AW122" s="13" t="s">
        <v>34</v>
      </c>
      <c r="AX122" s="13" t="s">
        <v>72</v>
      </c>
      <c r="AY122" s="209" t="s">
        <v>153</v>
      </c>
    </row>
    <row r="123" spans="2:51" s="14" customFormat="1" ht="11.25">
      <c r="B123" s="215"/>
      <c r="C123" s="216"/>
      <c r="D123" s="193" t="s">
        <v>220</v>
      </c>
      <c r="E123" s="217" t="s">
        <v>610</v>
      </c>
      <c r="F123" s="218" t="s">
        <v>278</v>
      </c>
      <c r="G123" s="216"/>
      <c r="H123" s="219">
        <v>93.56</v>
      </c>
      <c r="I123" s="220"/>
      <c r="J123" s="216"/>
      <c r="K123" s="216"/>
      <c r="L123" s="221"/>
      <c r="M123" s="222"/>
      <c r="N123" s="223"/>
      <c r="O123" s="223"/>
      <c r="P123" s="223"/>
      <c r="Q123" s="223"/>
      <c r="R123" s="223"/>
      <c r="S123" s="223"/>
      <c r="T123" s="224"/>
      <c r="AT123" s="225" t="s">
        <v>220</v>
      </c>
      <c r="AU123" s="225" t="s">
        <v>82</v>
      </c>
      <c r="AV123" s="14" t="s">
        <v>160</v>
      </c>
      <c r="AW123" s="14" t="s">
        <v>34</v>
      </c>
      <c r="AX123" s="14" t="s">
        <v>80</v>
      </c>
      <c r="AY123" s="225" t="s">
        <v>153</v>
      </c>
    </row>
    <row r="124" spans="1:65" s="2" customFormat="1" ht="14.45" customHeight="1">
      <c r="A124" s="36"/>
      <c r="B124" s="37"/>
      <c r="C124" s="180" t="s">
        <v>176</v>
      </c>
      <c r="D124" s="180" t="s">
        <v>155</v>
      </c>
      <c r="E124" s="181" t="s">
        <v>335</v>
      </c>
      <c r="F124" s="182" t="s">
        <v>336</v>
      </c>
      <c r="G124" s="183" t="s">
        <v>174</v>
      </c>
      <c r="H124" s="184">
        <v>93.56</v>
      </c>
      <c r="I124" s="185"/>
      <c r="J124" s="186">
        <f>ROUND(I124*H124,2)</f>
        <v>0</v>
      </c>
      <c r="K124" s="182" t="s">
        <v>159</v>
      </c>
      <c r="L124" s="41"/>
      <c r="M124" s="187" t="s">
        <v>19</v>
      </c>
      <c r="N124" s="188" t="s">
        <v>43</v>
      </c>
      <c r="O124" s="66"/>
      <c r="P124" s="189">
        <f>O124*H124</f>
        <v>0</v>
      </c>
      <c r="Q124" s="189">
        <v>0.00086</v>
      </c>
      <c r="R124" s="189">
        <f>Q124*H124</f>
        <v>0.0804616</v>
      </c>
      <c r="S124" s="189">
        <v>0</v>
      </c>
      <c r="T124" s="190">
        <f>S124*H124</f>
        <v>0</v>
      </c>
      <c r="U124" s="36"/>
      <c r="V124" s="36"/>
      <c r="W124" s="36"/>
      <c r="X124" s="36"/>
      <c r="Y124" s="36"/>
      <c r="Z124" s="36"/>
      <c r="AA124" s="36"/>
      <c r="AB124" s="36"/>
      <c r="AC124" s="36"/>
      <c r="AD124" s="36"/>
      <c r="AE124" s="36"/>
      <c r="AR124" s="191" t="s">
        <v>160</v>
      </c>
      <c r="AT124" s="191" t="s">
        <v>155</v>
      </c>
      <c r="AU124" s="191" t="s">
        <v>82</v>
      </c>
      <c r="AY124" s="19" t="s">
        <v>153</v>
      </c>
      <c r="BE124" s="192">
        <f>IF(N124="základní",J124,0)</f>
        <v>0</v>
      </c>
      <c r="BF124" s="192">
        <f>IF(N124="snížená",J124,0)</f>
        <v>0</v>
      </c>
      <c r="BG124" s="192">
        <f>IF(N124="zákl. přenesená",J124,0)</f>
        <v>0</v>
      </c>
      <c r="BH124" s="192">
        <f>IF(N124="sníž. přenesená",J124,0)</f>
        <v>0</v>
      </c>
      <c r="BI124" s="192">
        <f>IF(N124="nulová",J124,0)</f>
        <v>0</v>
      </c>
      <c r="BJ124" s="19" t="s">
        <v>80</v>
      </c>
      <c r="BK124" s="192">
        <f>ROUND(I124*H124,2)</f>
        <v>0</v>
      </c>
      <c r="BL124" s="19" t="s">
        <v>160</v>
      </c>
      <c r="BM124" s="191" t="s">
        <v>635</v>
      </c>
    </row>
    <row r="125" spans="1:47" s="2" customFormat="1" ht="29.25">
      <c r="A125" s="36"/>
      <c r="B125" s="37"/>
      <c r="C125" s="38"/>
      <c r="D125" s="193" t="s">
        <v>186</v>
      </c>
      <c r="E125" s="38"/>
      <c r="F125" s="194" t="s">
        <v>338</v>
      </c>
      <c r="G125" s="38"/>
      <c r="H125" s="38"/>
      <c r="I125" s="195"/>
      <c r="J125" s="38"/>
      <c r="K125" s="38"/>
      <c r="L125" s="41"/>
      <c r="M125" s="196"/>
      <c r="N125" s="197"/>
      <c r="O125" s="66"/>
      <c r="P125" s="66"/>
      <c r="Q125" s="66"/>
      <c r="R125" s="66"/>
      <c r="S125" s="66"/>
      <c r="T125" s="67"/>
      <c r="U125" s="36"/>
      <c r="V125" s="36"/>
      <c r="W125" s="36"/>
      <c r="X125" s="36"/>
      <c r="Y125" s="36"/>
      <c r="Z125" s="36"/>
      <c r="AA125" s="36"/>
      <c r="AB125" s="36"/>
      <c r="AC125" s="36"/>
      <c r="AD125" s="36"/>
      <c r="AE125" s="36"/>
      <c r="AT125" s="19" t="s">
        <v>186</v>
      </c>
      <c r="AU125" s="19" t="s">
        <v>82</v>
      </c>
    </row>
    <row r="126" spans="1:47" s="2" customFormat="1" ht="185.25">
      <c r="A126" s="36"/>
      <c r="B126" s="37"/>
      <c r="C126" s="38"/>
      <c r="D126" s="193" t="s">
        <v>188</v>
      </c>
      <c r="E126" s="38"/>
      <c r="F126" s="198" t="s">
        <v>314</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188</v>
      </c>
      <c r="AU126" s="19" t="s">
        <v>82</v>
      </c>
    </row>
    <row r="127" spans="2:51" s="13" customFormat="1" ht="11.25">
      <c r="B127" s="199"/>
      <c r="C127" s="200"/>
      <c r="D127" s="193" t="s">
        <v>220</v>
      </c>
      <c r="E127" s="201" t="s">
        <v>19</v>
      </c>
      <c r="F127" s="202" t="s">
        <v>610</v>
      </c>
      <c r="G127" s="200"/>
      <c r="H127" s="203">
        <v>93.56</v>
      </c>
      <c r="I127" s="204"/>
      <c r="J127" s="200"/>
      <c r="K127" s="200"/>
      <c r="L127" s="205"/>
      <c r="M127" s="206"/>
      <c r="N127" s="207"/>
      <c r="O127" s="207"/>
      <c r="P127" s="207"/>
      <c r="Q127" s="207"/>
      <c r="R127" s="207"/>
      <c r="S127" s="207"/>
      <c r="T127" s="208"/>
      <c r="AT127" s="209" t="s">
        <v>220</v>
      </c>
      <c r="AU127" s="209" t="s">
        <v>82</v>
      </c>
      <c r="AV127" s="13" t="s">
        <v>82</v>
      </c>
      <c r="AW127" s="13" t="s">
        <v>34</v>
      </c>
      <c r="AX127" s="13" t="s">
        <v>80</v>
      </c>
      <c r="AY127" s="209" t="s">
        <v>153</v>
      </c>
    </row>
    <row r="128" spans="1:65" s="2" customFormat="1" ht="14.45" customHeight="1">
      <c r="A128" s="36"/>
      <c r="B128" s="37"/>
      <c r="C128" s="180" t="s">
        <v>181</v>
      </c>
      <c r="D128" s="180" t="s">
        <v>155</v>
      </c>
      <c r="E128" s="181" t="s">
        <v>347</v>
      </c>
      <c r="F128" s="182" t="s">
        <v>348</v>
      </c>
      <c r="G128" s="183" t="s">
        <v>226</v>
      </c>
      <c r="H128" s="184">
        <v>0.8</v>
      </c>
      <c r="I128" s="185"/>
      <c r="J128" s="186">
        <f>ROUND(I128*H128,2)</f>
        <v>0</v>
      </c>
      <c r="K128" s="182" t="s">
        <v>159</v>
      </c>
      <c r="L128" s="41"/>
      <c r="M128" s="187" t="s">
        <v>19</v>
      </c>
      <c r="N128" s="188" t="s">
        <v>43</v>
      </c>
      <c r="O128" s="66"/>
      <c r="P128" s="189">
        <f>O128*H128</f>
        <v>0</v>
      </c>
      <c r="Q128" s="189">
        <v>1.0958</v>
      </c>
      <c r="R128" s="189">
        <f>Q128*H128</f>
        <v>0.8766400000000001</v>
      </c>
      <c r="S128" s="189">
        <v>0</v>
      </c>
      <c r="T128" s="190">
        <f>S128*H128</f>
        <v>0</v>
      </c>
      <c r="U128" s="36"/>
      <c r="V128" s="36"/>
      <c r="W128" s="36"/>
      <c r="X128" s="36"/>
      <c r="Y128" s="36"/>
      <c r="Z128" s="36"/>
      <c r="AA128" s="36"/>
      <c r="AB128" s="36"/>
      <c r="AC128" s="36"/>
      <c r="AD128" s="36"/>
      <c r="AE128" s="36"/>
      <c r="AR128" s="191" t="s">
        <v>160</v>
      </c>
      <c r="AT128" s="191" t="s">
        <v>155</v>
      </c>
      <c r="AU128" s="191" t="s">
        <v>82</v>
      </c>
      <c r="AY128" s="19" t="s">
        <v>153</v>
      </c>
      <c r="BE128" s="192">
        <f>IF(N128="základní",J128,0)</f>
        <v>0</v>
      </c>
      <c r="BF128" s="192">
        <f>IF(N128="snížená",J128,0)</f>
        <v>0</v>
      </c>
      <c r="BG128" s="192">
        <f>IF(N128="zákl. přenesená",J128,0)</f>
        <v>0</v>
      </c>
      <c r="BH128" s="192">
        <f>IF(N128="sníž. přenesená",J128,0)</f>
        <v>0</v>
      </c>
      <c r="BI128" s="192">
        <f>IF(N128="nulová",J128,0)</f>
        <v>0</v>
      </c>
      <c r="BJ128" s="19" t="s">
        <v>80</v>
      </c>
      <c r="BK128" s="192">
        <f>ROUND(I128*H128,2)</f>
        <v>0</v>
      </c>
      <c r="BL128" s="19" t="s">
        <v>160</v>
      </c>
      <c r="BM128" s="191" t="s">
        <v>636</v>
      </c>
    </row>
    <row r="129" spans="1:47" s="2" customFormat="1" ht="29.25">
      <c r="A129" s="36"/>
      <c r="B129" s="37"/>
      <c r="C129" s="38"/>
      <c r="D129" s="193" t="s">
        <v>186</v>
      </c>
      <c r="E129" s="38"/>
      <c r="F129" s="194" t="s">
        <v>350</v>
      </c>
      <c r="G129" s="38"/>
      <c r="H129" s="38"/>
      <c r="I129" s="195"/>
      <c r="J129" s="38"/>
      <c r="K129" s="38"/>
      <c r="L129" s="41"/>
      <c r="M129" s="196"/>
      <c r="N129" s="197"/>
      <c r="O129" s="66"/>
      <c r="P129" s="66"/>
      <c r="Q129" s="66"/>
      <c r="R129" s="66"/>
      <c r="S129" s="66"/>
      <c r="T129" s="67"/>
      <c r="U129" s="36"/>
      <c r="V129" s="36"/>
      <c r="W129" s="36"/>
      <c r="X129" s="36"/>
      <c r="Y129" s="36"/>
      <c r="Z129" s="36"/>
      <c r="AA129" s="36"/>
      <c r="AB129" s="36"/>
      <c r="AC129" s="36"/>
      <c r="AD129" s="36"/>
      <c r="AE129" s="36"/>
      <c r="AT129" s="19" t="s">
        <v>186</v>
      </c>
      <c r="AU129" s="19" t="s">
        <v>82</v>
      </c>
    </row>
    <row r="130" spans="1:47" s="2" customFormat="1" ht="97.5">
      <c r="A130" s="36"/>
      <c r="B130" s="37"/>
      <c r="C130" s="38"/>
      <c r="D130" s="193" t="s">
        <v>188</v>
      </c>
      <c r="E130" s="38"/>
      <c r="F130" s="198" t="s">
        <v>351</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188</v>
      </c>
      <c r="AU130" s="19" t="s">
        <v>82</v>
      </c>
    </row>
    <row r="131" spans="2:51" s="13" customFormat="1" ht="11.25">
      <c r="B131" s="199"/>
      <c r="C131" s="200"/>
      <c r="D131" s="193" t="s">
        <v>220</v>
      </c>
      <c r="E131" s="201" t="s">
        <v>19</v>
      </c>
      <c r="F131" s="202" t="s">
        <v>637</v>
      </c>
      <c r="G131" s="200"/>
      <c r="H131" s="203">
        <v>0.8</v>
      </c>
      <c r="I131" s="204"/>
      <c r="J131" s="200"/>
      <c r="K131" s="200"/>
      <c r="L131" s="205"/>
      <c r="M131" s="206"/>
      <c r="N131" s="207"/>
      <c r="O131" s="207"/>
      <c r="P131" s="207"/>
      <c r="Q131" s="207"/>
      <c r="R131" s="207"/>
      <c r="S131" s="207"/>
      <c r="T131" s="208"/>
      <c r="AT131" s="209" t="s">
        <v>220</v>
      </c>
      <c r="AU131" s="209" t="s">
        <v>82</v>
      </c>
      <c r="AV131" s="13" t="s">
        <v>82</v>
      </c>
      <c r="AW131" s="13" t="s">
        <v>34</v>
      </c>
      <c r="AX131" s="13" t="s">
        <v>80</v>
      </c>
      <c r="AY131" s="209" t="s">
        <v>153</v>
      </c>
    </row>
    <row r="132" spans="1:65" s="2" customFormat="1" ht="14.45" customHeight="1">
      <c r="A132" s="36"/>
      <c r="B132" s="37"/>
      <c r="C132" s="180" t="s">
        <v>190</v>
      </c>
      <c r="D132" s="180" t="s">
        <v>155</v>
      </c>
      <c r="E132" s="181" t="s">
        <v>353</v>
      </c>
      <c r="F132" s="182" t="s">
        <v>354</v>
      </c>
      <c r="G132" s="183" t="s">
        <v>226</v>
      </c>
      <c r="H132" s="184">
        <v>3.2</v>
      </c>
      <c r="I132" s="185"/>
      <c r="J132" s="186">
        <f>ROUND(I132*H132,2)</f>
        <v>0</v>
      </c>
      <c r="K132" s="182" t="s">
        <v>159</v>
      </c>
      <c r="L132" s="41"/>
      <c r="M132" s="187" t="s">
        <v>19</v>
      </c>
      <c r="N132" s="188" t="s">
        <v>43</v>
      </c>
      <c r="O132" s="66"/>
      <c r="P132" s="189">
        <f>O132*H132</f>
        <v>0</v>
      </c>
      <c r="Q132" s="189">
        <v>1.05631</v>
      </c>
      <c r="R132" s="189">
        <f>Q132*H132</f>
        <v>3.3801920000000005</v>
      </c>
      <c r="S132" s="189">
        <v>0</v>
      </c>
      <c r="T132" s="190">
        <f>S132*H132</f>
        <v>0</v>
      </c>
      <c r="U132" s="36"/>
      <c r="V132" s="36"/>
      <c r="W132" s="36"/>
      <c r="X132" s="36"/>
      <c r="Y132" s="36"/>
      <c r="Z132" s="36"/>
      <c r="AA132" s="36"/>
      <c r="AB132" s="36"/>
      <c r="AC132" s="36"/>
      <c r="AD132" s="36"/>
      <c r="AE132" s="36"/>
      <c r="AR132" s="191" t="s">
        <v>160</v>
      </c>
      <c r="AT132" s="191" t="s">
        <v>155</v>
      </c>
      <c r="AU132" s="191" t="s">
        <v>82</v>
      </c>
      <c r="AY132" s="19" t="s">
        <v>153</v>
      </c>
      <c r="BE132" s="192">
        <f>IF(N132="základní",J132,0)</f>
        <v>0</v>
      </c>
      <c r="BF132" s="192">
        <f>IF(N132="snížená",J132,0)</f>
        <v>0</v>
      </c>
      <c r="BG132" s="192">
        <f>IF(N132="zákl. přenesená",J132,0)</f>
        <v>0</v>
      </c>
      <c r="BH132" s="192">
        <f>IF(N132="sníž. přenesená",J132,0)</f>
        <v>0</v>
      </c>
      <c r="BI132" s="192">
        <f>IF(N132="nulová",J132,0)</f>
        <v>0</v>
      </c>
      <c r="BJ132" s="19" t="s">
        <v>80</v>
      </c>
      <c r="BK132" s="192">
        <f>ROUND(I132*H132,2)</f>
        <v>0</v>
      </c>
      <c r="BL132" s="19" t="s">
        <v>160</v>
      </c>
      <c r="BM132" s="191" t="s">
        <v>638</v>
      </c>
    </row>
    <row r="133" spans="1:47" s="2" customFormat="1" ht="29.25">
      <c r="A133" s="36"/>
      <c r="B133" s="37"/>
      <c r="C133" s="38"/>
      <c r="D133" s="193" t="s">
        <v>186</v>
      </c>
      <c r="E133" s="38"/>
      <c r="F133" s="194" t="s">
        <v>356</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186</v>
      </c>
      <c r="AU133" s="19" t="s">
        <v>82</v>
      </c>
    </row>
    <row r="134" spans="1:47" s="2" customFormat="1" ht="97.5">
      <c r="A134" s="36"/>
      <c r="B134" s="37"/>
      <c r="C134" s="38"/>
      <c r="D134" s="193" t="s">
        <v>188</v>
      </c>
      <c r="E134" s="38"/>
      <c r="F134" s="198" t="s">
        <v>351</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188</v>
      </c>
      <c r="AU134" s="19" t="s">
        <v>82</v>
      </c>
    </row>
    <row r="135" spans="2:51" s="13" customFormat="1" ht="11.25">
      <c r="B135" s="199"/>
      <c r="C135" s="200"/>
      <c r="D135" s="193" t="s">
        <v>220</v>
      </c>
      <c r="E135" s="201" t="s">
        <v>19</v>
      </c>
      <c r="F135" s="202" t="s">
        <v>639</v>
      </c>
      <c r="G135" s="200"/>
      <c r="H135" s="203">
        <v>3.2</v>
      </c>
      <c r="I135" s="204"/>
      <c r="J135" s="200"/>
      <c r="K135" s="200"/>
      <c r="L135" s="205"/>
      <c r="M135" s="206"/>
      <c r="N135" s="207"/>
      <c r="O135" s="207"/>
      <c r="P135" s="207"/>
      <c r="Q135" s="207"/>
      <c r="R135" s="207"/>
      <c r="S135" s="207"/>
      <c r="T135" s="208"/>
      <c r="AT135" s="209" t="s">
        <v>220</v>
      </c>
      <c r="AU135" s="209" t="s">
        <v>82</v>
      </c>
      <c r="AV135" s="13" t="s">
        <v>82</v>
      </c>
      <c r="AW135" s="13" t="s">
        <v>34</v>
      </c>
      <c r="AX135" s="13" t="s">
        <v>80</v>
      </c>
      <c r="AY135" s="209" t="s">
        <v>153</v>
      </c>
    </row>
    <row r="136" spans="2:63" s="12" customFormat="1" ht="22.9" customHeight="1">
      <c r="B136" s="164"/>
      <c r="C136" s="165"/>
      <c r="D136" s="166" t="s">
        <v>71</v>
      </c>
      <c r="E136" s="178" t="s">
        <v>160</v>
      </c>
      <c r="F136" s="178" t="s">
        <v>358</v>
      </c>
      <c r="G136" s="165"/>
      <c r="H136" s="165"/>
      <c r="I136" s="168"/>
      <c r="J136" s="179">
        <f>BK136</f>
        <v>0</v>
      </c>
      <c r="K136" s="165"/>
      <c r="L136" s="170"/>
      <c r="M136" s="171"/>
      <c r="N136" s="172"/>
      <c r="O136" s="172"/>
      <c r="P136" s="173">
        <f>SUM(P137:P147)</f>
        <v>0</v>
      </c>
      <c r="Q136" s="172"/>
      <c r="R136" s="173">
        <f>SUM(R137:R147)</f>
        <v>20.7432576</v>
      </c>
      <c r="S136" s="172"/>
      <c r="T136" s="174">
        <f>SUM(T137:T147)</f>
        <v>0</v>
      </c>
      <c r="AR136" s="175" t="s">
        <v>80</v>
      </c>
      <c r="AT136" s="176" t="s">
        <v>71</v>
      </c>
      <c r="AU136" s="176" t="s">
        <v>80</v>
      </c>
      <c r="AY136" s="175" t="s">
        <v>153</v>
      </c>
      <c r="BK136" s="177">
        <f>SUM(BK137:BK147)</f>
        <v>0</v>
      </c>
    </row>
    <row r="137" spans="1:65" s="2" customFormat="1" ht="14.45" customHeight="1">
      <c r="A137" s="36"/>
      <c r="B137" s="37"/>
      <c r="C137" s="180" t="s">
        <v>194</v>
      </c>
      <c r="D137" s="180" t="s">
        <v>155</v>
      </c>
      <c r="E137" s="181" t="s">
        <v>359</v>
      </c>
      <c r="F137" s="182" t="s">
        <v>360</v>
      </c>
      <c r="G137" s="183" t="s">
        <v>174</v>
      </c>
      <c r="H137" s="184">
        <v>79.912</v>
      </c>
      <c r="I137" s="185"/>
      <c r="J137" s="186">
        <f>ROUND(I137*H137,2)</f>
        <v>0</v>
      </c>
      <c r="K137" s="182" t="s">
        <v>159</v>
      </c>
      <c r="L137" s="41"/>
      <c r="M137" s="187" t="s">
        <v>19</v>
      </c>
      <c r="N137" s="188" t="s">
        <v>43</v>
      </c>
      <c r="O137" s="66"/>
      <c r="P137" s="189">
        <f>O137*H137</f>
        <v>0</v>
      </c>
      <c r="Q137" s="189">
        <v>0</v>
      </c>
      <c r="R137" s="189">
        <f>Q137*H137</f>
        <v>0</v>
      </c>
      <c r="S137" s="189">
        <v>0</v>
      </c>
      <c r="T137" s="190">
        <f>S137*H137</f>
        <v>0</v>
      </c>
      <c r="U137" s="36"/>
      <c r="V137" s="36"/>
      <c r="W137" s="36"/>
      <c r="X137" s="36"/>
      <c r="Y137" s="36"/>
      <c r="Z137" s="36"/>
      <c r="AA137" s="36"/>
      <c r="AB137" s="36"/>
      <c r="AC137" s="36"/>
      <c r="AD137" s="36"/>
      <c r="AE137" s="36"/>
      <c r="AR137" s="191" t="s">
        <v>160</v>
      </c>
      <c r="AT137" s="191" t="s">
        <v>155</v>
      </c>
      <c r="AU137" s="191" t="s">
        <v>82</v>
      </c>
      <c r="AY137" s="19" t="s">
        <v>153</v>
      </c>
      <c r="BE137" s="192">
        <f>IF(N137="základní",J137,0)</f>
        <v>0</v>
      </c>
      <c r="BF137" s="192">
        <f>IF(N137="snížená",J137,0)</f>
        <v>0</v>
      </c>
      <c r="BG137" s="192">
        <f>IF(N137="zákl. přenesená",J137,0)</f>
        <v>0</v>
      </c>
      <c r="BH137" s="192">
        <f>IF(N137="sníž. přenesená",J137,0)</f>
        <v>0</v>
      </c>
      <c r="BI137" s="192">
        <f>IF(N137="nulová",J137,0)</f>
        <v>0</v>
      </c>
      <c r="BJ137" s="19" t="s">
        <v>80</v>
      </c>
      <c r="BK137" s="192">
        <f>ROUND(I137*H137,2)</f>
        <v>0</v>
      </c>
      <c r="BL137" s="19" t="s">
        <v>160</v>
      </c>
      <c r="BM137" s="191" t="s">
        <v>640</v>
      </c>
    </row>
    <row r="138" spans="1:47" s="2" customFormat="1" ht="11.25">
      <c r="A138" s="36"/>
      <c r="B138" s="37"/>
      <c r="C138" s="38"/>
      <c r="D138" s="193" t="s">
        <v>186</v>
      </c>
      <c r="E138" s="38"/>
      <c r="F138" s="194" t="s">
        <v>362</v>
      </c>
      <c r="G138" s="38"/>
      <c r="H138" s="38"/>
      <c r="I138" s="195"/>
      <c r="J138" s="38"/>
      <c r="K138" s="38"/>
      <c r="L138" s="41"/>
      <c r="M138" s="196"/>
      <c r="N138" s="197"/>
      <c r="O138" s="66"/>
      <c r="P138" s="66"/>
      <c r="Q138" s="66"/>
      <c r="R138" s="66"/>
      <c r="S138" s="66"/>
      <c r="T138" s="67"/>
      <c r="U138" s="36"/>
      <c r="V138" s="36"/>
      <c r="W138" s="36"/>
      <c r="X138" s="36"/>
      <c r="Y138" s="36"/>
      <c r="Z138" s="36"/>
      <c r="AA138" s="36"/>
      <c r="AB138" s="36"/>
      <c r="AC138" s="36"/>
      <c r="AD138" s="36"/>
      <c r="AE138" s="36"/>
      <c r="AT138" s="19" t="s">
        <v>186</v>
      </c>
      <c r="AU138" s="19" t="s">
        <v>82</v>
      </c>
    </row>
    <row r="139" spans="1:47" s="2" customFormat="1" ht="107.25">
      <c r="A139" s="36"/>
      <c r="B139" s="37"/>
      <c r="C139" s="38"/>
      <c r="D139" s="193" t="s">
        <v>188</v>
      </c>
      <c r="E139" s="38"/>
      <c r="F139" s="198" t="s">
        <v>363</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188</v>
      </c>
      <c r="AU139" s="19" t="s">
        <v>82</v>
      </c>
    </row>
    <row r="140" spans="2:51" s="13" customFormat="1" ht="11.25">
      <c r="B140" s="199"/>
      <c r="C140" s="200"/>
      <c r="D140" s="193" t="s">
        <v>220</v>
      </c>
      <c r="E140" s="201" t="s">
        <v>19</v>
      </c>
      <c r="F140" s="202" t="s">
        <v>641</v>
      </c>
      <c r="G140" s="200"/>
      <c r="H140" s="203">
        <v>39.44</v>
      </c>
      <c r="I140" s="204"/>
      <c r="J140" s="200"/>
      <c r="K140" s="200"/>
      <c r="L140" s="205"/>
      <c r="M140" s="206"/>
      <c r="N140" s="207"/>
      <c r="O140" s="207"/>
      <c r="P140" s="207"/>
      <c r="Q140" s="207"/>
      <c r="R140" s="207"/>
      <c r="S140" s="207"/>
      <c r="T140" s="208"/>
      <c r="AT140" s="209" t="s">
        <v>220</v>
      </c>
      <c r="AU140" s="209" t="s">
        <v>82</v>
      </c>
      <c r="AV140" s="13" t="s">
        <v>82</v>
      </c>
      <c r="AW140" s="13" t="s">
        <v>34</v>
      </c>
      <c r="AX140" s="13" t="s">
        <v>72</v>
      </c>
      <c r="AY140" s="209" t="s">
        <v>153</v>
      </c>
    </row>
    <row r="141" spans="2:51" s="13" customFormat="1" ht="11.25">
      <c r="B141" s="199"/>
      <c r="C141" s="200"/>
      <c r="D141" s="193" t="s">
        <v>220</v>
      </c>
      <c r="E141" s="201" t="s">
        <v>19</v>
      </c>
      <c r="F141" s="202" t="s">
        <v>642</v>
      </c>
      <c r="G141" s="200"/>
      <c r="H141" s="203">
        <v>19.472</v>
      </c>
      <c r="I141" s="204"/>
      <c r="J141" s="200"/>
      <c r="K141" s="200"/>
      <c r="L141" s="205"/>
      <c r="M141" s="206"/>
      <c r="N141" s="207"/>
      <c r="O141" s="207"/>
      <c r="P141" s="207"/>
      <c r="Q141" s="207"/>
      <c r="R141" s="207"/>
      <c r="S141" s="207"/>
      <c r="T141" s="208"/>
      <c r="AT141" s="209" t="s">
        <v>220</v>
      </c>
      <c r="AU141" s="209" t="s">
        <v>82</v>
      </c>
      <c r="AV141" s="13" t="s">
        <v>82</v>
      </c>
      <c r="AW141" s="13" t="s">
        <v>34</v>
      </c>
      <c r="AX141" s="13" t="s">
        <v>72</v>
      </c>
      <c r="AY141" s="209" t="s">
        <v>153</v>
      </c>
    </row>
    <row r="142" spans="2:51" s="13" customFormat="1" ht="11.25">
      <c r="B142" s="199"/>
      <c r="C142" s="200"/>
      <c r="D142" s="193" t="s">
        <v>220</v>
      </c>
      <c r="E142" s="201" t="s">
        <v>19</v>
      </c>
      <c r="F142" s="202" t="s">
        <v>643</v>
      </c>
      <c r="G142" s="200"/>
      <c r="H142" s="203">
        <v>21</v>
      </c>
      <c r="I142" s="204"/>
      <c r="J142" s="200"/>
      <c r="K142" s="200"/>
      <c r="L142" s="205"/>
      <c r="M142" s="206"/>
      <c r="N142" s="207"/>
      <c r="O142" s="207"/>
      <c r="P142" s="207"/>
      <c r="Q142" s="207"/>
      <c r="R142" s="207"/>
      <c r="S142" s="207"/>
      <c r="T142" s="208"/>
      <c r="AT142" s="209" t="s">
        <v>220</v>
      </c>
      <c r="AU142" s="209" t="s">
        <v>82</v>
      </c>
      <c r="AV142" s="13" t="s">
        <v>82</v>
      </c>
      <c r="AW142" s="13" t="s">
        <v>34</v>
      </c>
      <c r="AX142" s="13" t="s">
        <v>72</v>
      </c>
      <c r="AY142" s="209" t="s">
        <v>153</v>
      </c>
    </row>
    <row r="143" spans="2:51" s="14" customFormat="1" ht="11.25">
      <c r="B143" s="215"/>
      <c r="C143" s="216"/>
      <c r="D143" s="193" t="s">
        <v>220</v>
      </c>
      <c r="E143" s="217" t="s">
        <v>19</v>
      </c>
      <c r="F143" s="218" t="s">
        <v>278</v>
      </c>
      <c r="G143" s="216"/>
      <c r="H143" s="219">
        <v>79.912</v>
      </c>
      <c r="I143" s="220"/>
      <c r="J143" s="216"/>
      <c r="K143" s="216"/>
      <c r="L143" s="221"/>
      <c r="M143" s="222"/>
      <c r="N143" s="223"/>
      <c r="O143" s="223"/>
      <c r="P143" s="223"/>
      <c r="Q143" s="223"/>
      <c r="R143" s="223"/>
      <c r="S143" s="223"/>
      <c r="T143" s="224"/>
      <c r="AT143" s="225" t="s">
        <v>220</v>
      </c>
      <c r="AU143" s="225" t="s">
        <v>82</v>
      </c>
      <c r="AV143" s="14" t="s">
        <v>160</v>
      </c>
      <c r="AW143" s="14" t="s">
        <v>34</v>
      </c>
      <c r="AX143" s="14" t="s">
        <v>80</v>
      </c>
      <c r="AY143" s="225" t="s">
        <v>153</v>
      </c>
    </row>
    <row r="144" spans="1:65" s="2" customFormat="1" ht="14.45" customHeight="1">
      <c r="A144" s="36"/>
      <c r="B144" s="37"/>
      <c r="C144" s="180" t="s">
        <v>202</v>
      </c>
      <c r="D144" s="180" t="s">
        <v>155</v>
      </c>
      <c r="E144" s="181" t="s">
        <v>510</v>
      </c>
      <c r="F144" s="182" t="s">
        <v>511</v>
      </c>
      <c r="G144" s="183" t="s">
        <v>184</v>
      </c>
      <c r="H144" s="184">
        <v>9.72</v>
      </c>
      <c r="I144" s="185"/>
      <c r="J144" s="186">
        <f>ROUND(I144*H144,2)</f>
        <v>0</v>
      </c>
      <c r="K144" s="182" t="s">
        <v>159</v>
      </c>
      <c r="L144" s="41"/>
      <c r="M144" s="187" t="s">
        <v>19</v>
      </c>
      <c r="N144" s="188" t="s">
        <v>43</v>
      </c>
      <c r="O144" s="66"/>
      <c r="P144" s="189">
        <f>O144*H144</f>
        <v>0</v>
      </c>
      <c r="Q144" s="189">
        <v>2.13408</v>
      </c>
      <c r="R144" s="189">
        <f>Q144*H144</f>
        <v>20.7432576</v>
      </c>
      <c r="S144" s="189">
        <v>0</v>
      </c>
      <c r="T144" s="190">
        <f>S144*H144</f>
        <v>0</v>
      </c>
      <c r="U144" s="36"/>
      <c r="V144" s="36"/>
      <c r="W144" s="36"/>
      <c r="X144" s="36"/>
      <c r="Y144" s="36"/>
      <c r="Z144" s="36"/>
      <c r="AA144" s="36"/>
      <c r="AB144" s="36"/>
      <c r="AC144" s="36"/>
      <c r="AD144" s="36"/>
      <c r="AE144" s="36"/>
      <c r="AR144" s="191" t="s">
        <v>160</v>
      </c>
      <c r="AT144" s="191" t="s">
        <v>155</v>
      </c>
      <c r="AU144" s="191" t="s">
        <v>82</v>
      </c>
      <c r="AY144" s="19" t="s">
        <v>153</v>
      </c>
      <c r="BE144" s="192">
        <f>IF(N144="základní",J144,0)</f>
        <v>0</v>
      </c>
      <c r="BF144" s="192">
        <f>IF(N144="snížená",J144,0)</f>
        <v>0</v>
      </c>
      <c r="BG144" s="192">
        <f>IF(N144="zákl. přenesená",J144,0)</f>
        <v>0</v>
      </c>
      <c r="BH144" s="192">
        <f>IF(N144="sníž. přenesená",J144,0)</f>
        <v>0</v>
      </c>
      <c r="BI144" s="192">
        <f>IF(N144="nulová",J144,0)</f>
        <v>0</v>
      </c>
      <c r="BJ144" s="19" t="s">
        <v>80</v>
      </c>
      <c r="BK144" s="192">
        <f>ROUND(I144*H144,2)</f>
        <v>0</v>
      </c>
      <c r="BL144" s="19" t="s">
        <v>160</v>
      </c>
      <c r="BM144" s="191" t="s">
        <v>644</v>
      </c>
    </row>
    <row r="145" spans="1:47" s="2" customFormat="1" ht="11.25">
      <c r="A145" s="36"/>
      <c r="B145" s="37"/>
      <c r="C145" s="38"/>
      <c r="D145" s="193" t="s">
        <v>186</v>
      </c>
      <c r="E145" s="38"/>
      <c r="F145" s="194" t="s">
        <v>513</v>
      </c>
      <c r="G145" s="38"/>
      <c r="H145" s="38"/>
      <c r="I145" s="195"/>
      <c r="J145" s="38"/>
      <c r="K145" s="38"/>
      <c r="L145" s="41"/>
      <c r="M145" s="196"/>
      <c r="N145" s="197"/>
      <c r="O145" s="66"/>
      <c r="P145" s="66"/>
      <c r="Q145" s="66"/>
      <c r="R145" s="66"/>
      <c r="S145" s="66"/>
      <c r="T145" s="67"/>
      <c r="U145" s="36"/>
      <c r="V145" s="36"/>
      <c r="W145" s="36"/>
      <c r="X145" s="36"/>
      <c r="Y145" s="36"/>
      <c r="Z145" s="36"/>
      <c r="AA145" s="36"/>
      <c r="AB145" s="36"/>
      <c r="AC145" s="36"/>
      <c r="AD145" s="36"/>
      <c r="AE145" s="36"/>
      <c r="AT145" s="19" t="s">
        <v>186</v>
      </c>
      <c r="AU145" s="19" t="s">
        <v>82</v>
      </c>
    </row>
    <row r="146" spans="1:47" s="2" customFormat="1" ht="87.75">
      <c r="A146" s="36"/>
      <c r="B146" s="37"/>
      <c r="C146" s="38"/>
      <c r="D146" s="193" t="s">
        <v>188</v>
      </c>
      <c r="E146" s="38"/>
      <c r="F146" s="198" t="s">
        <v>514</v>
      </c>
      <c r="G146" s="38"/>
      <c r="H146" s="38"/>
      <c r="I146" s="195"/>
      <c r="J146" s="38"/>
      <c r="K146" s="38"/>
      <c r="L146" s="41"/>
      <c r="M146" s="196"/>
      <c r="N146" s="197"/>
      <c r="O146" s="66"/>
      <c r="P146" s="66"/>
      <c r="Q146" s="66"/>
      <c r="R146" s="66"/>
      <c r="S146" s="66"/>
      <c r="T146" s="67"/>
      <c r="U146" s="36"/>
      <c r="V146" s="36"/>
      <c r="W146" s="36"/>
      <c r="X146" s="36"/>
      <c r="Y146" s="36"/>
      <c r="Z146" s="36"/>
      <c r="AA146" s="36"/>
      <c r="AB146" s="36"/>
      <c r="AC146" s="36"/>
      <c r="AD146" s="36"/>
      <c r="AE146" s="36"/>
      <c r="AT146" s="19" t="s">
        <v>188</v>
      </c>
      <c r="AU146" s="19" t="s">
        <v>82</v>
      </c>
    </row>
    <row r="147" spans="2:51" s="13" customFormat="1" ht="11.25">
      <c r="B147" s="199"/>
      <c r="C147" s="200"/>
      <c r="D147" s="193" t="s">
        <v>220</v>
      </c>
      <c r="E147" s="201" t="s">
        <v>19</v>
      </c>
      <c r="F147" s="202" t="s">
        <v>645</v>
      </c>
      <c r="G147" s="200"/>
      <c r="H147" s="203">
        <v>9.72</v>
      </c>
      <c r="I147" s="204"/>
      <c r="J147" s="200"/>
      <c r="K147" s="200"/>
      <c r="L147" s="205"/>
      <c r="M147" s="206"/>
      <c r="N147" s="207"/>
      <c r="O147" s="207"/>
      <c r="P147" s="207"/>
      <c r="Q147" s="207"/>
      <c r="R147" s="207"/>
      <c r="S147" s="207"/>
      <c r="T147" s="208"/>
      <c r="AT147" s="209" t="s">
        <v>220</v>
      </c>
      <c r="AU147" s="209" t="s">
        <v>82</v>
      </c>
      <c r="AV147" s="13" t="s">
        <v>82</v>
      </c>
      <c r="AW147" s="13" t="s">
        <v>34</v>
      </c>
      <c r="AX147" s="13" t="s">
        <v>80</v>
      </c>
      <c r="AY147" s="209" t="s">
        <v>153</v>
      </c>
    </row>
    <row r="148" spans="2:63" s="12" customFormat="1" ht="22.9" customHeight="1">
      <c r="B148" s="164"/>
      <c r="C148" s="165"/>
      <c r="D148" s="166" t="s">
        <v>71</v>
      </c>
      <c r="E148" s="178" t="s">
        <v>194</v>
      </c>
      <c r="F148" s="178" t="s">
        <v>367</v>
      </c>
      <c r="G148" s="165"/>
      <c r="H148" s="165"/>
      <c r="I148" s="168"/>
      <c r="J148" s="179">
        <f>BK148</f>
        <v>0</v>
      </c>
      <c r="K148" s="165"/>
      <c r="L148" s="170"/>
      <c r="M148" s="171"/>
      <c r="N148" s="172"/>
      <c r="O148" s="172"/>
      <c r="P148" s="173">
        <f>SUM(P149:P155)</f>
        <v>0</v>
      </c>
      <c r="Q148" s="172"/>
      <c r="R148" s="173">
        <f>SUM(R149:R155)</f>
        <v>0.006072</v>
      </c>
      <c r="S148" s="172"/>
      <c r="T148" s="174">
        <f>SUM(T149:T155)</f>
        <v>0</v>
      </c>
      <c r="AR148" s="175" t="s">
        <v>80</v>
      </c>
      <c r="AT148" s="176" t="s">
        <v>71</v>
      </c>
      <c r="AU148" s="176" t="s">
        <v>80</v>
      </c>
      <c r="AY148" s="175" t="s">
        <v>153</v>
      </c>
      <c r="BK148" s="177">
        <f>SUM(BK149:BK155)</f>
        <v>0</v>
      </c>
    </row>
    <row r="149" spans="1:65" s="2" customFormat="1" ht="14.45" customHeight="1">
      <c r="A149" s="36"/>
      <c r="B149" s="37"/>
      <c r="C149" s="180" t="s">
        <v>208</v>
      </c>
      <c r="D149" s="180" t="s">
        <v>155</v>
      </c>
      <c r="E149" s="181" t="s">
        <v>369</v>
      </c>
      <c r="F149" s="182" t="s">
        <v>370</v>
      </c>
      <c r="G149" s="183" t="s">
        <v>158</v>
      </c>
      <c r="H149" s="184">
        <v>8.8</v>
      </c>
      <c r="I149" s="185"/>
      <c r="J149" s="186">
        <f>ROUND(I149*H149,2)</f>
        <v>0</v>
      </c>
      <c r="K149" s="182" t="s">
        <v>159</v>
      </c>
      <c r="L149" s="41"/>
      <c r="M149" s="187" t="s">
        <v>19</v>
      </c>
      <c r="N149" s="188" t="s">
        <v>43</v>
      </c>
      <c r="O149" s="66"/>
      <c r="P149" s="189">
        <f>O149*H149</f>
        <v>0</v>
      </c>
      <c r="Q149" s="189">
        <v>0</v>
      </c>
      <c r="R149" s="189">
        <f>Q149*H149</f>
        <v>0</v>
      </c>
      <c r="S149" s="189">
        <v>0</v>
      </c>
      <c r="T149" s="190">
        <f>S149*H149</f>
        <v>0</v>
      </c>
      <c r="U149" s="36"/>
      <c r="V149" s="36"/>
      <c r="W149" s="36"/>
      <c r="X149" s="36"/>
      <c r="Y149" s="36"/>
      <c r="Z149" s="36"/>
      <c r="AA149" s="36"/>
      <c r="AB149" s="36"/>
      <c r="AC149" s="36"/>
      <c r="AD149" s="36"/>
      <c r="AE149" s="36"/>
      <c r="AR149" s="191" t="s">
        <v>160</v>
      </c>
      <c r="AT149" s="191" t="s">
        <v>155</v>
      </c>
      <c r="AU149" s="191" t="s">
        <v>82</v>
      </c>
      <c r="AY149" s="19" t="s">
        <v>153</v>
      </c>
      <c r="BE149" s="192">
        <f>IF(N149="základní",J149,0)</f>
        <v>0</v>
      </c>
      <c r="BF149" s="192">
        <f>IF(N149="snížená",J149,0)</f>
        <v>0</v>
      </c>
      <c r="BG149" s="192">
        <f>IF(N149="zákl. přenesená",J149,0)</f>
        <v>0</v>
      </c>
      <c r="BH149" s="192">
        <f>IF(N149="sníž. přenesená",J149,0)</f>
        <v>0</v>
      </c>
      <c r="BI149" s="192">
        <f>IF(N149="nulová",J149,0)</f>
        <v>0</v>
      </c>
      <c r="BJ149" s="19" t="s">
        <v>80</v>
      </c>
      <c r="BK149" s="192">
        <f>ROUND(I149*H149,2)</f>
        <v>0</v>
      </c>
      <c r="BL149" s="19" t="s">
        <v>160</v>
      </c>
      <c r="BM149" s="191" t="s">
        <v>646</v>
      </c>
    </row>
    <row r="150" spans="1:47" s="2" customFormat="1" ht="11.25">
      <c r="A150" s="36"/>
      <c r="B150" s="37"/>
      <c r="C150" s="38"/>
      <c r="D150" s="193" t="s">
        <v>186</v>
      </c>
      <c r="E150" s="38"/>
      <c r="F150" s="194" t="s">
        <v>372</v>
      </c>
      <c r="G150" s="38"/>
      <c r="H150" s="38"/>
      <c r="I150" s="195"/>
      <c r="J150" s="38"/>
      <c r="K150" s="38"/>
      <c r="L150" s="41"/>
      <c r="M150" s="196"/>
      <c r="N150" s="197"/>
      <c r="O150" s="66"/>
      <c r="P150" s="66"/>
      <c r="Q150" s="66"/>
      <c r="R150" s="66"/>
      <c r="S150" s="66"/>
      <c r="T150" s="67"/>
      <c r="U150" s="36"/>
      <c r="V150" s="36"/>
      <c r="W150" s="36"/>
      <c r="X150" s="36"/>
      <c r="Y150" s="36"/>
      <c r="Z150" s="36"/>
      <c r="AA150" s="36"/>
      <c r="AB150" s="36"/>
      <c r="AC150" s="36"/>
      <c r="AD150" s="36"/>
      <c r="AE150" s="36"/>
      <c r="AT150" s="19" t="s">
        <v>186</v>
      </c>
      <c r="AU150" s="19" t="s">
        <v>82</v>
      </c>
    </row>
    <row r="151" spans="1:47" s="2" customFormat="1" ht="68.25">
      <c r="A151" s="36"/>
      <c r="B151" s="37"/>
      <c r="C151" s="38"/>
      <c r="D151" s="193" t="s">
        <v>188</v>
      </c>
      <c r="E151" s="38"/>
      <c r="F151" s="198" t="s">
        <v>373</v>
      </c>
      <c r="G151" s="38"/>
      <c r="H151" s="38"/>
      <c r="I151" s="195"/>
      <c r="J151" s="38"/>
      <c r="K151" s="38"/>
      <c r="L151" s="41"/>
      <c r="M151" s="196"/>
      <c r="N151" s="197"/>
      <c r="O151" s="66"/>
      <c r="P151" s="66"/>
      <c r="Q151" s="66"/>
      <c r="R151" s="66"/>
      <c r="S151" s="66"/>
      <c r="T151" s="67"/>
      <c r="U151" s="36"/>
      <c r="V151" s="36"/>
      <c r="W151" s="36"/>
      <c r="X151" s="36"/>
      <c r="Y151" s="36"/>
      <c r="Z151" s="36"/>
      <c r="AA151" s="36"/>
      <c r="AB151" s="36"/>
      <c r="AC151" s="36"/>
      <c r="AD151" s="36"/>
      <c r="AE151" s="36"/>
      <c r="AT151" s="19" t="s">
        <v>188</v>
      </c>
      <c r="AU151" s="19" t="s">
        <v>82</v>
      </c>
    </row>
    <row r="152" spans="2:51" s="13" customFormat="1" ht="11.25">
      <c r="B152" s="199"/>
      <c r="C152" s="200"/>
      <c r="D152" s="193" t="s">
        <v>220</v>
      </c>
      <c r="E152" s="201" t="s">
        <v>19</v>
      </c>
      <c r="F152" s="202" t="s">
        <v>253</v>
      </c>
      <c r="G152" s="200"/>
      <c r="H152" s="203">
        <v>8.8</v>
      </c>
      <c r="I152" s="204"/>
      <c r="J152" s="200"/>
      <c r="K152" s="200"/>
      <c r="L152" s="205"/>
      <c r="M152" s="206"/>
      <c r="N152" s="207"/>
      <c r="O152" s="207"/>
      <c r="P152" s="207"/>
      <c r="Q152" s="207"/>
      <c r="R152" s="207"/>
      <c r="S152" s="207"/>
      <c r="T152" s="208"/>
      <c r="AT152" s="209" t="s">
        <v>220</v>
      </c>
      <c r="AU152" s="209" t="s">
        <v>82</v>
      </c>
      <c r="AV152" s="13" t="s">
        <v>82</v>
      </c>
      <c r="AW152" s="13" t="s">
        <v>34</v>
      </c>
      <c r="AX152" s="13" t="s">
        <v>80</v>
      </c>
      <c r="AY152" s="209" t="s">
        <v>153</v>
      </c>
    </row>
    <row r="153" spans="1:65" s="2" customFormat="1" ht="14.45" customHeight="1">
      <c r="A153" s="36"/>
      <c r="B153" s="37"/>
      <c r="C153" s="247" t="s">
        <v>216</v>
      </c>
      <c r="D153" s="247" t="s">
        <v>374</v>
      </c>
      <c r="E153" s="248" t="s">
        <v>375</v>
      </c>
      <c r="F153" s="249" t="s">
        <v>376</v>
      </c>
      <c r="G153" s="250" t="s">
        <v>158</v>
      </c>
      <c r="H153" s="251">
        <v>8.8</v>
      </c>
      <c r="I153" s="252"/>
      <c r="J153" s="253">
        <f>ROUND(I153*H153,2)</f>
        <v>0</v>
      </c>
      <c r="K153" s="249" t="s">
        <v>159</v>
      </c>
      <c r="L153" s="254"/>
      <c r="M153" s="255" t="s">
        <v>19</v>
      </c>
      <c r="N153" s="256" t="s">
        <v>43</v>
      </c>
      <c r="O153" s="66"/>
      <c r="P153" s="189">
        <f>O153*H153</f>
        <v>0</v>
      </c>
      <c r="Q153" s="189">
        <v>0.00069</v>
      </c>
      <c r="R153" s="189">
        <f>Q153*H153</f>
        <v>0.006072</v>
      </c>
      <c r="S153" s="189">
        <v>0</v>
      </c>
      <c r="T153" s="190">
        <f>S153*H153</f>
        <v>0</v>
      </c>
      <c r="U153" s="36"/>
      <c r="V153" s="36"/>
      <c r="W153" s="36"/>
      <c r="X153" s="36"/>
      <c r="Y153" s="36"/>
      <c r="Z153" s="36"/>
      <c r="AA153" s="36"/>
      <c r="AB153" s="36"/>
      <c r="AC153" s="36"/>
      <c r="AD153" s="36"/>
      <c r="AE153" s="36"/>
      <c r="AR153" s="191" t="s">
        <v>194</v>
      </c>
      <c r="AT153" s="191" t="s">
        <v>374</v>
      </c>
      <c r="AU153" s="191" t="s">
        <v>82</v>
      </c>
      <c r="AY153" s="19" t="s">
        <v>153</v>
      </c>
      <c r="BE153" s="192">
        <f>IF(N153="základní",J153,0)</f>
        <v>0</v>
      </c>
      <c r="BF153" s="192">
        <f>IF(N153="snížená",J153,0)</f>
        <v>0</v>
      </c>
      <c r="BG153" s="192">
        <f>IF(N153="zákl. přenesená",J153,0)</f>
        <v>0</v>
      </c>
      <c r="BH153" s="192">
        <f>IF(N153="sníž. přenesená",J153,0)</f>
        <v>0</v>
      </c>
      <c r="BI153" s="192">
        <f>IF(N153="nulová",J153,0)</f>
        <v>0</v>
      </c>
      <c r="BJ153" s="19" t="s">
        <v>80</v>
      </c>
      <c r="BK153" s="192">
        <f>ROUND(I153*H153,2)</f>
        <v>0</v>
      </c>
      <c r="BL153" s="19" t="s">
        <v>160</v>
      </c>
      <c r="BM153" s="191" t="s">
        <v>647</v>
      </c>
    </row>
    <row r="154" spans="1:47" s="2" customFormat="1" ht="11.25">
      <c r="A154" s="36"/>
      <c r="B154" s="37"/>
      <c r="C154" s="38"/>
      <c r="D154" s="193" t="s">
        <v>186</v>
      </c>
      <c r="E154" s="38"/>
      <c r="F154" s="194" t="s">
        <v>376</v>
      </c>
      <c r="G154" s="38"/>
      <c r="H154" s="38"/>
      <c r="I154" s="195"/>
      <c r="J154" s="38"/>
      <c r="K154" s="38"/>
      <c r="L154" s="41"/>
      <c r="M154" s="196"/>
      <c r="N154" s="197"/>
      <c r="O154" s="66"/>
      <c r="P154" s="66"/>
      <c r="Q154" s="66"/>
      <c r="R154" s="66"/>
      <c r="S154" s="66"/>
      <c r="T154" s="67"/>
      <c r="U154" s="36"/>
      <c r="V154" s="36"/>
      <c r="W154" s="36"/>
      <c r="X154" s="36"/>
      <c r="Y154" s="36"/>
      <c r="Z154" s="36"/>
      <c r="AA154" s="36"/>
      <c r="AB154" s="36"/>
      <c r="AC154" s="36"/>
      <c r="AD154" s="36"/>
      <c r="AE154" s="36"/>
      <c r="AT154" s="19" t="s">
        <v>186</v>
      </c>
      <c r="AU154" s="19" t="s">
        <v>82</v>
      </c>
    </row>
    <row r="155" spans="2:51" s="13" customFormat="1" ht="11.25">
      <c r="B155" s="199"/>
      <c r="C155" s="200"/>
      <c r="D155" s="193" t="s">
        <v>220</v>
      </c>
      <c r="E155" s="201" t="s">
        <v>253</v>
      </c>
      <c r="F155" s="202" t="s">
        <v>648</v>
      </c>
      <c r="G155" s="200"/>
      <c r="H155" s="203">
        <v>8.8</v>
      </c>
      <c r="I155" s="204"/>
      <c r="J155" s="200"/>
      <c r="K155" s="200"/>
      <c r="L155" s="205"/>
      <c r="M155" s="206"/>
      <c r="N155" s="207"/>
      <c r="O155" s="207"/>
      <c r="P155" s="207"/>
      <c r="Q155" s="207"/>
      <c r="R155" s="207"/>
      <c r="S155" s="207"/>
      <c r="T155" s="208"/>
      <c r="AT155" s="209" t="s">
        <v>220</v>
      </c>
      <c r="AU155" s="209" t="s">
        <v>82</v>
      </c>
      <c r="AV155" s="13" t="s">
        <v>82</v>
      </c>
      <c r="AW155" s="13" t="s">
        <v>34</v>
      </c>
      <c r="AX155" s="13" t="s">
        <v>80</v>
      </c>
      <c r="AY155" s="209" t="s">
        <v>153</v>
      </c>
    </row>
    <row r="156" spans="2:63" s="12" customFormat="1" ht="22.9" customHeight="1">
      <c r="B156" s="164"/>
      <c r="C156" s="165"/>
      <c r="D156" s="166" t="s">
        <v>71</v>
      </c>
      <c r="E156" s="178" t="s">
        <v>222</v>
      </c>
      <c r="F156" s="178" t="s">
        <v>389</v>
      </c>
      <c r="G156" s="165"/>
      <c r="H156" s="165"/>
      <c r="I156" s="168"/>
      <c r="J156" s="179">
        <f>BK156</f>
        <v>0</v>
      </c>
      <c r="K156" s="165"/>
      <c r="L156" s="170"/>
      <c r="M156" s="171"/>
      <c r="N156" s="172"/>
      <c r="O156" s="172"/>
      <c r="P156" s="173">
        <f>SUM(P157:P159)</f>
        <v>0</v>
      </c>
      <c r="Q156" s="172"/>
      <c r="R156" s="173">
        <f>SUM(R157:R159)</f>
        <v>0</v>
      </c>
      <c r="S156" s="172"/>
      <c r="T156" s="174">
        <f>SUM(T157:T159)</f>
        <v>0</v>
      </c>
      <c r="AR156" s="175" t="s">
        <v>80</v>
      </c>
      <c r="AT156" s="176" t="s">
        <v>71</v>
      </c>
      <c r="AU156" s="176" t="s">
        <v>80</v>
      </c>
      <c r="AY156" s="175" t="s">
        <v>153</v>
      </c>
      <c r="BK156" s="177">
        <f>SUM(BK157:BK159)</f>
        <v>0</v>
      </c>
    </row>
    <row r="157" spans="1:65" s="2" customFormat="1" ht="14.45" customHeight="1">
      <c r="A157" s="36"/>
      <c r="B157" s="37"/>
      <c r="C157" s="180" t="s">
        <v>200</v>
      </c>
      <c r="D157" s="180" t="s">
        <v>155</v>
      </c>
      <c r="E157" s="181" t="s">
        <v>649</v>
      </c>
      <c r="F157" s="182" t="s">
        <v>650</v>
      </c>
      <c r="G157" s="183" t="s">
        <v>226</v>
      </c>
      <c r="H157" s="184">
        <v>25.766</v>
      </c>
      <c r="I157" s="185"/>
      <c r="J157" s="186">
        <f>ROUND(I157*H157,2)</f>
        <v>0</v>
      </c>
      <c r="K157" s="182" t="s">
        <v>159</v>
      </c>
      <c r="L157" s="41"/>
      <c r="M157" s="187" t="s">
        <v>19</v>
      </c>
      <c r="N157" s="188" t="s">
        <v>43</v>
      </c>
      <c r="O157" s="66"/>
      <c r="P157" s="189">
        <f>O157*H157</f>
        <v>0</v>
      </c>
      <c r="Q157" s="189">
        <v>0</v>
      </c>
      <c r="R157" s="189">
        <f>Q157*H157</f>
        <v>0</v>
      </c>
      <c r="S157" s="189">
        <v>0</v>
      </c>
      <c r="T157" s="190">
        <f>S157*H157</f>
        <v>0</v>
      </c>
      <c r="U157" s="36"/>
      <c r="V157" s="36"/>
      <c r="W157" s="36"/>
      <c r="X157" s="36"/>
      <c r="Y157" s="36"/>
      <c r="Z157" s="36"/>
      <c r="AA157" s="36"/>
      <c r="AB157" s="36"/>
      <c r="AC157" s="36"/>
      <c r="AD157" s="36"/>
      <c r="AE157" s="36"/>
      <c r="AR157" s="191" t="s">
        <v>160</v>
      </c>
      <c r="AT157" s="191" t="s">
        <v>155</v>
      </c>
      <c r="AU157" s="191" t="s">
        <v>82</v>
      </c>
      <c r="AY157" s="19" t="s">
        <v>153</v>
      </c>
      <c r="BE157" s="192">
        <f>IF(N157="základní",J157,0)</f>
        <v>0</v>
      </c>
      <c r="BF157" s="192">
        <f>IF(N157="snížená",J157,0)</f>
        <v>0</v>
      </c>
      <c r="BG157" s="192">
        <f>IF(N157="zákl. přenesená",J157,0)</f>
        <v>0</v>
      </c>
      <c r="BH157" s="192">
        <f>IF(N157="sníž. přenesená",J157,0)</f>
        <v>0</v>
      </c>
      <c r="BI157" s="192">
        <f>IF(N157="nulová",J157,0)</f>
        <v>0</v>
      </c>
      <c r="BJ157" s="19" t="s">
        <v>80</v>
      </c>
      <c r="BK157" s="192">
        <f>ROUND(I157*H157,2)</f>
        <v>0</v>
      </c>
      <c r="BL157" s="19" t="s">
        <v>160</v>
      </c>
      <c r="BM157" s="191" t="s">
        <v>651</v>
      </c>
    </row>
    <row r="158" spans="1:47" s="2" customFormat="1" ht="11.25">
      <c r="A158" s="36"/>
      <c r="B158" s="37"/>
      <c r="C158" s="38"/>
      <c r="D158" s="193" t="s">
        <v>186</v>
      </c>
      <c r="E158" s="38"/>
      <c r="F158" s="194" t="s">
        <v>652</v>
      </c>
      <c r="G158" s="38"/>
      <c r="H158" s="38"/>
      <c r="I158" s="195"/>
      <c r="J158" s="38"/>
      <c r="K158" s="38"/>
      <c r="L158" s="41"/>
      <c r="M158" s="196"/>
      <c r="N158" s="197"/>
      <c r="O158" s="66"/>
      <c r="P158" s="66"/>
      <c r="Q158" s="66"/>
      <c r="R158" s="66"/>
      <c r="S158" s="66"/>
      <c r="T158" s="67"/>
      <c r="U158" s="36"/>
      <c r="V158" s="36"/>
      <c r="W158" s="36"/>
      <c r="X158" s="36"/>
      <c r="Y158" s="36"/>
      <c r="Z158" s="36"/>
      <c r="AA158" s="36"/>
      <c r="AB158" s="36"/>
      <c r="AC158" s="36"/>
      <c r="AD158" s="36"/>
      <c r="AE158" s="36"/>
      <c r="AT158" s="19" t="s">
        <v>186</v>
      </c>
      <c r="AU158" s="19" t="s">
        <v>82</v>
      </c>
    </row>
    <row r="159" spans="1:47" s="2" customFormat="1" ht="29.25">
      <c r="A159" s="36"/>
      <c r="B159" s="37"/>
      <c r="C159" s="38"/>
      <c r="D159" s="193" t="s">
        <v>188</v>
      </c>
      <c r="E159" s="38"/>
      <c r="F159" s="198" t="s">
        <v>229</v>
      </c>
      <c r="G159" s="38"/>
      <c r="H159" s="38"/>
      <c r="I159" s="195"/>
      <c r="J159" s="38"/>
      <c r="K159" s="38"/>
      <c r="L159" s="41"/>
      <c r="M159" s="196"/>
      <c r="N159" s="197"/>
      <c r="O159" s="66"/>
      <c r="P159" s="66"/>
      <c r="Q159" s="66"/>
      <c r="R159" s="66"/>
      <c r="S159" s="66"/>
      <c r="T159" s="67"/>
      <c r="U159" s="36"/>
      <c r="V159" s="36"/>
      <c r="W159" s="36"/>
      <c r="X159" s="36"/>
      <c r="Y159" s="36"/>
      <c r="Z159" s="36"/>
      <c r="AA159" s="36"/>
      <c r="AB159" s="36"/>
      <c r="AC159" s="36"/>
      <c r="AD159" s="36"/>
      <c r="AE159" s="36"/>
      <c r="AT159" s="19" t="s">
        <v>188</v>
      </c>
      <c r="AU159" s="19" t="s">
        <v>82</v>
      </c>
    </row>
    <row r="160" spans="2:63" s="12" customFormat="1" ht="25.9" customHeight="1">
      <c r="B160" s="164"/>
      <c r="C160" s="165"/>
      <c r="D160" s="166" t="s">
        <v>71</v>
      </c>
      <c r="E160" s="167" t="s">
        <v>395</v>
      </c>
      <c r="F160" s="167" t="s">
        <v>396</v>
      </c>
      <c r="G160" s="165"/>
      <c r="H160" s="165"/>
      <c r="I160" s="168"/>
      <c r="J160" s="169">
        <f>BK160</f>
        <v>0</v>
      </c>
      <c r="K160" s="165"/>
      <c r="L160" s="170"/>
      <c r="M160" s="171"/>
      <c r="N160" s="172"/>
      <c r="O160" s="172"/>
      <c r="P160" s="173">
        <f>P161</f>
        <v>0</v>
      </c>
      <c r="Q160" s="172"/>
      <c r="R160" s="173">
        <f>R161</f>
        <v>0.24552200000000002</v>
      </c>
      <c r="S160" s="172"/>
      <c r="T160" s="174">
        <f>T161</f>
        <v>0</v>
      </c>
      <c r="AR160" s="175" t="s">
        <v>82</v>
      </c>
      <c r="AT160" s="176" t="s">
        <v>71</v>
      </c>
      <c r="AU160" s="176" t="s">
        <v>72</v>
      </c>
      <c r="AY160" s="175" t="s">
        <v>153</v>
      </c>
      <c r="BK160" s="177">
        <f>BK161</f>
        <v>0</v>
      </c>
    </row>
    <row r="161" spans="2:63" s="12" customFormat="1" ht="22.9" customHeight="1">
      <c r="B161" s="164"/>
      <c r="C161" s="165"/>
      <c r="D161" s="166" t="s">
        <v>71</v>
      </c>
      <c r="E161" s="178" t="s">
        <v>397</v>
      </c>
      <c r="F161" s="178" t="s">
        <v>398</v>
      </c>
      <c r="G161" s="165"/>
      <c r="H161" s="165"/>
      <c r="I161" s="168"/>
      <c r="J161" s="179">
        <f>BK161</f>
        <v>0</v>
      </c>
      <c r="K161" s="165"/>
      <c r="L161" s="170"/>
      <c r="M161" s="171"/>
      <c r="N161" s="172"/>
      <c r="O161" s="172"/>
      <c r="P161" s="173">
        <f>SUM(P162:P179)</f>
        <v>0</v>
      </c>
      <c r="Q161" s="172"/>
      <c r="R161" s="173">
        <f>SUM(R162:R179)</f>
        <v>0.24552200000000002</v>
      </c>
      <c r="S161" s="172"/>
      <c r="T161" s="174">
        <f>SUM(T162:T179)</f>
        <v>0</v>
      </c>
      <c r="AR161" s="175" t="s">
        <v>82</v>
      </c>
      <c r="AT161" s="176" t="s">
        <v>71</v>
      </c>
      <c r="AU161" s="176" t="s">
        <v>80</v>
      </c>
      <c r="AY161" s="175" t="s">
        <v>153</v>
      </c>
      <c r="BK161" s="177">
        <f>SUM(BK162:BK179)</f>
        <v>0</v>
      </c>
    </row>
    <row r="162" spans="1:65" s="2" customFormat="1" ht="14.45" customHeight="1">
      <c r="A162" s="36"/>
      <c r="B162" s="37"/>
      <c r="C162" s="180" t="s">
        <v>206</v>
      </c>
      <c r="D162" s="180" t="s">
        <v>155</v>
      </c>
      <c r="E162" s="181" t="s">
        <v>653</v>
      </c>
      <c r="F162" s="182" t="s">
        <v>654</v>
      </c>
      <c r="G162" s="183" t="s">
        <v>158</v>
      </c>
      <c r="H162" s="184">
        <v>11.6</v>
      </c>
      <c r="I162" s="185"/>
      <c r="J162" s="186">
        <f>ROUND(I162*H162,2)</f>
        <v>0</v>
      </c>
      <c r="K162" s="182" t="s">
        <v>159</v>
      </c>
      <c r="L162" s="41"/>
      <c r="M162" s="187" t="s">
        <v>19</v>
      </c>
      <c r="N162" s="188" t="s">
        <v>43</v>
      </c>
      <c r="O162" s="66"/>
      <c r="P162" s="189">
        <f>O162*H162</f>
        <v>0</v>
      </c>
      <c r="Q162" s="189">
        <v>6E-05</v>
      </c>
      <c r="R162" s="189">
        <f>Q162*H162</f>
        <v>0.000696</v>
      </c>
      <c r="S162" s="189">
        <v>0</v>
      </c>
      <c r="T162" s="190">
        <f>S162*H162</f>
        <v>0</v>
      </c>
      <c r="U162" s="36"/>
      <c r="V162" s="36"/>
      <c r="W162" s="36"/>
      <c r="X162" s="36"/>
      <c r="Y162" s="36"/>
      <c r="Z162" s="36"/>
      <c r="AA162" s="36"/>
      <c r="AB162" s="36"/>
      <c r="AC162" s="36"/>
      <c r="AD162" s="36"/>
      <c r="AE162" s="36"/>
      <c r="AR162" s="191" t="s">
        <v>214</v>
      </c>
      <c r="AT162" s="191" t="s">
        <v>155</v>
      </c>
      <c r="AU162" s="191" t="s">
        <v>82</v>
      </c>
      <c r="AY162" s="19" t="s">
        <v>153</v>
      </c>
      <c r="BE162" s="192">
        <f>IF(N162="základní",J162,0)</f>
        <v>0</v>
      </c>
      <c r="BF162" s="192">
        <f>IF(N162="snížená",J162,0)</f>
        <v>0</v>
      </c>
      <c r="BG162" s="192">
        <f>IF(N162="zákl. přenesená",J162,0)</f>
        <v>0</v>
      </c>
      <c r="BH162" s="192">
        <f>IF(N162="sníž. přenesená",J162,0)</f>
        <v>0</v>
      </c>
      <c r="BI162" s="192">
        <f>IF(N162="nulová",J162,0)</f>
        <v>0</v>
      </c>
      <c r="BJ162" s="19" t="s">
        <v>80</v>
      </c>
      <c r="BK162" s="192">
        <f>ROUND(I162*H162,2)</f>
        <v>0</v>
      </c>
      <c r="BL162" s="19" t="s">
        <v>214</v>
      </c>
      <c r="BM162" s="191" t="s">
        <v>655</v>
      </c>
    </row>
    <row r="163" spans="1:47" s="2" customFormat="1" ht="11.25">
      <c r="A163" s="36"/>
      <c r="B163" s="37"/>
      <c r="C163" s="38"/>
      <c r="D163" s="193" t="s">
        <v>186</v>
      </c>
      <c r="E163" s="38"/>
      <c r="F163" s="194" t="s">
        <v>656</v>
      </c>
      <c r="G163" s="38"/>
      <c r="H163" s="38"/>
      <c r="I163" s="195"/>
      <c r="J163" s="38"/>
      <c r="K163" s="38"/>
      <c r="L163" s="41"/>
      <c r="M163" s="196"/>
      <c r="N163" s="197"/>
      <c r="O163" s="66"/>
      <c r="P163" s="66"/>
      <c r="Q163" s="66"/>
      <c r="R163" s="66"/>
      <c r="S163" s="66"/>
      <c r="T163" s="67"/>
      <c r="U163" s="36"/>
      <c r="V163" s="36"/>
      <c r="W163" s="36"/>
      <c r="X163" s="36"/>
      <c r="Y163" s="36"/>
      <c r="Z163" s="36"/>
      <c r="AA163" s="36"/>
      <c r="AB163" s="36"/>
      <c r="AC163" s="36"/>
      <c r="AD163" s="36"/>
      <c r="AE163" s="36"/>
      <c r="AT163" s="19" t="s">
        <v>186</v>
      </c>
      <c r="AU163" s="19" t="s">
        <v>82</v>
      </c>
    </row>
    <row r="164" spans="1:47" s="2" customFormat="1" ht="97.5">
      <c r="A164" s="36"/>
      <c r="B164" s="37"/>
      <c r="C164" s="38"/>
      <c r="D164" s="193" t="s">
        <v>188</v>
      </c>
      <c r="E164" s="38"/>
      <c r="F164" s="198" t="s">
        <v>657</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188</v>
      </c>
      <c r="AU164" s="19" t="s">
        <v>82</v>
      </c>
    </row>
    <row r="165" spans="2:51" s="13" customFormat="1" ht="11.25">
      <c r="B165" s="199"/>
      <c r="C165" s="200"/>
      <c r="D165" s="193" t="s">
        <v>220</v>
      </c>
      <c r="E165" s="201" t="s">
        <v>19</v>
      </c>
      <c r="F165" s="202" t="s">
        <v>658</v>
      </c>
      <c r="G165" s="200"/>
      <c r="H165" s="203">
        <v>11.6</v>
      </c>
      <c r="I165" s="204"/>
      <c r="J165" s="200"/>
      <c r="K165" s="200"/>
      <c r="L165" s="205"/>
      <c r="M165" s="206"/>
      <c r="N165" s="207"/>
      <c r="O165" s="207"/>
      <c r="P165" s="207"/>
      <c r="Q165" s="207"/>
      <c r="R165" s="207"/>
      <c r="S165" s="207"/>
      <c r="T165" s="208"/>
      <c r="AT165" s="209" t="s">
        <v>220</v>
      </c>
      <c r="AU165" s="209" t="s">
        <v>82</v>
      </c>
      <c r="AV165" s="13" t="s">
        <v>82</v>
      </c>
      <c r="AW165" s="13" t="s">
        <v>34</v>
      </c>
      <c r="AX165" s="13" t="s">
        <v>80</v>
      </c>
      <c r="AY165" s="209" t="s">
        <v>153</v>
      </c>
    </row>
    <row r="166" spans="1:65" s="2" customFormat="1" ht="14.45" customHeight="1">
      <c r="A166" s="36"/>
      <c r="B166" s="37"/>
      <c r="C166" s="247" t="s">
        <v>368</v>
      </c>
      <c r="D166" s="247" t="s">
        <v>374</v>
      </c>
      <c r="E166" s="248" t="s">
        <v>385</v>
      </c>
      <c r="F166" s="249" t="s">
        <v>659</v>
      </c>
      <c r="G166" s="250" t="s">
        <v>244</v>
      </c>
      <c r="H166" s="251">
        <v>232</v>
      </c>
      <c r="I166" s="252"/>
      <c r="J166" s="253">
        <f>ROUND(I166*H166,2)</f>
        <v>0</v>
      </c>
      <c r="K166" s="249" t="s">
        <v>19</v>
      </c>
      <c r="L166" s="254"/>
      <c r="M166" s="255" t="s">
        <v>19</v>
      </c>
      <c r="N166" s="256" t="s">
        <v>43</v>
      </c>
      <c r="O166" s="66"/>
      <c r="P166" s="189">
        <f>O166*H166</f>
        <v>0</v>
      </c>
      <c r="Q166" s="189">
        <v>0.001</v>
      </c>
      <c r="R166" s="189">
        <f>Q166*H166</f>
        <v>0.232</v>
      </c>
      <c r="S166" s="189">
        <v>0</v>
      </c>
      <c r="T166" s="190">
        <f>S166*H166</f>
        <v>0</v>
      </c>
      <c r="U166" s="36"/>
      <c r="V166" s="36"/>
      <c r="W166" s="36"/>
      <c r="X166" s="36"/>
      <c r="Y166" s="36"/>
      <c r="Z166" s="36"/>
      <c r="AA166" s="36"/>
      <c r="AB166" s="36"/>
      <c r="AC166" s="36"/>
      <c r="AD166" s="36"/>
      <c r="AE166" s="36"/>
      <c r="AR166" s="191" t="s">
        <v>408</v>
      </c>
      <c r="AT166" s="191" t="s">
        <v>374</v>
      </c>
      <c r="AU166" s="191" t="s">
        <v>82</v>
      </c>
      <c r="AY166" s="19" t="s">
        <v>153</v>
      </c>
      <c r="BE166" s="192">
        <f>IF(N166="základní",J166,0)</f>
        <v>0</v>
      </c>
      <c r="BF166" s="192">
        <f>IF(N166="snížená",J166,0)</f>
        <v>0</v>
      </c>
      <c r="BG166" s="192">
        <f>IF(N166="zákl. přenesená",J166,0)</f>
        <v>0</v>
      </c>
      <c r="BH166" s="192">
        <f>IF(N166="sníž. přenesená",J166,0)</f>
        <v>0</v>
      </c>
      <c r="BI166" s="192">
        <f>IF(N166="nulová",J166,0)</f>
        <v>0</v>
      </c>
      <c r="BJ166" s="19" t="s">
        <v>80</v>
      </c>
      <c r="BK166" s="192">
        <f>ROUND(I166*H166,2)</f>
        <v>0</v>
      </c>
      <c r="BL166" s="19" t="s">
        <v>214</v>
      </c>
      <c r="BM166" s="191" t="s">
        <v>660</v>
      </c>
    </row>
    <row r="167" spans="1:47" s="2" customFormat="1" ht="11.25">
      <c r="A167" s="36"/>
      <c r="B167" s="37"/>
      <c r="C167" s="38"/>
      <c r="D167" s="193" t="s">
        <v>186</v>
      </c>
      <c r="E167" s="38"/>
      <c r="F167" s="194" t="s">
        <v>661</v>
      </c>
      <c r="G167" s="38"/>
      <c r="H167" s="38"/>
      <c r="I167" s="195"/>
      <c r="J167" s="38"/>
      <c r="K167" s="38"/>
      <c r="L167" s="41"/>
      <c r="M167" s="196"/>
      <c r="N167" s="197"/>
      <c r="O167" s="66"/>
      <c r="P167" s="66"/>
      <c r="Q167" s="66"/>
      <c r="R167" s="66"/>
      <c r="S167" s="66"/>
      <c r="T167" s="67"/>
      <c r="U167" s="36"/>
      <c r="V167" s="36"/>
      <c r="W167" s="36"/>
      <c r="X167" s="36"/>
      <c r="Y167" s="36"/>
      <c r="Z167" s="36"/>
      <c r="AA167" s="36"/>
      <c r="AB167" s="36"/>
      <c r="AC167" s="36"/>
      <c r="AD167" s="36"/>
      <c r="AE167" s="36"/>
      <c r="AT167" s="19" t="s">
        <v>186</v>
      </c>
      <c r="AU167" s="19" t="s">
        <v>82</v>
      </c>
    </row>
    <row r="168" spans="1:47" s="2" customFormat="1" ht="39">
      <c r="A168" s="36"/>
      <c r="B168" s="37"/>
      <c r="C168" s="38"/>
      <c r="D168" s="193" t="s">
        <v>274</v>
      </c>
      <c r="E168" s="38"/>
      <c r="F168" s="198" t="s">
        <v>662</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274</v>
      </c>
      <c r="AU168" s="19" t="s">
        <v>82</v>
      </c>
    </row>
    <row r="169" spans="2:51" s="13" customFormat="1" ht="11.25">
      <c r="B169" s="199"/>
      <c r="C169" s="200"/>
      <c r="D169" s="193" t="s">
        <v>220</v>
      </c>
      <c r="E169" s="201" t="s">
        <v>19</v>
      </c>
      <c r="F169" s="202" t="s">
        <v>663</v>
      </c>
      <c r="G169" s="200"/>
      <c r="H169" s="203">
        <v>232</v>
      </c>
      <c r="I169" s="204"/>
      <c r="J169" s="200"/>
      <c r="K169" s="200"/>
      <c r="L169" s="205"/>
      <c r="M169" s="206"/>
      <c r="N169" s="207"/>
      <c r="O169" s="207"/>
      <c r="P169" s="207"/>
      <c r="Q169" s="207"/>
      <c r="R169" s="207"/>
      <c r="S169" s="207"/>
      <c r="T169" s="208"/>
      <c r="AT169" s="209" t="s">
        <v>220</v>
      </c>
      <c r="AU169" s="209" t="s">
        <v>82</v>
      </c>
      <c r="AV169" s="13" t="s">
        <v>82</v>
      </c>
      <c r="AW169" s="13" t="s">
        <v>34</v>
      </c>
      <c r="AX169" s="13" t="s">
        <v>80</v>
      </c>
      <c r="AY169" s="209" t="s">
        <v>153</v>
      </c>
    </row>
    <row r="170" spans="1:65" s="2" customFormat="1" ht="14.45" customHeight="1">
      <c r="A170" s="36"/>
      <c r="B170" s="37"/>
      <c r="C170" s="180" t="s">
        <v>8</v>
      </c>
      <c r="D170" s="180" t="s">
        <v>155</v>
      </c>
      <c r="E170" s="181" t="s">
        <v>413</v>
      </c>
      <c r="F170" s="182" t="s">
        <v>414</v>
      </c>
      <c r="G170" s="183" t="s">
        <v>244</v>
      </c>
      <c r="H170" s="184">
        <v>12.1</v>
      </c>
      <c r="I170" s="185"/>
      <c r="J170" s="186">
        <f>ROUND(I170*H170,2)</f>
        <v>0</v>
      </c>
      <c r="K170" s="182" t="s">
        <v>159</v>
      </c>
      <c r="L170" s="41"/>
      <c r="M170" s="187" t="s">
        <v>19</v>
      </c>
      <c r="N170" s="188" t="s">
        <v>43</v>
      </c>
      <c r="O170" s="66"/>
      <c r="P170" s="189">
        <f>O170*H170</f>
        <v>0</v>
      </c>
      <c r="Q170" s="189">
        <v>6E-05</v>
      </c>
      <c r="R170" s="189">
        <f>Q170*H170</f>
        <v>0.000726</v>
      </c>
      <c r="S170" s="189">
        <v>0</v>
      </c>
      <c r="T170" s="190">
        <f>S170*H170</f>
        <v>0</v>
      </c>
      <c r="U170" s="36"/>
      <c r="V170" s="36"/>
      <c r="W170" s="36"/>
      <c r="X170" s="36"/>
      <c r="Y170" s="36"/>
      <c r="Z170" s="36"/>
      <c r="AA170" s="36"/>
      <c r="AB170" s="36"/>
      <c r="AC170" s="36"/>
      <c r="AD170" s="36"/>
      <c r="AE170" s="36"/>
      <c r="AR170" s="191" t="s">
        <v>214</v>
      </c>
      <c r="AT170" s="191" t="s">
        <v>155</v>
      </c>
      <c r="AU170" s="191" t="s">
        <v>82</v>
      </c>
      <c r="AY170" s="19" t="s">
        <v>153</v>
      </c>
      <c r="BE170" s="192">
        <f>IF(N170="základní",J170,0)</f>
        <v>0</v>
      </c>
      <c r="BF170" s="192">
        <f>IF(N170="snížená",J170,0)</f>
        <v>0</v>
      </c>
      <c r="BG170" s="192">
        <f>IF(N170="zákl. přenesená",J170,0)</f>
        <v>0</v>
      </c>
      <c r="BH170" s="192">
        <f>IF(N170="sníž. přenesená",J170,0)</f>
        <v>0</v>
      </c>
      <c r="BI170" s="192">
        <f>IF(N170="nulová",J170,0)</f>
        <v>0</v>
      </c>
      <c r="BJ170" s="19" t="s">
        <v>80</v>
      </c>
      <c r="BK170" s="192">
        <f>ROUND(I170*H170,2)</f>
        <v>0</v>
      </c>
      <c r="BL170" s="19" t="s">
        <v>214</v>
      </c>
      <c r="BM170" s="191" t="s">
        <v>664</v>
      </c>
    </row>
    <row r="171" spans="1:47" s="2" customFormat="1" ht="11.25">
      <c r="A171" s="36"/>
      <c r="B171" s="37"/>
      <c r="C171" s="38"/>
      <c r="D171" s="193" t="s">
        <v>186</v>
      </c>
      <c r="E171" s="38"/>
      <c r="F171" s="194" t="s">
        <v>416</v>
      </c>
      <c r="G171" s="38"/>
      <c r="H171" s="38"/>
      <c r="I171" s="195"/>
      <c r="J171" s="38"/>
      <c r="K171" s="38"/>
      <c r="L171" s="41"/>
      <c r="M171" s="196"/>
      <c r="N171" s="197"/>
      <c r="O171" s="66"/>
      <c r="P171" s="66"/>
      <c r="Q171" s="66"/>
      <c r="R171" s="66"/>
      <c r="S171" s="66"/>
      <c r="T171" s="67"/>
      <c r="U171" s="36"/>
      <c r="V171" s="36"/>
      <c r="W171" s="36"/>
      <c r="X171" s="36"/>
      <c r="Y171" s="36"/>
      <c r="Z171" s="36"/>
      <c r="AA171" s="36"/>
      <c r="AB171" s="36"/>
      <c r="AC171" s="36"/>
      <c r="AD171" s="36"/>
      <c r="AE171" s="36"/>
      <c r="AT171" s="19" t="s">
        <v>186</v>
      </c>
      <c r="AU171" s="19" t="s">
        <v>82</v>
      </c>
    </row>
    <row r="172" spans="1:47" s="2" customFormat="1" ht="29.25">
      <c r="A172" s="36"/>
      <c r="B172" s="37"/>
      <c r="C172" s="38"/>
      <c r="D172" s="193" t="s">
        <v>188</v>
      </c>
      <c r="E172" s="38"/>
      <c r="F172" s="198" t="s">
        <v>404</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188</v>
      </c>
      <c r="AU172" s="19" t="s">
        <v>82</v>
      </c>
    </row>
    <row r="173" spans="2:51" s="13" customFormat="1" ht="11.25">
      <c r="B173" s="199"/>
      <c r="C173" s="200"/>
      <c r="D173" s="193" t="s">
        <v>220</v>
      </c>
      <c r="E173" s="201" t="s">
        <v>19</v>
      </c>
      <c r="F173" s="202" t="s">
        <v>249</v>
      </c>
      <c r="G173" s="200"/>
      <c r="H173" s="203">
        <v>12.1</v>
      </c>
      <c r="I173" s="204"/>
      <c r="J173" s="200"/>
      <c r="K173" s="200"/>
      <c r="L173" s="205"/>
      <c r="M173" s="206"/>
      <c r="N173" s="207"/>
      <c r="O173" s="207"/>
      <c r="P173" s="207"/>
      <c r="Q173" s="207"/>
      <c r="R173" s="207"/>
      <c r="S173" s="207"/>
      <c r="T173" s="208"/>
      <c r="AT173" s="209" t="s">
        <v>220</v>
      </c>
      <c r="AU173" s="209" t="s">
        <v>82</v>
      </c>
      <c r="AV173" s="13" t="s">
        <v>82</v>
      </c>
      <c r="AW173" s="13" t="s">
        <v>34</v>
      </c>
      <c r="AX173" s="13" t="s">
        <v>80</v>
      </c>
      <c r="AY173" s="209" t="s">
        <v>153</v>
      </c>
    </row>
    <row r="174" spans="1:65" s="2" customFormat="1" ht="14.45" customHeight="1">
      <c r="A174" s="36"/>
      <c r="B174" s="37"/>
      <c r="C174" s="247" t="s">
        <v>214</v>
      </c>
      <c r="D174" s="247" t="s">
        <v>374</v>
      </c>
      <c r="E174" s="248" t="s">
        <v>419</v>
      </c>
      <c r="F174" s="249" t="s">
        <v>420</v>
      </c>
      <c r="G174" s="250" t="s">
        <v>244</v>
      </c>
      <c r="H174" s="251">
        <v>12.1</v>
      </c>
      <c r="I174" s="252"/>
      <c r="J174" s="253">
        <f>ROUND(I174*H174,2)</f>
        <v>0</v>
      </c>
      <c r="K174" s="249" t="s">
        <v>19</v>
      </c>
      <c r="L174" s="254"/>
      <c r="M174" s="255" t="s">
        <v>19</v>
      </c>
      <c r="N174" s="256" t="s">
        <v>43</v>
      </c>
      <c r="O174" s="66"/>
      <c r="P174" s="189">
        <f>O174*H174</f>
        <v>0</v>
      </c>
      <c r="Q174" s="189">
        <v>0.001</v>
      </c>
      <c r="R174" s="189">
        <f>Q174*H174</f>
        <v>0.0121</v>
      </c>
      <c r="S174" s="189">
        <v>0</v>
      </c>
      <c r="T174" s="190">
        <f>S174*H174</f>
        <v>0</v>
      </c>
      <c r="U174" s="36"/>
      <c r="V174" s="36"/>
      <c r="W174" s="36"/>
      <c r="X174" s="36"/>
      <c r="Y174" s="36"/>
      <c r="Z174" s="36"/>
      <c r="AA174" s="36"/>
      <c r="AB174" s="36"/>
      <c r="AC174" s="36"/>
      <c r="AD174" s="36"/>
      <c r="AE174" s="36"/>
      <c r="AR174" s="191" t="s">
        <v>408</v>
      </c>
      <c r="AT174" s="191" t="s">
        <v>374</v>
      </c>
      <c r="AU174" s="191" t="s">
        <v>82</v>
      </c>
      <c r="AY174" s="19" t="s">
        <v>153</v>
      </c>
      <c r="BE174" s="192">
        <f>IF(N174="základní",J174,0)</f>
        <v>0</v>
      </c>
      <c r="BF174" s="192">
        <f>IF(N174="snížená",J174,0)</f>
        <v>0</v>
      </c>
      <c r="BG174" s="192">
        <f>IF(N174="zákl. přenesená",J174,0)</f>
        <v>0</v>
      </c>
      <c r="BH174" s="192">
        <f>IF(N174="sníž. přenesená",J174,0)</f>
        <v>0</v>
      </c>
      <c r="BI174" s="192">
        <f>IF(N174="nulová",J174,0)</f>
        <v>0</v>
      </c>
      <c r="BJ174" s="19" t="s">
        <v>80</v>
      </c>
      <c r="BK174" s="192">
        <f>ROUND(I174*H174,2)</f>
        <v>0</v>
      </c>
      <c r="BL174" s="19" t="s">
        <v>214</v>
      </c>
      <c r="BM174" s="191" t="s">
        <v>665</v>
      </c>
    </row>
    <row r="175" spans="1:47" s="2" customFormat="1" ht="19.5">
      <c r="A175" s="36"/>
      <c r="B175" s="37"/>
      <c r="C175" s="38"/>
      <c r="D175" s="193" t="s">
        <v>186</v>
      </c>
      <c r="E175" s="38"/>
      <c r="F175" s="194" t="s">
        <v>422</v>
      </c>
      <c r="G175" s="38"/>
      <c r="H175" s="38"/>
      <c r="I175" s="195"/>
      <c r="J175" s="38"/>
      <c r="K175" s="38"/>
      <c r="L175" s="41"/>
      <c r="M175" s="196"/>
      <c r="N175" s="197"/>
      <c r="O175" s="66"/>
      <c r="P175" s="66"/>
      <c r="Q175" s="66"/>
      <c r="R175" s="66"/>
      <c r="S175" s="66"/>
      <c r="T175" s="67"/>
      <c r="U175" s="36"/>
      <c r="V175" s="36"/>
      <c r="W175" s="36"/>
      <c r="X175" s="36"/>
      <c r="Y175" s="36"/>
      <c r="Z175" s="36"/>
      <c r="AA175" s="36"/>
      <c r="AB175" s="36"/>
      <c r="AC175" s="36"/>
      <c r="AD175" s="36"/>
      <c r="AE175" s="36"/>
      <c r="AT175" s="19" t="s">
        <v>186</v>
      </c>
      <c r="AU175" s="19" t="s">
        <v>82</v>
      </c>
    </row>
    <row r="176" spans="2:51" s="13" customFormat="1" ht="11.25">
      <c r="B176" s="199"/>
      <c r="C176" s="200"/>
      <c r="D176" s="193" t="s">
        <v>220</v>
      </c>
      <c r="E176" s="201" t="s">
        <v>249</v>
      </c>
      <c r="F176" s="202" t="s">
        <v>423</v>
      </c>
      <c r="G176" s="200"/>
      <c r="H176" s="203">
        <v>12.1</v>
      </c>
      <c r="I176" s="204"/>
      <c r="J176" s="200"/>
      <c r="K176" s="200"/>
      <c r="L176" s="205"/>
      <c r="M176" s="206"/>
      <c r="N176" s="207"/>
      <c r="O176" s="207"/>
      <c r="P176" s="207"/>
      <c r="Q176" s="207"/>
      <c r="R176" s="207"/>
      <c r="S176" s="207"/>
      <c r="T176" s="208"/>
      <c r="AT176" s="209" t="s">
        <v>220</v>
      </c>
      <c r="AU176" s="209" t="s">
        <v>82</v>
      </c>
      <c r="AV176" s="13" t="s">
        <v>82</v>
      </c>
      <c r="AW176" s="13" t="s">
        <v>34</v>
      </c>
      <c r="AX176" s="13" t="s">
        <v>80</v>
      </c>
      <c r="AY176" s="209" t="s">
        <v>153</v>
      </c>
    </row>
    <row r="177" spans="1:65" s="2" customFormat="1" ht="14.45" customHeight="1">
      <c r="A177" s="36"/>
      <c r="B177" s="37"/>
      <c r="C177" s="180" t="s">
        <v>384</v>
      </c>
      <c r="D177" s="180" t="s">
        <v>155</v>
      </c>
      <c r="E177" s="181" t="s">
        <v>425</v>
      </c>
      <c r="F177" s="182" t="s">
        <v>426</v>
      </c>
      <c r="G177" s="183" t="s">
        <v>226</v>
      </c>
      <c r="H177" s="184">
        <v>0.246</v>
      </c>
      <c r="I177" s="185"/>
      <c r="J177" s="186">
        <f>ROUND(I177*H177,2)</f>
        <v>0</v>
      </c>
      <c r="K177" s="182" t="s">
        <v>159</v>
      </c>
      <c r="L177" s="41"/>
      <c r="M177" s="187" t="s">
        <v>19</v>
      </c>
      <c r="N177" s="188" t="s">
        <v>43</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214</v>
      </c>
      <c r="AT177" s="191" t="s">
        <v>155</v>
      </c>
      <c r="AU177" s="191" t="s">
        <v>82</v>
      </c>
      <c r="AY177" s="19" t="s">
        <v>153</v>
      </c>
      <c r="BE177" s="192">
        <f>IF(N177="základní",J177,0)</f>
        <v>0</v>
      </c>
      <c r="BF177" s="192">
        <f>IF(N177="snížená",J177,0)</f>
        <v>0</v>
      </c>
      <c r="BG177" s="192">
        <f>IF(N177="zákl. přenesená",J177,0)</f>
        <v>0</v>
      </c>
      <c r="BH177" s="192">
        <f>IF(N177="sníž. přenesená",J177,0)</f>
        <v>0</v>
      </c>
      <c r="BI177" s="192">
        <f>IF(N177="nulová",J177,0)</f>
        <v>0</v>
      </c>
      <c r="BJ177" s="19" t="s">
        <v>80</v>
      </c>
      <c r="BK177" s="192">
        <f>ROUND(I177*H177,2)</f>
        <v>0</v>
      </c>
      <c r="BL177" s="19" t="s">
        <v>214</v>
      </c>
      <c r="BM177" s="191" t="s">
        <v>666</v>
      </c>
    </row>
    <row r="178" spans="1:47" s="2" customFormat="1" ht="19.5">
      <c r="A178" s="36"/>
      <c r="B178" s="37"/>
      <c r="C178" s="38"/>
      <c r="D178" s="193" t="s">
        <v>186</v>
      </c>
      <c r="E178" s="38"/>
      <c r="F178" s="194" t="s">
        <v>428</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186</v>
      </c>
      <c r="AU178" s="19" t="s">
        <v>82</v>
      </c>
    </row>
    <row r="179" spans="1:47" s="2" customFormat="1" ht="78">
      <c r="A179" s="36"/>
      <c r="B179" s="37"/>
      <c r="C179" s="38"/>
      <c r="D179" s="193" t="s">
        <v>188</v>
      </c>
      <c r="E179" s="38"/>
      <c r="F179" s="198" t="s">
        <v>429</v>
      </c>
      <c r="G179" s="38"/>
      <c r="H179" s="38"/>
      <c r="I179" s="195"/>
      <c r="J179" s="38"/>
      <c r="K179" s="38"/>
      <c r="L179" s="41"/>
      <c r="M179" s="210"/>
      <c r="N179" s="211"/>
      <c r="O179" s="212"/>
      <c r="P179" s="212"/>
      <c r="Q179" s="212"/>
      <c r="R179" s="212"/>
      <c r="S179" s="212"/>
      <c r="T179" s="213"/>
      <c r="U179" s="36"/>
      <c r="V179" s="36"/>
      <c r="W179" s="36"/>
      <c r="X179" s="36"/>
      <c r="Y179" s="36"/>
      <c r="Z179" s="36"/>
      <c r="AA179" s="36"/>
      <c r="AB179" s="36"/>
      <c r="AC179" s="36"/>
      <c r="AD179" s="36"/>
      <c r="AE179" s="36"/>
      <c r="AT179" s="19" t="s">
        <v>188</v>
      </c>
      <c r="AU179" s="19" t="s">
        <v>82</v>
      </c>
    </row>
    <row r="180" spans="1:31" s="2" customFormat="1" ht="6.95" customHeight="1">
      <c r="A180" s="36"/>
      <c r="B180" s="49"/>
      <c r="C180" s="50"/>
      <c r="D180" s="50"/>
      <c r="E180" s="50"/>
      <c r="F180" s="50"/>
      <c r="G180" s="50"/>
      <c r="H180" s="50"/>
      <c r="I180" s="50"/>
      <c r="J180" s="50"/>
      <c r="K180" s="50"/>
      <c r="L180" s="41"/>
      <c r="M180" s="36"/>
      <c r="O180" s="36"/>
      <c r="P180" s="36"/>
      <c r="Q180" s="36"/>
      <c r="R180" s="36"/>
      <c r="S180" s="36"/>
      <c r="T180" s="36"/>
      <c r="U180" s="36"/>
      <c r="V180" s="36"/>
      <c r="W180" s="36"/>
      <c r="X180" s="36"/>
      <c r="Y180" s="36"/>
      <c r="Z180" s="36"/>
      <c r="AA180" s="36"/>
      <c r="AB180" s="36"/>
      <c r="AC180" s="36"/>
      <c r="AD180" s="36"/>
      <c r="AE180" s="36"/>
    </row>
  </sheetData>
  <sheetProtection algorithmName="SHA-512" hashValue="Aojd0RNHWIvS632fh4NWqgsklXYRv3aF78ZfsxGbi5h91B/7ORfe0Pymd6mwaXVw7D4AHkdJPbikssxOyMeVVw==" saltValue="FCdL0pLurqu9QrIRl2vyx8IOODpozxIJ1tfNLYjT0vdDEp2A3Z89YMxZ6SY1XOtDMEym/U4ZFAj7F0JHkKN0pQ==" spinCount="100000" sheet="1" objects="1" scenarios="1" formatColumns="0" formatRows="0" autoFilter="0"/>
  <autoFilter ref="C92:K179"/>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107</v>
      </c>
      <c r="AZ2" s="214" t="s">
        <v>610</v>
      </c>
      <c r="BA2" s="214" t="s">
        <v>610</v>
      </c>
      <c r="BB2" s="214" t="s">
        <v>174</v>
      </c>
      <c r="BC2" s="214" t="s">
        <v>667</v>
      </c>
      <c r="BD2" s="214" t="s">
        <v>82</v>
      </c>
    </row>
    <row r="3" spans="2:56" s="1" customFormat="1" ht="6.95" customHeight="1">
      <c r="B3" s="110"/>
      <c r="C3" s="111"/>
      <c r="D3" s="111"/>
      <c r="E3" s="111"/>
      <c r="F3" s="111"/>
      <c r="G3" s="111"/>
      <c r="H3" s="111"/>
      <c r="I3" s="111"/>
      <c r="J3" s="111"/>
      <c r="K3" s="111"/>
      <c r="L3" s="22"/>
      <c r="AT3" s="19" t="s">
        <v>82</v>
      </c>
      <c r="AZ3" s="214" t="s">
        <v>668</v>
      </c>
      <c r="BA3" s="214" t="s">
        <v>668</v>
      </c>
      <c r="BB3" s="214" t="s">
        <v>174</v>
      </c>
      <c r="BC3" s="214" t="s">
        <v>669</v>
      </c>
      <c r="BD3" s="214" t="s">
        <v>82</v>
      </c>
    </row>
    <row r="4" spans="2:56" s="1" customFormat="1" ht="24.95" customHeight="1">
      <c r="B4" s="22"/>
      <c r="D4" s="112" t="s">
        <v>123</v>
      </c>
      <c r="L4" s="22"/>
      <c r="M4" s="113" t="s">
        <v>10</v>
      </c>
      <c r="AT4" s="19" t="s">
        <v>4</v>
      </c>
      <c r="AZ4" s="214" t="s">
        <v>670</v>
      </c>
      <c r="BA4" s="214" t="s">
        <v>670</v>
      </c>
      <c r="BB4" s="214" t="s">
        <v>174</v>
      </c>
      <c r="BC4" s="214" t="s">
        <v>671</v>
      </c>
      <c r="BD4" s="214" t="s">
        <v>82</v>
      </c>
    </row>
    <row r="5" spans="2:56" s="1" customFormat="1" ht="6.95" customHeight="1">
      <c r="B5" s="22"/>
      <c r="L5" s="22"/>
      <c r="AZ5" s="214" t="s">
        <v>612</v>
      </c>
      <c r="BA5" s="214" t="s">
        <v>612</v>
      </c>
      <c r="BB5" s="214" t="s">
        <v>184</v>
      </c>
      <c r="BC5" s="214" t="s">
        <v>672</v>
      </c>
      <c r="BD5" s="214" t="s">
        <v>82</v>
      </c>
    </row>
    <row r="6" spans="2:56" s="1" customFormat="1" ht="12" customHeight="1">
      <c r="B6" s="22"/>
      <c r="D6" s="114" t="s">
        <v>16</v>
      </c>
      <c r="L6" s="22"/>
      <c r="AZ6" s="214" t="s">
        <v>673</v>
      </c>
      <c r="BA6" s="214" t="s">
        <v>673</v>
      </c>
      <c r="BB6" s="214" t="s">
        <v>158</v>
      </c>
      <c r="BC6" s="214" t="s">
        <v>674</v>
      </c>
      <c r="BD6" s="214" t="s">
        <v>82</v>
      </c>
    </row>
    <row r="7" spans="2:56" s="1" customFormat="1" ht="16.5" customHeight="1">
      <c r="B7" s="22"/>
      <c r="E7" s="403" t="str">
        <f>'Rekapitulace stavby'!K6</f>
        <v>MVE Slezská Harta</v>
      </c>
      <c r="F7" s="404"/>
      <c r="G7" s="404"/>
      <c r="H7" s="404"/>
      <c r="L7" s="22"/>
      <c r="AZ7" s="214" t="s">
        <v>249</v>
      </c>
      <c r="BA7" s="214" t="s">
        <v>250</v>
      </c>
      <c r="BB7" s="214" t="s">
        <v>244</v>
      </c>
      <c r="BC7" s="214" t="s">
        <v>251</v>
      </c>
      <c r="BD7" s="214" t="s">
        <v>82</v>
      </c>
    </row>
    <row r="8" spans="2:56" s="1" customFormat="1" ht="12" customHeight="1">
      <c r="B8" s="22"/>
      <c r="D8" s="114" t="s">
        <v>124</v>
      </c>
      <c r="L8" s="22"/>
      <c r="AZ8" s="214" t="s">
        <v>675</v>
      </c>
      <c r="BA8" s="214" t="s">
        <v>675</v>
      </c>
      <c r="BB8" s="214" t="s">
        <v>676</v>
      </c>
      <c r="BC8" s="214" t="s">
        <v>200</v>
      </c>
      <c r="BD8" s="214" t="s">
        <v>82</v>
      </c>
    </row>
    <row r="9" spans="1:56" s="2" customFormat="1" ht="16.5" customHeight="1">
      <c r="A9" s="36"/>
      <c r="B9" s="41"/>
      <c r="C9" s="36"/>
      <c r="D9" s="36"/>
      <c r="E9" s="403" t="s">
        <v>616</v>
      </c>
      <c r="F9" s="406"/>
      <c r="G9" s="406"/>
      <c r="H9" s="406"/>
      <c r="I9" s="36"/>
      <c r="J9" s="36"/>
      <c r="K9" s="36"/>
      <c r="L9" s="115"/>
      <c r="S9" s="36"/>
      <c r="T9" s="36"/>
      <c r="U9" s="36"/>
      <c r="V9" s="36"/>
      <c r="W9" s="36"/>
      <c r="X9" s="36"/>
      <c r="Y9" s="36"/>
      <c r="Z9" s="36"/>
      <c r="AA9" s="36"/>
      <c r="AB9" s="36"/>
      <c r="AC9" s="36"/>
      <c r="AD9" s="36"/>
      <c r="AE9" s="36"/>
      <c r="AZ9" s="214" t="s">
        <v>677</v>
      </c>
      <c r="BA9" s="214" t="s">
        <v>677</v>
      </c>
      <c r="BB9" s="214" t="s">
        <v>244</v>
      </c>
      <c r="BC9" s="214" t="s">
        <v>678</v>
      </c>
      <c r="BD9" s="214" t="s">
        <v>82</v>
      </c>
    </row>
    <row r="10" spans="1:56" s="2" customFormat="1" ht="12" customHeight="1">
      <c r="A10" s="36"/>
      <c r="B10" s="41"/>
      <c r="C10" s="36"/>
      <c r="D10" s="114" t="s">
        <v>254</v>
      </c>
      <c r="E10" s="36"/>
      <c r="F10" s="36"/>
      <c r="G10" s="36"/>
      <c r="H10" s="36"/>
      <c r="I10" s="36"/>
      <c r="J10" s="36"/>
      <c r="K10" s="36"/>
      <c r="L10" s="115"/>
      <c r="S10" s="36"/>
      <c r="T10" s="36"/>
      <c r="U10" s="36"/>
      <c r="V10" s="36"/>
      <c r="W10" s="36"/>
      <c r="X10" s="36"/>
      <c r="Y10" s="36"/>
      <c r="Z10" s="36"/>
      <c r="AA10" s="36"/>
      <c r="AB10" s="36"/>
      <c r="AC10" s="36"/>
      <c r="AD10" s="36"/>
      <c r="AE10" s="36"/>
      <c r="AZ10" s="214" t="s">
        <v>679</v>
      </c>
      <c r="BA10" s="214" t="s">
        <v>679</v>
      </c>
      <c r="BB10" s="214" t="s">
        <v>244</v>
      </c>
      <c r="BC10" s="214" t="s">
        <v>680</v>
      </c>
      <c r="BD10" s="214" t="s">
        <v>82</v>
      </c>
    </row>
    <row r="11" spans="1:56" s="2" customFormat="1" ht="16.5" customHeight="1">
      <c r="A11" s="36"/>
      <c r="B11" s="41"/>
      <c r="C11" s="36"/>
      <c r="D11" s="36"/>
      <c r="E11" s="405" t="s">
        <v>681</v>
      </c>
      <c r="F11" s="406"/>
      <c r="G11" s="406"/>
      <c r="H11" s="406"/>
      <c r="I11" s="36"/>
      <c r="J11" s="36"/>
      <c r="K11" s="36"/>
      <c r="L11" s="115"/>
      <c r="S11" s="36"/>
      <c r="T11" s="36"/>
      <c r="U11" s="36"/>
      <c r="V11" s="36"/>
      <c r="W11" s="36"/>
      <c r="X11" s="36"/>
      <c r="Y11" s="36"/>
      <c r="Z11" s="36"/>
      <c r="AA11" s="36"/>
      <c r="AB11" s="36"/>
      <c r="AC11" s="36"/>
      <c r="AD11" s="36"/>
      <c r="AE11" s="36"/>
      <c r="AZ11" s="214" t="s">
        <v>253</v>
      </c>
      <c r="BA11" s="214" t="s">
        <v>253</v>
      </c>
      <c r="BB11" s="214" t="s">
        <v>158</v>
      </c>
      <c r="BC11" s="214" t="s">
        <v>682</v>
      </c>
      <c r="BD11" s="214" t="s">
        <v>82</v>
      </c>
    </row>
    <row r="12" spans="1:56"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c r="AZ12" s="214" t="s">
        <v>683</v>
      </c>
      <c r="BA12" s="214" t="s">
        <v>683</v>
      </c>
      <c r="BB12" s="214" t="s">
        <v>184</v>
      </c>
      <c r="BC12" s="214" t="s">
        <v>684</v>
      </c>
      <c r="BD12" s="214" t="s">
        <v>82</v>
      </c>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22. 12. 2020</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 xml:space="preserve"> </v>
      </c>
      <c r="F17" s="36"/>
      <c r="G17" s="36"/>
      <c r="H17" s="36"/>
      <c r="I17" s="114" t="s">
        <v>27</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7" t="str">
        <f>'Rekapitulace stavby'!E14</f>
        <v>Vyplň údaj</v>
      </c>
      <c r="F20" s="408"/>
      <c r="G20" s="408"/>
      <c r="H20" s="408"/>
      <c r="I20" s="114" t="s">
        <v>27</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stavby'!AN16="","",'Rekapitulace stavby'!AN16)</f>
        <v>46347526</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AQUATIS a. s. Botanická 834/56, 602 00 Brno</v>
      </c>
      <c r="F23" s="36"/>
      <c r="G23" s="36"/>
      <c r="H23" s="36"/>
      <c r="I23" s="114" t="s">
        <v>27</v>
      </c>
      <c r="J23" s="105" t="str">
        <f>IF('Rekapitulace stavby'!AN17="","",'Rekapitulace stavby'!AN17)</f>
        <v>CZ46347526</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27</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09" t="s">
        <v>19</v>
      </c>
      <c r="F29" s="409"/>
      <c r="G29" s="409"/>
      <c r="H29" s="40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ROUND(J94,2)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ROUND((SUM(BE94:BE279)),2)</f>
        <v>0</v>
      </c>
      <c r="G35" s="36"/>
      <c r="H35" s="36"/>
      <c r="I35" s="126">
        <v>0.21</v>
      </c>
      <c r="J35" s="125">
        <f>ROUND(((SUM(BE94:BE279))*I35),2)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ROUND((SUM(BF94:BF279)),2)</f>
        <v>0</v>
      </c>
      <c r="G36" s="36"/>
      <c r="H36" s="36"/>
      <c r="I36" s="126">
        <v>0.15</v>
      </c>
      <c r="J36" s="125">
        <f>ROUND(((SUM(BF94:BF279))*I36),2)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ROUND((SUM(BG94:BG279)),2)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ROUND((SUM(BH94:BH279)),2)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ROUND((SUM(BI94:BI279)),2)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126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0" t="str">
        <f>E7</f>
        <v>MVE Slezská Harta</v>
      </c>
      <c r="F50" s="411"/>
      <c r="G50" s="411"/>
      <c r="H50" s="411"/>
      <c r="I50" s="38"/>
      <c r="J50" s="38"/>
      <c r="K50" s="38"/>
      <c r="L50" s="115"/>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0" t="s">
        <v>616</v>
      </c>
      <c r="F52" s="412"/>
      <c r="G52" s="412"/>
      <c r="H52" s="41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254</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4" t="str">
        <f>E11</f>
        <v>SO 04.2 - MVE - spodní stavba</v>
      </c>
      <c r="F54" s="412"/>
      <c r="G54" s="412"/>
      <c r="H54" s="41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22. 12. 2020</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40.15" customHeight="1">
      <c r="A58" s="36"/>
      <c r="B58" s="37"/>
      <c r="C58" s="31" t="s">
        <v>25</v>
      </c>
      <c r="D58" s="38"/>
      <c r="E58" s="38"/>
      <c r="F58" s="29" t="str">
        <f>E17</f>
        <v xml:space="preserve"> </v>
      </c>
      <c r="G58" s="38"/>
      <c r="H58" s="38"/>
      <c r="I58" s="31" t="s">
        <v>30</v>
      </c>
      <c r="J58" s="34" t="str">
        <f>E23</f>
        <v>AQUATIS a. s. Botanická 834/56, 602 00 Brno</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35</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127</v>
      </c>
      <c r="D61" s="139"/>
      <c r="E61" s="139"/>
      <c r="F61" s="139"/>
      <c r="G61" s="139"/>
      <c r="H61" s="139"/>
      <c r="I61" s="139"/>
      <c r="J61" s="140" t="s">
        <v>128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J94</f>
        <v>0</v>
      </c>
      <c r="K63" s="38"/>
      <c r="L63" s="115"/>
      <c r="S63" s="36"/>
      <c r="T63" s="36"/>
      <c r="U63" s="36"/>
      <c r="V63" s="36"/>
      <c r="W63" s="36"/>
      <c r="X63" s="36"/>
      <c r="Y63" s="36"/>
      <c r="Z63" s="36"/>
      <c r="AA63" s="36"/>
      <c r="AB63" s="36"/>
      <c r="AC63" s="36"/>
      <c r="AD63" s="36"/>
      <c r="AE63" s="36"/>
      <c r="AU63" s="19" t="s">
        <v>129</v>
      </c>
    </row>
    <row r="64" spans="2:12" s="9" customFormat="1" ht="24.95" customHeight="1">
      <c r="B64" s="142"/>
      <c r="C64" s="143"/>
      <c r="D64" s="144" t="s">
        <v>259</v>
      </c>
      <c r="E64" s="145"/>
      <c r="F64" s="145"/>
      <c r="G64" s="145"/>
      <c r="H64" s="145"/>
      <c r="I64" s="145"/>
      <c r="J64" s="146">
        <f>J95</f>
        <v>0</v>
      </c>
      <c r="K64" s="143"/>
      <c r="L64" s="147"/>
    </row>
    <row r="65" spans="2:12" s="10" customFormat="1" ht="19.9" customHeight="1">
      <c r="B65" s="148"/>
      <c r="C65" s="99"/>
      <c r="D65" s="149" t="s">
        <v>260</v>
      </c>
      <c r="E65" s="150"/>
      <c r="F65" s="150"/>
      <c r="G65" s="150"/>
      <c r="H65" s="150"/>
      <c r="I65" s="150"/>
      <c r="J65" s="151">
        <f>J96</f>
        <v>0</v>
      </c>
      <c r="K65" s="99"/>
      <c r="L65" s="152"/>
    </row>
    <row r="66" spans="2:12" s="10" customFormat="1" ht="19.9" customHeight="1">
      <c r="B66" s="148"/>
      <c r="C66" s="99"/>
      <c r="D66" s="149" t="s">
        <v>262</v>
      </c>
      <c r="E66" s="150"/>
      <c r="F66" s="150"/>
      <c r="G66" s="150"/>
      <c r="H66" s="150"/>
      <c r="I66" s="150"/>
      <c r="J66" s="151">
        <f>J111</f>
        <v>0</v>
      </c>
      <c r="K66" s="99"/>
      <c r="L66" s="152"/>
    </row>
    <row r="67" spans="2:12" s="10" customFormat="1" ht="19.9" customHeight="1">
      <c r="B67" s="148"/>
      <c r="C67" s="99"/>
      <c r="D67" s="149" t="s">
        <v>263</v>
      </c>
      <c r="E67" s="150"/>
      <c r="F67" s="150"/>
      <c r="G67" s="150"/>
      <c r="H67" s="150"/>
      <c r="I67" s="150"/>
      <c r="J67" s="151">
        <f>J182</f>
        <v>0</v>
      </c>
      <c r="K67" s="99"/>
      <c r="L67" s="152"/>
    </row>
    <row r="68" spans="2:12" s="10" customFormat="1" ht="19.9" customHeight="1">
      <c r="B68" s="148"/>
      <c r="C68" s="99"/>
      <c r="D68" s="149" t="s">
        <v>264</v>
      </c>
      <c r="E68" s="150"/>
      <c r="F68" s="150"/>
      <c r="G68" s="150"/>
      <c r="H68" s="150"/>
      <c r="I68" s="150"/>
      <c r="J68" s="151">
        <f>J187</f>
        <v>0</v>
      </c>
      <c r="K68" s="99"/>
      <c r="L68" s="152"/>
    </row>
    <row r="69" spans="2:12" s="10" customFormat="1" ht="19.9" customHeight="1">
      <c r="B69" s="148"/>
      <c r="C69" s="99"/>
      <c r="D69" s="149" t="s">
        <v>265</v>
      </c>
      <c r="E69" s="150"/>
      <c r="F69" s="150"/>
      <c r="G69" s="150"/>
      <c r="H69" s="150"/>
      <c r="I69" s="150"/>
      <c r="J69" s="151">
        <f>J195</f>
        <v>0</v>
      </c>
      <c r="K69" s="99"/>
      <c r="L69" s="152"/>
    </row>
    <row r="70" spans="2:12" s="10" customFormat="1" ht="19.9" customHeight="1">
      <c r="B70" s="148"/>
      <c r="C70" s="99"/>
      <c r="D70" s="149" t="s">
        <v>266</v>
      </c>
      <c r="E70" s="150"/>
      <c r="F70" s="150"/>
      <c r="G70" s="150"/>
      <c r="H70" s="150"/>
      <c r="I70" s="150"/>
      <c r="J70" s="151">
        <f>J230</f>
        <v>0</v>
      </c>
      <c r="K70" s="99"/>
      <c r="L70" s="152"/>
    </row>
    <row r="71" spans="2:12" s="9" customFormat="1" ht="24.95" customHeight="1">
      <c r="B71" s="142"/>
      <c r="C71" s="143"/>
      <c r="D71" s="144" t="s">
        <v>267</v>
      </c>
      <c r="E71" s="145"/>
      <c r="F71" s="145"/>
      <c r="G71" s="145"/>
      <c r="H71" s="145"/>
      <c r="I71" s="145"/>
      <c r="J71" s="146">
        <f>J234</f>
        <v>0</v>
      </c>
      <c r="K71" s="143"/>
      <c r="L71" s="147"/>
    </row>
    <row r="72" spans="2:12" s="10" customFormat="1" ht="19.9" customHeight="1">
      <c r="B72" s="148"/>
      <c r="C72" s="99"/>
      <c r="D72" s="149" t="s">
        <v>268</v>
      </c>
      <c r="E72" s="150"/>
      <c r="F72" s="150"/>
      <c r="G72" s="150"/>
      <c r="H72" s="150"/>
      <c r="I72" s="150"/>
      <c r="J72" s="151">
        <f>J235</f>
        <v>0</v>
      </c>
      <c r="K72" s="99"/>
      <c r="L72" s="152"/>
    </row>
    <row r="73" spans="1:31" s="2" customFormat="1" ht="21.7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15"/>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15"/>
      <c r="S78" s="36"/>
      <c r="T78" s="36"/>
      <c r="U78" s="36"/>
      <c r="V78" s="36"/>
      <c r="W78" s="36"/>
      <c r="X78" s="36"/>
      <c r="Y78" s="36"/>
      <c r="Z78" s="36"/>
      <c r="AA78" s="36"/>
      <c r="AB78" s="36"/>
      <c r="AC78" s="36"/>
      <c r="AD78" s="36"/>
      <c r="AE78" s="36"/>
    </row>
    <row r="79" spans="1:31" s="2" customFormat="1" ht="24.95" customHeight="1">
      <c r="A79" s="36"/>
      <c r="B79" s="37"/>
      <c r="C79" s="25" t="s">
        <v>138</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410" t="str">
        <f>E7</f>
        <v>MVE Slezská Harta</v>
      </c>
      <c r="F82" s="411"/>
      <c r="G82" s="411"/>
      <c r="H82" s="411"/>
      <c r="I82" s="38"/>
      <c r="J82" s="38"/>
      <c r="K82" s="38"/>
      <c r="L82" s="115"/>
      <c r="S82" s="36"/>
      <c r="T82" s="36"/>
      <c r="U82" s="36"/>
      <c r="V82" s="36"/>
      <c r="W82" s="36"/>
      <c r="X82" s="36"/>
      <c r="Y82" s="36"/>
      <c r="Z82" s="36"/>
      <c r="AA82" s="36"/>
      <c r="AB82" s="36"/>
      <c r="AC82" s="36"/>
      <c r="AD82" s="36"/>
      <c r="AE82" s="36"/>
    </row>
    <row r="83" spans="2:12" s="1" customFormat="1" ht="12" customHeight="1">
      <c r="B83" s="23"/>
      <c r="C83" s="31" t="s">
        <v>124</v>
      </c>
      <c r="D83" s="24"/>
      <c r="E83" s="24"/>
      <c r="F83" s="24"/>
      <c r="G83" s="24"/>
      <c r="H83" s="24"/>
      <c r="I83" s="24"/>
      <c r="J83" s="24"/>
      <c r="K83" s="24"/>
      <c r="L83" s="22"/>
    </row>
    <row r="84" spans="1:31" s="2" customFormat="1" ht="16.5" customHeight="1">
      <c r="A84" s="36"/>
      <c r="B84" s="37"/>
      <c r="C84" s="38"/>
      <c r="D84" s="38"/>
      <c r="E84" s="410" t="s">
        <v>616</v>
      </c>
      <c r="F84" s="412"/>
      <c r="G84" s="412"/>
      <c r="H84" s="412"/>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254</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364" t="str">
        <f>E11</f>
        <v>SO 04.2 - MVE - spodní stavba</v>
      </c>
      <c r="F86" s="412"/>
      <c r="G86" s="412"/>
      <c r="H86" s="412"/>
      <c r="I86" s="38"/>
      <c r="J86" s="38"/>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F14</f>
        <v xml:space="preserve"> </v>
      </c>
      <c r="G88" s="38"/>
      <c r="H88" s="38"/>
      <c r="I88" s="31" t="s">
        <v>23</v>
      </c>
      <c r="J88" s="61" t="str">
        <f>IF(J14="","",J14)</f>
        <v>22. 12. 2020</v>
      </c>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40.15" customHeight="1">
      <c r="A90" s="36"/>
      <c r="B90" s="37"/>
      <c r="C90" s="31" t="s">
        <v>25</v>
      </c>
      <c r="D90" s="38"/>
      <c r="E90" s="38"/>
      <c r="F90" s="29" t="str">
        <f>E17</f>
        <v xml:space="preserve"> </v>
      </c>
      <c r="G90" s="38"/>
      <c r="H90" s="38"/>
      <c r="I90" s="31" t="s">
        <v>30</v>
      </c>
      <c r="J90" s="34" t="str">
        <f>E23</f>
        <v>AQUATIS a. s. Botanická 834/56, 602 00 Brno</v>
      </c>
      <c r="K90" s="38"/>
      <c r="L90" s="115"/>
      <c r="S90" s="36"/>
      <c r="T90" s="36"/>
      <c r="U90" s="36"/>
      <c r="V90" s="36"/>
      <c r="W90" s="36"/>
      <c r="X90" s="36"/>
      <c r="Y90" s="36"/>
      <c r="Z90" s="36"/>
      <c r="AA90" s="36"/>
      <c r="AB90" s="36"/>
      <c r="AC90" s="36"/>
      <c r="AD90" s="36"/>
      <c r="AE90" s="36"/>
    </row>
    <row r="91" spans="1:31" s="2" customFormat="1" ht="15.2" customHeight="1">
      <c r="A91" s="36"/>
      <c r="B91" s="37"/>
      <c r="C91" s="31" t="s">
        <v>28</v>
      </c>
      <c r="D91" s="38"/>
      <c r="E91" s="38"/>
      <c r="F91" s="29" t="str">
        <f>IF(E20="","",E20)</f>
        <v>Vyplň údaj</v>
      </c>
      <c r="G91" s="38"/>
      <c r="H91" s="38"/>
      <c r="I91" s="31" t="s">
        <v>35</v>
      </c>
      <c r="J91" s="34" t="str">
        <f>E26</f>
        <v xml:space="preserve"> </v>
      </c>
      <c r="K91" s="38"/>
      <c r="L91" s="115"/>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11" customFormat="1" ht="29.25" customHeight="1">
      <c r="A93" s="153"/>
      <c r="B93" s="154"/>
      <c r="C93" s="155" t="s">
        <v>139</v>
      </c>
      <c r="D93" s="156" t="s">
        <v>57</v>
      </c>
      <c r="E93" s="156" t="s">
        <v>53</v>
      </c>
      <c r="F93" s="156" t="s">
        <v>54</v>
      </c>
      <c r="G93" s="156" t="s">
        <v>140</v>
      </c>
      <c r="H93" s="156" t="s">
        <v>141</v>
      </c>
      <c r="I93" s="156" t="s">
        <v>142</v>
      </c>
      <c r="J93" s="156" t="s">
        <v>128</v>
      </c>
      <c r="K93" s="157" t="s">
        <v>143</v>
      </c>
      <c r="L93" s="158"/>
      <c r="M93" s="70" t="s">
        <v>19</v>
      </c>
      <c r="N93" s="71" t="s">
        <v>42</v>
      </c>
      <c r="O93" s="71" t="s">
        <v>144</v>
      </c>
      <c r="P93" s="71" t="s">
        <v>145</v>
      </c>
      <c r="Q93" s="71" t="s">
        <v>146</v>
      </c>
      <c r="R93" s="71" t="s">
        <v>147</v>
      </c>
      <c r="S93" s="71" t="s">
        <v>148</v>
      </c>
      <c r="T93" s="72" t="s">
        <v>149</v>
      </c>
      <c r="U93" s="153"/>
      <c r="V93" s="153"/>
      <c r="W93" s="153"/>
      <c r="X93" s="153"/>
      <c r="Y93" s="153"/>
      <c r="Z93" s="153"/>
      <c r="AA93" s="153"/>
      <c r="AB93" s="153"/>
      <c r="AC93" s="153"/>
      <c r="AD93" s="153"/>
      <c r="AE93" s="153"/>
    </row>
    <row r="94" spans="1:63" s="2" customFormat="1" ht="22.9" customHeight="1">
      <c r="A94" s="36"/>
      <c r="B94" s="37"/>
      <c r="C94" s="77" t="s">
        <v>150</v>
      </c>
      <c r="D94" s="38"/>
      <c r="E94" s="38"/>
      <c r="F94" s="38"/>
      <c r="G94" s="38"/>
      <c r="H94" s="38"/>
      <c r="I94" s="38"/>
      <c r="J94" s="159">
        <f>BK94</f>
        <v>0</v>
      </c>
      <c r="K94" s="38"/>
      <c r="L94" s="41"/>
      <c r="M94" s="73"/>
      <c r="N94" s="160"/>
      <c r="O94" s="74"/>
      <c r="P94" s="161">
        <f>P95+P234</f>
        <v>0</v>
      </c>
      <c r="Q94" s="74"/>
      <c r="R94" s="161">
        <f>R95+R234</f>
        <v>37.97799578</v>
      </c>
      <c r="S94" s="74"/>
      <c r="T94" s="162">
        <f>T95+T234</f>
        <v>0</v>
      </c>
      <c r="U94" s="36"/>
      <c r="V94" s="36"/>
      <c r="W94" s="36"/>
      <c r="X94" s="36"/>
      <c r="Y94" s="36"/>
      <c r="Z94" s="36"/>
      <c r="AA94" s="36"/>
      <c r="AB94" s="36"/>
      <c r="AC94" s="36"/>
      <c r="AD94" s="36"/>
      <c r="AE94" s="36"/>
      <c r="AT94" s="19" t="s">
        <v>71</v>
      </c>
      <c r="AU94" s="19" t="s">
        <v>129</v>
      </c>
      <c r="BK94" s="163">
        <f>BK95+BK234</f>
        <v>0</v>
      </c>
    </row>
    <row r="95" spans="2:63" s="12" customFormat="1" ht="25.9" customHeight="1">
      <c r="B95" s="164"/>
      <c r="C95" s="165"/>
      <c r="D95" s="166" t="s">
        <v>71</v>
      </c>
      <c r="E95" s="167" t="s">
        <v>151</v>
      </c>
      <c r="F95" s="167" t="s">
        <v>271</v>
      </c>
      <c r="G95" s="165"/>
      <c r="H95" s="165"/>
      <c r="I95" s="168"/>
      <c r="J95" s="169">
        <f>BK95</f>
        <v>0</v>
      </c>
      <c r="K95" s="165"/>
      <c r="L95" s="170"/>
      <c r="M95" s="171"/>
      <c r="N95" s="172"/>
      <c r="O95" s="172"/>
      <c r="P95" s="173">
        <f>P96+P111+P182+P187+P195+P230</f>
        <v>0</v>
      </c>
      <c r="Q95" s="172"/>
      <c r="R95" s="173">
        <f>R96+R111+R182+R187+R195+R230</f>
        <v>37.50973578</v>
      </c>
      <c r="S95" s="172"/>
      <c r="T95" s="174">
        <f>T96+T111+T182+T187+T195+T230</f>
        <v>0</v>
      </c>
      <c r="AR95" s="175" t="s">
        <v>80</v>
      </c>
      <c r="AT95" s="176" t="s">
        <v>71</v>
      </c>
      <c r="AU95" s="176" t="s">
        <v>72</v>
      </c>
      <c r="AY95" s="175" t="s">
        <v>153</v>
      </c>
      <c r="BK95" s="177">
        <f>BK96+BK111+BK182+BK187+BK195+BK230</f>
        <v>0</v>
      </c>
    </row>
    <row r="96" spans="2:63" s="12" customFormat="1" ht="22.9" customHeight="1">
      <c r="B96" s="164"/>
      <c r="C96" s="165"/>
      <c r="D96" s="166" t="s">
        <v>71</v>
      </c>
      <c r="E96" s="178" t="s">
        <v>80</v>
      </c>
      <c r="F96" s="178" t="s">
        <v>272</v>
      </c>
      <c r="G96" s="165"/>
      <c r="H96" s="165"/>
      <c r="I96" s="168"/>
      <c r="J96" s="179">
        <f>BK96</f>
        <v>0</v>
      </c>
      <c r="K96" s="165"/>
      <c r="L96" s="170"/>
      <c r="M96" s="171"/>
      <c r="N96" s="172"/>
      <c r="O96" s="172"/>
      <c r="P96" s="173">
        <f>SUM(P97:P110)</f>
        <v>0</v>
      </c>
      <c r="Q96" s="172"/>
      <c r="R96" s="173">
        <f>SUM(R97:R110)</f>
        <v>0</v>
      </c>
      <c r="S96" s="172"/>
      <c r="T96" s="174">
        <f>SUM(T97:T110)</f>
        <v>0</v>
      </c>
      <c r="AR96" s="175" t="s">
        <v>80</v>
      </c>
      <c r="AT96" s="176" t="s">
        <v>71</v>
      </c>
      <c r="AU96" s="176" t="s">
        <v>80</v>
      </c>
      <c r="AY96" s="175" t="s">
        <v>153</v>
      </c>
      <c r="BK96" s="177">
        <f>SUM(BK97:BK110)</f>
        <v>0</v>
      </c>
    </row>
    <row r="97" spans="1:65" s="2" customFormat="1" ht="14.45" customHeight="1">
      <c r="A97" s="36"/>
      <c r="B97" s="37"/>
      <c r="C97" s="180" t="s">
        <v>80</v>
      </c>
      <c r="D97" s="180" t="s">
        <v>155</v>
      </c>
      <c r="E97" s="181" t="s">
        <v>209</v>
      </c>
      <c r="F97" s="182" t="s">
        <v>210</v>
      </c>
      <c r="G97" s="183" t="s">
        <v>184</v>
      </c>
      <c r="H97" s="184">
        <v>942.268</v>
      </c>
      <c r="I97" s="185"/>
      <c r="J97" s="186">
        <f>ROUND(I97*H97,2)</f>
        <v>0</v>
      </c>
      <c r="K97" s="182" t="s">
        <v>159</v>
      </c>
      <c r="L97" s="41"/>
      <c r="M97" s="187" t="s">
        <v>19</v>
      </c>
      <c r="N97" s="188" t="s">
        <v>43</v>
      </c>
      <c r="O97" s="66"/>
      <c r="P97" s="189">
        <f>O97*H97</f>
        <v>0</v>
      </c>
      <c r="Q97" s="189">
        <v>0</v>
      </c>
      <c r="R97" s="189">
        <f>Q97*H97</f>
        <v>0</v>
      </c>
      <c r="S97" s="189">
        <v>0</v>
      </c>
      <c r="T97" s="190">
        <f>S97*H97</f>
        <v>0</v>
      </c>
      <c r="U97" s="36"/>
      <c r="V97" s="36"/>
      <c r="W97" s="36"/>
      <c r="X97" s="36"/>
      <c r="Y97" s="36"/>
      <c r="Z97" s="36"/>
      <c r="AA97" s="36"/>
      <c r="AB97" s="36"/>
      <c r="AC97" s="36"/>
      <c r="AD97" s="36"/>
      <c r="AE97" s="36"/>
      <c r="AR97" s="191" t="s">
        <v>160</v>
      </c>
      <c r="AT97" s="191" t="s">
        <v>155</v>
      </c>
      <c r="AU97" s="191" t="s">
        <v>82</v>
      </c>
      <c r="AY97" s="19" t="s">
        <v>153</v>
      </c>
      <c r="BE97" s="192">
        <f>IF(N97="základní",J97,0)</f>
        <v>0</v>
      </c>
      <c r="BF97" s="192">
        <f>IF(N97="snížená",J97,0)</f>
        <v>0</v>
      </c>
      <c r="BG97" s="192">
        <f>IF(N97="zákl. přenesená",J97,0)</f>
        <v>0</v>
      </c>
      <c r="BH97" s="192">
        <f>IF(N97="sníž. přenesená",J97,0)</f>
        <v>0</v>
      </c>
      <c r="BI97" s="192">
        <f>IF(N97="nulová",J97,0)</f>
        <v>0</v>
      </c>
      <c r="BJ97" s="19" t="s">
        <v>80</v>
      </c>
      <c r="BK97" s="192">
        <f>ROUND(I97*H97,2)</f>
        <v>0</v>
      </c>
      <c r="BL97" s="19" t="s">
        <v>160</v>
      </c>
      <c r="BM97" s="191" t="s">
        <v>685</v>
      </c>
    </row>
    <row r="98" spans="1:47" s="2" customFormat="1" ht="11.25">
      <c r="A98" s="36"/>
      <c r="B98" s="37"/>
      <c r="C98" s="38"/>
      <c r="D98" s="193" t="s">
        <v>186</v>
      </c>
      <c r="E98" s="38"/>
      <c r="F98" s="194" t="s">
        <v>212</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186</v>
      </c>
      <c r="AU98" s="19" t="s">
        <v>82</v>
      </c>
    </row>
    <row r="99" spans="1:47" s="2" customFormat="1" ht="146.25">
      <c r="A99" s="36"/>
      <c r="B99" s="37"/>
      <c r="C99" s="38"/>
      <c r="D99" s="193" t="s">
        <v>188</v>
      </c>
      <c r="E99" s="38"/>
      <c r="F99" s="198" t="s">
        <v>213</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188</v>
      </c>
      <c r="AU99" s="19" t="s">
        <v>82</v>
      </c>
    </row>
    <row r="100" spans="1:47" s="2" customFormat="1" ht="19.5">
      <c r="A100" s="36"/>
      <c r="B100" s="37"/>
      <c r="C100" s="38"/>
      <c r="D100" s="193" t="s">
        <v>274</v>
      </c>
      <c r="E100" s="38"/>
      <c r="F100" s="198" t="s">
        <v>275</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274</v>
      </c>
      <c r="AU100" s="19" t="s">
        <v>82</v>
      </c>
    </row>
    <row r="101" spans="2:51" s="13" customFormat="1" ht="11.25">
      <c r="B101" s="199"/>
      <c r="C101" s="200"/>
      <c r="D101" s="193" t="s">
        <v>220</v>
      </c>
      <c r="E101" s="201" t="s">
        <v>19</v>
      </c>
      <c r="F101" s="202" t="s">
        <v>686</v>
      </c>
      <c r="G101" s="200"/>
      <c r="H101" s="203">
        <v>396.8</v>
      </c>
      <c r="I101" s="204"/>
      <c r="J101" s="200"/>
      <c r="K101" s="200"/>
      <c r="L101" s="205"/>
      <c r="M101" s="206"/>
      <c r="N101" s="207"/>
      <c r="O101" s="207"/>
      <c r="P101" s="207"/>
      <c r="Q101" s="207"/>
      <c r="R101" s="207"/>
      <c r="S101" s="207"/>
      <c r="T101" s="208"/>
      <c r="AT101" s="209" t="s">
        <v>220</v>
      </c>
      <c r="AU101" s="209" t="s">
        <v>82</v>
      </c>
      <c r="AV101" s="13" t="s">
        <v>82</v>
      </c>
      <c r="AW101" s="13" t="s">
        <v>34</v>
      </c>
      <c r="AX101" s="13" t="s">
        <v>72</v>
      </c>
      <c r="AY101" s="209" t="s">
        <v>153</v>
      </c>
    </row>
    <row r="102" spans="2:51" s="13" customFormat="1" ht="11.25">
      <c r="B102" s="199"/>
      <c r="C102" s="200"/>
      <c r="D102" s="193" t="s">
        <v>220</v>
      </c>
      <c r="E102" s="201" t="s">
        <v>19</v>
      </c>
      <c r="F102" s="202" t="s">
        <v>687</v>
      </c>
      <c r="G102" s="200"/>
      <c r="H102" s="203">
        <v>545.468</v>
      </c>
      <c r="I102" s="204"/>
      <c r="J102" s="200"/>
      <c r="K102" s="200"/>
      <c r="L102" s="205"/>
      <c r="M102" s="206"/>
      <c r="N102" s="207"/>
      <c r="O102" s="207"/>
      <c r="P102" s="207"/>
      <c r="Q102" s="207"/>
      <c r="R102" s="207"/>
      <c r="S102" s="207"/>
      <c r="T102" s="208"/>
      <c r="AT102" s="209" t="s">
        <v>220</v>
      </c>
      <c r="AU102" s="209" t="s">
        <v>82</v>
      </c>
      <c r="AV102" s="13" t="s">
        <v>82</v>
      </c>
      <c r="AW102" s="13" t="s">
        <v>34</v>
      </c>
      <c r="AX102" s="13" t="s">
        <v>72</v>
      </c>
      <c r="AY102" s="209" t="s">
        <v>153</v>
      </c>
    </row>
    <row r="103" spans="2:51" s="14" customFormat="1" ht="11.25">
      <c r="B103" s="215"/>
      <c r="C103" s="216"/>
      <c r="D103" s="193" t="s">
        <v>220</v>
      </c>
      <c r="E103" s="217" t="s">
        <v>277</v>
      </c>
      <c r="F103" s="218" t="s">
        <v>278</v>
      </c>
      <c r="G103" s="216"/>
      <c r="H103" s="219">
        <v>942.268</v>
      </c>
      <c r="I103" s="220"/>
      <c r="J103" s="216"/>
      <c r="K103" s="216"/>
      <c r="L103" s="221"/>
      <c r="M103" s="222"/>
      <c r="N103" s="223"/>
      <c r="O103" s="223"/>
      <c r="P103" s="223"/>
      <c r="Q103" s="223"/>
      <c r="R103" s="223"/>
      <c r="S103" s="223"/>
      <c r="T103" s="224"/>
      <c r="AT103" s="225" t="s">
        <v>220</v>
      </c>
      <c r="AU103" s="225" t="s">
        <v>82</v>
      </c>
      <c r="AV103" s="14" t="s">
        <v>160</v>
      </c>
      <c r="AW103" s="14" t="s">
        <v>34</v>
      </c>
      <c r="AX103" s="14" t="s">
        <v>80</v>
      </c>
      <c r="AY103" s="225" t="s">
        <v>153</v>
      </c>
    </row>
    <row r="104" spans="1:65" s="2" customFormat="1" ht="14.45" customHeight="1">
      <c r="A104" s="36"/>
      <c r="B104" s="37"/>
      <c r="C104" s="180" t="s">
        <v>82</v>
      </c>
      <c r="D104" s="180" t="s">
        <v>155</v>
      </c>
      <c r="E104" s="181" t="s">
        <v>279</v>
      </c>
      <c r="F104" s="182" t="s">
        <v>280</v>
      </c>
      <c r="G104" s="183" t="s">
        <v>184</v>
      </c>
      <c r="H104" s="184">
        <v>412.244</v>
      </c>
      <c r="I104" s="185"/>
      <c r="J104" s="186">
        <f>ROUND(I104*H104,2)</f>
        <v>0</v>
      </c>
      <c r="K104" s="182" t="s">
        <v>159</v>
      </c>
      <c r="L104" s="41"/>
      <c r="M104" s="187" t="s">
        <v>19</v>
      </c>
      <c r="N104" s="188" t="s">
        <v>43</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160</v>
      </c>
      <c r="AT104" s="191" t="s">
        <v>155</v>
      </c>
      <c r="AU104" s="191" t="s">
        <v>82</v>
      </c>
      <c r="AY104" s="19" t="s">
        <v>153</v>
      </c>
      <c r="BE104" s="192">
        <f>IF(N104="základní",J104,0)</f>
        <v>0</v>
      </c>
      <c r="BF104" s="192">
        <f>IF(N104="snížená",J104,0)</f>
        <v>0</v>
      </c>
      <c r="BG104" s="192">
        <f>IF(N104="zákl. přenesená",J104,0)</f>
        <v>0</v>
      </c>
      <c r="BH104" s="192">
        <f>IF(N104="sníž. přenesená",J104,0)</f>
        <v>0</v>
      </c>
      <c r="BI104" s="192">
        <f>IF(N104="nulová",J104,0)</f>
        <v>0</v>
      </c>
      <c r="BJ104" s="19" t="s">
        <v>80</v>
      </c>
      <c r="BK104" s="192">
        <f>ROUND(I104*H104,2)</f>
        <v>0</v>
      </c>
      <c r="BL104" s="19" t="s">
        <v>160</v>
      </c>
      <c r="BM104" s="191" t="s">
        <v>688</v>
      </c>
    </row>
    <row r="105" spans="1:47" s="2" customFormat="1" ht="19.5">
      <c r="A105" s="36"/>
      <c r="B105" s="37"/>
      <c r="C105" s="38"/>
      <c r="D105" s="193" t="s">
        <v>186</v>
      </c>
      <c r="E105" s="38"/>
      <c r="F105" s="194" t="s">
        <v>282</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186</v>
      </c>
      <c r="AU105" s="19" t="s">
        <v>82</v>
      </c>
    </row>
    <row r="106" spans="1:47" s="2" customFormat="1" ht="321.75">
      <c r="A106" s="36"/>
      <c r="B106" s="37"/>
      <c r="C106" s="38"/>
      <c r="D106" s="193" t="s">
        <v>188</v>
      </c>
      <c r="E106" s="38"/>
      <c r="F106" s="198" t="s">
        <v>283</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188</v>
      </c>
      <c r="AU106" s="19" t="s">
        <v>82</v>
      </c>
    </row>
    <row r="107" spans="1:47" s="2" customFormat="1" ht="19.5">
      <c r="A107" s="36"/>
      <c r="B107" s="37"/>
      <c r="C107" s="38"/>
      <c r="D107" s="193" t="s">
        <v>274</v>
      </c>
      <c r="E107" s="38"/>
      <c r="F107" s="198" t="s">
        <v>536</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274</v>
      </c>
      <c r="AU107" s="19" t="s">
        <v>82</v>
      </c>
    </row>
    <row r="108" spans="2:51" s="13" customFormat="1" ht="11.25">
      <c r="B108" s="199"/>
      <c r="C108" s="200"/>
      <c r="D108" s="193" t="s">
        <v>220</v>
      </c>
      <c r="E108" s="201" t="s">
        <v>19</v>
      </c>
      <c r="F108" s="202" t="s">
        <v>689</v>
      </c>
      <c r="G108" s="200"/>
      <c r="H108" s="203">
        <v>192.64</v>
      </c>
      <c r="I108" s="204"/>
      <c r="J108" s="200"/>
      <c r="K108" s="200"/>
      <c r="L108" s="205"/>
      <c r="M108" s="206"/>
      <c r="N108" s="207"/>
      <c r="O108" s="207"/>
      <c r="P108" s="207"/>
      <c r="Q108" s="207"/>
      <c r="R108" s="207"/>
      <c r="S108" s="207"/>
      <c r="T108" s="208"/>
      <c r="AT108" s="209" t="s">
        <v>220</v>
      </c>
      <c r="AU108" s="209" t="s">
        <v>82</v>
      </c>
      <c r="AV108" s="13" t="s">
        <v>82</v>
      </c>
      <c r="AW108" s="13" t="s">
        <v>34</v>
      </c>
      <c r="AX108" s="13" t="s">
        <v>72</v>
      </c>
      <c r="AY108" s="209" t="s">
        <v>153</v>
      </c>
    </row>
    <row r="109" spans="2:51" s="13" customFormat="1" ht="11.25">
      <c r="B109" s="199"/>
      <c r="C109" s="200"/>
      <c r="D109" s="193" t="s">
        <v>220</v>
      </c>
      <c r="E109" s="201" t="s">
        <v>19</v>
      </c>
      <c r="F109" s="202" t="s">
        <v>690</v>
      </c>
      <c r="G109" s="200"/>
      <c r="H109" s="203">
        <v>219.604</v>
      </c>
      <c r="I109" s="204"/>
      <c r="J109" s="200"/>
      <c r="K109" s="200"/>
      <c r="L109" s="205"/>
      <c r="M109" s="206"/>
      <c r="N109" s="207"/>
      <c r="O109" s="207"/>
      <c r="P109" s="207"/>
      <c r="Q109" s="207"/>
      <c r="R109" s="207"/>
      <c r="S109" s="207"/>
      <c r="T109" s="208"/>
      <c r="AT109" s="209" t="s">
        <v>220</v>
      </c>
      <c r="AU109" s="209" t="s">
        <v>82</v>
      </c>
      <c r="AV109" s="13" t="s">
        <v>82</v>
      </c>
      <c r="AW109" s="13" t="s">
        <v>34</v>
      </c>
      <c r="AX109" s="13" t="s">
        <v>72</v>
      </c>
      <c r="AY109" s="209" t="s">
        <v>153</v>
      </c>
    </row>
    <row r="110" spans="2:51" s="14" customFormat="1" ht="11.25">
      <c r="B110" s="215"/>
      <c r="C110" s="216"/>
      <c r="D110" s="193" t="s">
        <v>220</v>
      </c>
      <c r="E110" s="217" t="s">
        <v>289</v>
      </c>
      <c r="F110" s="218" t="s">
        <v>278</v>
      </c>
      <c r="G110" s="216"/>
      <c r="H110" s="219">
        <v>412.244</v>
      </c>
      <c r="I110" s="220"/>
      <c r="J110" s="216"/>
      <c r="K110" s="216"/>
      <c r="L110" s="221"/>
      <c r="M110" s="222"/>
      <c r="N110" s="223"/>
      <c r="O110" s="223"/>
      <c r="P110" s="223"/>
      <c r="Q110" s="223"/>
      <c r="R110" s="223"/>
      <c r="S110" s="223"/>
      <c r="T110" s="224"/>
      <c r="AT110" s="225" t="s">
        <v>220</v>
      </c>
      <c r="AU110" s="225" t="s">
        <v>82</v>
      </c>
      <c r="AV110" s="14" t="s">
        <v>160</v>
      </c>
      <c r="AW110" s="14" t="s">
        <v>34</v>
      </c>
      <c r="AX110" s="14" t="s">
        <v>80</v>
      </c>
      <c r="AY110" s="225" t="s">
        <v>153</v>
      </c>
    </row>
    <row r="111" spans="2:63" s="12" customFormat="1" ht="22.9" customHeight="1">
      <c r="B111" s="164"/>
      <c r="C111" s="165"/>
      <c r="D111" s="166" t="s">
        <v>71</v>
      </c>
      <c r="E111" s="178" t="s">
        <v>166</v>
      </c>
      <c r="F111" s="178" t="s">
        <v>296</v>
      </c>
      <c r="G111" s="165"/>
      <c r="H111" s="165"/>
      <c r="I111" s="168"/>
      <c r="J111" s="179">
        <f>BK111</f>
        <v>0</v>
      </c>
      <c r="K111" s="165"/>
      <c r="L111" s="170"/>
      <c r="M111" s="171"/>
      <c r="N111" s="172"/>
      <c r="O111" s="172"/>
      <c r="P111" s="173">
        <f>SUM(P112:P181)</f>
        <v>0</v>
      </c>
      <c r="Q111" s="172"/>
      <c r="R111" s="173">
        <f>SUM(R112:R181)</f>
        <v>37.27039828</v>
      </c>
      <c r="S111" s="172"/>
      <c r="T111" s="174">
        <f>SUM(T112:T181)</f>
        <v>0</v>
      </c>
      <c r="AR111" s="175" t="s">
        <v>80</v>
      </c>
      <c r="AT111" s="176" t="s">
        <v>71</v>
      </c>
      <c r="AU111" s="176" t="s">
        <v>80</v>
      </c>
      <c r="AY111" s="175" t="s">
        <v>153</v>
      </c>
      <c r="BK111" s="177">
        <f>SUM(BK112:BK181)</f>
        <v>0</v>
      </c>
    </row>
    <row r="112" spans="1:65" s="2" customFormat="1" ht="14.45" customHeight="1">
      <c r="A112" s="36"/>
      <c r="B112" s="37"/>
      <c r="C112" s="180" t="s">
        <v>166</v>
      </c>
      <c r="D112" s="180" t="s">
        <v>155</v>
      </c>
      <c r="E112" s="181" t="s">
        <v>297</v>
      </c>
      <c r="F112" s="182" t="s">
        <v>623</v>
      </c>
      <c r="G112" s="183" t="s">
        <v>184</v>
      </c>
      <c r="H112" s="184">
        <v>312.54</v>
      </c>
      <c r="I112" s="185"/>
      <c r="J112" s="186">
        <f>ROUND(I112*H112,2)</f>
        <v>0</v>
      </c>
      <c r="K112" s="182" t="s">
        <v>159</v>
      </c>
      <c r="L112" s="41"/>
      <c r="M112" s="187" t="s">
        <v>19</v>
      </c>
      <c r="N112" s="188" t="s">
        <v>43</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160</v>
      </c>
      <c r="AT112" s="191" t="s">
        <v>155</v>
      </c>
      <c r="AU112" s="191" t="s">
        <v>82</v>
      </c>
      <c r="AY112" s="19" t="s">
        <v>153</v>
      </c>
      <c r="BE112" s="192">
        <f>IF(N112="základní",J112,0)</f>
        <v>0</v>
      </c>
      <c r="BF112" s="192">
        <f>IF(N112="snížená",J112,0)</f>
        <v>0</v>
      </c>
      <c r="BG112" s="192">
        <f>IF(N112="zákl. přenesená",J112,0)</f>
        <v>0</v>
      </c>
      <c r="BH112" s="192">
        <f>IF(N112="sníž. přenesená",J112,0)</f>
        <v>0</v>
      </c>
      <c r="BI112" s="192">
        <f>IF(N112="nulová",J112,0)</f>
        <v>0</v>
      </c>
      <c r="BJ112" s="19" t="s">
        <v>80</v>
      </c>
      <c r="BK112" s="192">
        <f>ROUND(I112*H112,2)</f>
        <v>0</v>
      </c>
      <c r="BL112" s="19" t="s">
        <v>160</v>
      </c>
      <c r="BM112" s="191" t="s">
        <v>691</v>
      </c>
    </row>
    <row r="113" spans="1:47" s="2" customFormat="1" ht="19.5">
      <c r="A113" s="36"/>
      <c r="B113" s="37"/>
      <c r="C113" s="38"/>
      <c r="D113" s="193" t="s">
        <v>186</v>
      </c>
      <c r="E113" s="38"/>
      <c r="F113" s="194" t="s">
        <v>300</v>
      </c>
      <c r="G113" s="38"/>
      <c r="H113" s="38"/>
      <c r="I113" s="195"/>
      <c r="J113" s="38"/>
      <c r="K113" s="38"/>
      <c r="L113" s="41"/>
      <c r="M113" s="196"/>
      <c r="N113" s="197"/>
      <c r="O113" s="66"/>
      <c r="P113" s="66"/>
      <c r="Q113" s="66"/>
      <c r="R113" s="66"/>
      <c r="S113" s="66"/>
      <c r="T113" s="67"/>
      <c r="U113" s="36"/>
      <c r="V113" s="36"/>
      <c r="W113" s="36"/>
      <c r="X113" s="36"/>
      <c r="Y113" s="36"/>
      <c r="Z113" s="36"/>
      <c r="AA113" s="36"/>
      <c r="AB113" s="36"/>
      <c r="AC113" s="36"/>
      <c r="AD113" s="36"/>
      <c r="AE113" s="36"/>
      <c r="AT113" s="19" t="s">
        <v>186</v>
      </c>
      <c r="AU113" s="19" t="s">
        <v>82</v>
      </c>
    </row>
    <row r="114" spans="1:47" s="2" customFormat="1" ht="234">
      <c r="A114" s="36"/>
      <c r="B114" s="37"/>
      <c r="C114" s="38"/>
      <c r="D114" s="193" t="s">
        <v>188</v>
      </c>
      <c r="E114" s="38"/>
      <c r="F114" s="198" t="s">
        <v>301</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188</v>
      </c>
      <c r="AU114" s="19" t="s">
        <v>82</v>
      </c>
    </row>
    <row r="115" spans="2:51" s="13" customFormat="1" ht="11.25">
      <c r="B115" s="199"/>
      <c r="C115" s="200"/>
      <c r="D115" s="193" t="s">
        <v>220</v>
      </c>
      <c r="E115" s="201" t="s">
        <v>19</v>
      </c>
      <c r="F115" s="202" t="s">
        <v>692</v>
      </c>
      <c r="G115" s="200"/>
      <c r="H115" s="203">
        <v>351.2</v>
      </c>
      <c r="I115" s="204"/>
      <c r="J115" s="200"/>
      <c r="K115" s="200"/>
      <c r="L115" s="205"/>
      <c r="M115" s="206"/>
      <c r="N115" s="207"/>
      <c r="O115" s="207"/>
      <c r="P115" s="207"/>
      <c r="Q115" s="207"/>
      <c r="R115" s="207"/>
      <c r="S115" s="207"/>
      <c r="T115" s="208"/>
      <c r="AT115" s="209" t="s">
        <v>220</v>
      </c>
      <c r="AU115" s="209" t="s">
        <v>82</v>
      </c>
      <c r="AV115" s="13" t="s">
        <v>82</v>
      </c>
      <c r="AW115" s="13" t="s">
        <v>34</v>
      </c>
      <c r="AX115" s="13" t="s">
        <v>72</v>
      </c>
      <c r="AY115" s="209" t="s">
        <v>153</v>
      </c>
    </row>
    <row r="116" spans="2:51" s="13" customFormat="1" ht="11.25">
      <c r="B116" s="199"/>
      <c r="C116" s="200"/>
      <c r="D116" s="193" t="s">
        <v>220</v>
      </c>
      <c r="E116" s="201" t="s">
        <v>19</v>
      </c>
      <c r="F116" s="202" t="s">
        <v>693</v>
      </c>
      <c r="G116" s="200"/>
      <c r="H116" s="203">
        <v>-9.86</v>
      </c>
      <c r="I116" s="204"/>
      <c r="J116" s="200"/>
      <c r="K116" s="200"/>
      <c r="L116" s="205"/>
      <c r="M116" s="206"/>
      <c r="N116" s="207"/>
      <c r="O116" s="207"/>
      <c r="P116" s="207"/>
      <c r="Q116" s="207"/>
      <c r="R116" s="207"/>
      <c r="S116" s="207"/>
      <c r="T116" s="208"/>
      <c r="AT116" s="209" t="s">
        <v>220</v>
      </c>
      <c r="AU116" s="209" t="s">
        <v>82</v>
      </c>
      <c r="AV116" s="13" t="s">
        <v>82</v>
      </c>
      <c r="AW116" s="13" t="s">
        <v>34</v>
      </c>
      <c r="AX116" s="13" t="s">
        <v>72</v>
      </c>
      <c r="AY116" s="209" t="s">
        <v>153</v>
      </c>
    </row>
    <row r="117" spans="2:51" s="13" customFormat="1" ht="11.25">
      <c r="B117" s="199"/>
      <c r="C117" s="200"/>
      <c r="D117" s="193" t="s">
        <v>220</v>
      </c>
      <c r="E117" s="201" t="s">
        <v>19</v>
      </c>
      <c r="F117" s="202" t="s">
        <v>694</v>
      </c>
      <c r="G117" s="200"/>
      <c r="H117" s="203">
        <v>-40.99</v>
      </c>
      <c r="I117" s="204"/>
      <c r="J117" s="200"/>
      <c r="K117" s="200"/>
      <c r="L117" s="205"/>
      <c r="M117" s="206"/>
      <c r="N117" s="207"/>
      <c r="O117" s="207"/>
      <c r="P117" s="207"/>
      <c r="Q117" s="207"/>
      <c r="R117" s="207"/>
      <c r="S117" s="207"/>
      <c r="T117" s="208"/>
      <c r="AT117" s="209" t="s">
        <v>220</v>
      </c>
      <c r="AU117" s="209" t="s">
        <v>82</v>
      </c>
      <c r="AV117" s="13" t="s">
        <v>82</v>
      </c>
      <c r="AW117" s="13" t="s">
        <v>34</v>
      </c>
      <c r="AX117" s="13" t="s">
        <v>72</v>
      </c>
      <c r="AY117" s="209" t="s">
        <v>153</v>
      </c>
    </row>
    <row r="118" spans="2:51" s="13" customFormat="1" ht="11.25">
      <c r="B118" s="199"/>
      <c r="C118" s="200"/>
      <c r="D118" s="193" t="s">
        <v>220</v>
      </c>
      <c r="E118" s="201" t="s">
        <v>19</v>
      </c>
      <c r="F118" s="202" t="s">
        <v>695</v>
      </c>
      <c r="G118" s="200"/>
      <c r="H118" s="203">
        <v>-24.9</v>
      </c>
      <c r="I118" s="204"/>
      <c r="J118" s="200"/>
      <c r="K118" s="200"/>
      <c r="L118" s="205"/>
      <c r="M118" s="206"/>
      <c r="N118" s="207"/>
      <c r="O118" s="207"/>
      <c r="P118" s="207"/>
      <c r="Q118" s="207"/>
      <c r="R118" s="207"/>
      <c r="S118" s="207"/>
      <c r="T118" s="208"/>
      <c r="AT118" s="209" t="s">
        <v>220</v>
      </c>
      <c r="AU118" s="209" t="s">
        <v>82</v>
      </c>
      <c r="AV118" s="13" t="s">
        <v>82</v>
      </c>
      <c r="AW118" s="13" t="s">
        <v>34</v>
      </c>
      <c r="AX118" s="13" t="s">
        <v>72</v>
      </c>
      <c r="AY118" s="209" t="s">
        <v>153</v>
      </c>
    </row>
    <row r="119" spans="2:51" s="13" customFormat="1" ht="11.25">
      <c r="B119" s="199"/>
      <c r="C119" s="200"/>
      <c r="D119" s="193" t="s">
        <v>220</v>
      </c>
      <c r="E119" s="201" t="s">
        <v>19</v>
      </c>
      <c r="F119" s="202" t="s">
        <v>696</v>
      </c>
      <c r="G119" s="200"/>
      <c r="H119" s="203">
        <v>-8.5</v>
      </c>
      <c r="I119" s="204"/>
      <c r="J119" s="200"/>
      <c r="K119" s="200"/>
      <c r="L119" s="205"/>
      <c r="M119" s="206"/>
      <c r="N119" s="207"/>
      <c r="O119" s="207"/>
      <c r="P119" s="207"/>
      <c r="Q119" s="207"/>
      <c r="R119" s="207"/>
      <c r="S119" s="207"/>
      <c r="T119" s="208"/>
      <c r="AT119" s="209" t="s">
        <v>220</v>
      </c>
      <c r="AU119" s="209" t="s">
        <v>82</v>
      </c>
      <c r="AV119" s="13" t="s">
        <v>82</v>
      </c>
      <c r="AW119" s="13" t="s">
        <v>34</v>
      </c>
      <c r="AX119" s="13" t="s">
        <v>72</v>
      </c>
      <c r="AY119" s="209" t="s">
        <v>153</v>
      </c>
    </row>
    <row r="120" spans="2:51" s="13" customFormat="1" ht="11.25">
      <c r="B120" s="199"/>
      <c r="C120" s="200"/>
      <c r="D120" s="193" t="s">
        <v>220</v>
      </c>
      <c r="E120" s="201" t="s">
        <v>19</v>
      </c>
      <c r="F120" s="202" t="s">
        <v>697</v>
      </c>
      <c r="G120" s="200"/>
      <c r="H120" s="203">
        <v>-51.4</v>
      </c>
      <c r="I120" s="204"/>
      <c r="J120" s="200"/>
      <c r="K120" s="200"/>
      <c r="L120" s="205"/>
      <c r="M120" s="206"/>
      <c r="N120" s="207"/>
      <c r="O120" s="207"/>
      <c r="P120" s="207"/>
      <c r="Q120" s="207"/>
      <c r="R120" s="207"/>
      <c r="S120" s="207"/>
      <c r="T120" s="208"/>
      <c r="AT120" s="209" t="s">
        <v>220</v>
      </c>
      <c r="AU120" s="209" t="s">
        <v>82</v>
      </c>
      <c r="AV120" s="13" t="s">
        <v>82</v>
      </c>
      <c r="AW120" s="13" t="s">
        <v>34</v>
      </c>
      <c r="AX120" s="13" t="s">
        <v>72</v>
      </c>
      <c r="AY120" s="209" t="s">
        <v>153</v>
      </c>
    </row>
    <row r="121" spans="2:51" s="13" customFormat="1" ht="11.25">
      <c r="B121" s="199"/>
      <c r="C121" s="200"/>
      <c r="D121" s="193" t="s">
        <v>220</v>
      </c>
      <c r="E121" s="201" t="s">
        <v>19</v>
      </c>
      <c r="F121" s="202" t="s">
        <v>698</v>
      </c>
      <c r="G121" s="200"/>
      <c r="H121" s="203">
        <v>94.86</v>
      </c>
      <c r="I121" s="204"/>
      <c r="J121" s="200"/>
      <c r="K121" s="200"/>
      <c r="L121" s="205"/>
      <c r="M121" s="206"/>
      <c r="N121" s="207"/>
      <c r="O121" s="207"/>
      <c r="P121" s="207"/>
      <c r="Q121" s="207"/>
      <c r="R121" s="207"/>
      <c r="S121" s="207"/>
      <c r="T121" s="208"/>
      <c r="AT121" s="209" t="s">
        <v>220</v>
      </c>
      <c r="AU121" s="209" t="s">
        <v>82</v>
      </c>
      <c r="AV121" s="13" t="s">
        <v>82</v>
      </c>
      <c r="AW121" s="13" t="s">
        <v>34</v>
      </c>
      <c r="AX121" s="13" t="s">
        <v>72</v>
      </c>
      <c r="AY121" s="209" t="s">
        <v>153</v>
      </c>
    </row>
    <row r="122" spans="2:51" s="13" customFormat="1" ht="11.25">
      <c r="B122" s="199"/>
      <c r="C122" s="200"/>
      <c r="D122" s="193" t="s">
        <v>220</v>
      </c>
      <c r="E122" s="201" t="s">
        <v>19</v>
      </c>
      <c r="F122" s="202" t="s">
        <v>699</v>
      </c>
      <c r="G122" s="200"/>
      <c r="H122" s="203">
        <v>2.13</v>
      </c>
      <c r="I122" s="204"/>
      <c r="J122" s="200"/>
      <c r="K122" s="200"/>
      <c r="L122" s="205"/>
      <c r="M122" s="206"/>
      <c r="N122" s="207"/>
      <c r="O122" s="207"/>
      <c r="P122" s="207"/>
      <c r="Q122" s="207"/>
      <c r="R122" s="207"/>
      <c r="S122" s="207"/>
      <c r="T122" s="208"/>
      <c r="AT122" s="209" t="s">
        <v>220</v>
      </c>
      <c r="AU122" s="209" t="s">
        <v>82</v>
      </c>
      <c r="AV122" s="13" t="s">
        <v>82</v>
      </c>
      <c r="AW122" s="13" t="s">
        <v>34</v>
      </c>
      <c r="AX122" s="13" t="s">
        <v>72</v>
      </c>
      <c r="AY122" s="209" t="s">
        <v>153</v>
      </c>
    </row>
    <row r="123" spans="2:51" s="14" customFormat="1" ht="11.25">
      <c r="B123" s="215"/>
      <c r="C123" s="216"/>
      <c r="D123" s="193" t="s">
        <v>220</v>
      </c>
      <c r="E123" s="217" t="s">
        <v>612</v>
      </c>
      <c r="F123" s="218" t="s">
        <v>278</v>
      </c>
      <c r="G123" s="216"/>
      <c r="H123" s="219">
        <v>312.54</v>
      </c>
      <c r="I123" s="220"/>
      <c r="J123" s="216"/>
      <c r="K123" s="216"/>
      <c r="L123" s="221"/>
      <c r="M123" s="222"/>
      <c r="N123" s="223"/>
      <c r="O123" s="223"/>
      <c r="P123" s="223"/>
      <c r="Q123" s="223"/>
      <c r="R123" s="223"/>
      <c r="S123" s="223"/>
      <c r="T123" s="224"/>
      <c r="AT123" s="225" t="s">
        <v>220</v>
      </c>
      <c r="AU123" s="225" t="s">
        <v>82</v>
      </c>
      <c r="AV123" s="14" t="s">
        <v>160</v>
      </c>
      <c r="AW123" s="14" t="s">
        <v>34</v>
      </c>
      <c r="AX123" s="14" t="s">
        <v>80</v>
      </c>
      <c r="AY123" s="225" t="s">
        <v>153</v>
      </c>
    </row>
    <row r="124" spans="1:65" s="2" customFormat="1" ht="14.45" customHeight="1">
      <c r="A124" s="36"/>
      <c r="B124" s="37"/>
      <c r="C124" s="180" t="s">
        <v>160</v>
      </c>
      <c r="D124" s="180" t="s">
        <v>155</v>
      </c>
      <c r="E124" s="181" t="s">
        <v>310</v>
      </c>
      <c r="F124" s="182" t="s">
        <v>311</v>
      </c>
      <c r="G124" s="183" t="s">
        <v>174</v>
      </c>
      <c r="H124" s="184">
        <v>454.67</v>
      </c>
      <c r="I124" s="185"/>
      <c r="J124" s="186">
        <f>ROUND(I124*H124,2)</f>
        <v>0</v>
      </c>
      <c r="K124" s="182" t="s">
        <v>159</v>
      </c>
      <c r="L124" s="41"/>
      <c r="M124" s="187" t="s">
        <v>19</v>
      </c>
      <c r="N124" s="188" t="s">
        <v>43</v>
      </c>
      <c r="O124" s="66"/>
      <c r="P124" s="189">
        <f>O124*H124</f>
        <v>0</v>
      </c>
      <c r="Q124" s="189">
        <v>0.00726</v>
      </c>
      <c r="R124" s="189">
        <f>Q124*H124</f>
        <v>3.3009042</v>
      </c>
      <c r="S124" s="189">
        <v>0</v>
      </c>
      <c r="T124" s="190">
        <f>S124*H124</f>
        <v>0</v>
      </c>
      <c r="U124" s="36"/>
      <c r="V124" s="36"/>
      <c r="W124" s="36"/>
      <c r="X124" s="36"/>
      <c r="Y124" s="36"/>
      <c r="Z124" s="36"/>
      <c r="AA124" s="36"/>
      <c r="AB124" s="36"/>
      <c r="AC124" s="36"/>
      <c r="AD124" s="36"/>
      <c r="AE124" s="36"/>
      <c r="AR124" s="191" t="s">
        <v>160</v>
      </c>
      <c r="AT124" s="191" t="s">
        <v>155</v>
      </c>
      <c r="AU124" s="191" t="s">
        <v>82</v>
      </c>
      <c r="AY124" s="19" t="s">
        <v>153</v>
      </c>
      <c r="BE124" s="192">
        <f>IF(N124="základní",J124,0)</f>
        <v>0</v>
      </c>
      <c r="BF124" s="192">
        <f>IF(N124="snížená",J124,0)</f>
        <v>0</v>
      </c>
      <c r="BG124" s="192">
        <f>IF(N124="zákl. přenesená",J124,0)</f>
        <v>0</v>
      </c>
      <c r="BH124" s="192">
        <f>IF(N124="sníž. přenesená",J124,0)</f>
        <v>0</v>
      </c>
      <c r="BI124" s="192">
        <f>IF(N124="nulová",J124,0)</f>
        <v>0</v>
      </c>
      <c r="BJ124" s="19" t="s">
        <v>80</v>
      </c>
      <c r="BK124" s="192">
        <f>ROUND(I124*H124,2)</f>
        <v>0</v>
      </c>
      <c r="BL124" s="19" t="s">
        <v>160</v>
      </c>
      <c r="BM124" s="191" t="s">
        <v>700</v>
      </c>
    </row>
    <row r="125" spans="1:47" s="2" customFormat="1" ht="29.25">
      <c r="A125" s="36"/>
      <c r="B125" s="37"/>
      <c r="C125" s="38"/>
      <c r="D125" s="193" t="s">
        <v>186</v>
      </c>
      <c r="E125" s="38"/>
      <c r="F125" s="194" t="s">
        <v>313</v>
      </c>
      <c r="G125" s="38"/>
      <c r="H125" s="38"/>
      <c r="I125" s="195"/>
      <c r="J125" s="38"/>
      <c r="K125" s="38"/>
      <c r="L125" s="41"/>
      <c r="M125" s="196"/>
      <c r="N125" s="197"/>
      <c r="O125" s="66"/>
      <c r="P125" s="66"/>
      <c r="Q125" s="66"/>
      <c r="R125" s="66"/>
      <c r="S125" s="66"/>
      <c r="T125" s="67"/>
      <c r="U125" s="36"/>
      <c r="V125" s="36"/>
      <c r="W125" s="36"/>
      <c r="X125" s="36"/>
      <c r="Y125" s="36"/>
      <c r="Z125" s="36"/>
      <c r="AA125" s="36"/>
      <c r="AB125" s="36"/>
      <c r="AC125" s="36"/>
      <c r="AD125" s="36"/>
      <c r="AE125" s="36"/>
      <c r="AT125" s="19" t="s">
        <v>186</v>
      </c>
      <c r="AU125" s="19" t="s">
        <v>82</v>
      </c>
    </row>
    <row r="126" spans="1:47" s="2" customFormat="1" ht="185.25">
      <c r="A126" s="36"/>
      <c r="B126" s="37"/>
      <c r="C126" s="38"/>
      <c r="D126" s="193" t="s">
        <v>188</v>
      </c>
      <c r="E126" s="38"/>
      <c r="F126" s="198" t="s">
        <v>314</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188</v>
      </c>
      <c r="AU126" s="19" t="s">
        <v>82</v>
      </c>
    </row>
    <row r="127" spans="2:51" s="13" customFormat="1" ht="11.25">
      <c r="B127" s="199"/>
      <c r="C127" s="200"/>
      <c r="D127" s="193" t="s">
        <v>220</v>
      </c>
      <c r="E127" s="201" t="s">
        <v>19</v>
      </c>
      <c r="F127" s="202" t="s">
        <v>701</v>
      </c>
      <c r="G127" s="200"/>
      <c r="H127" s="203">
        <v>121.64</v>
      </c>
      <c r="I127" s="204"/>
      <c r="J127" s="200"/>
      <c r="K127" s="200"/>
      <c r="L127" s="205"/>
      <c r="M127" s="206"/>
      <c r="N127" s="207"/>
      <c r="O127" s="207"/>
      <c r="P127" s="207"/>
      <c r="Q127" s="207"/>
      <c r="R127" s="207"/>
      <c r="S127" s="207"/>
      <c r="T127" s="208"/>
      <c r="AT127" s="209" t="s">
        <v>220</v>
      </c>
      <c r="AU127" s="209" t="s">
        <v>82</v>
      </c>
      <c r="AV127" s="13" t="s">
        <v>82</v>
      </c>
      <c r="AW127" s="13" t="s">
        <v>34</v>
      </c>
      <c r="AX127" s="13" t="s">
        <v>72</v>
      </c>
      <c r="AY127" s="209" t="s">
        <v>153</v>
      </c>
    </row>
    <row r="128" spans="2:51" s="13" customFormat="1" ht="11.25">
      <c r="B128" s="199"/>
      <c r="C128" s="200"/>
      <c r="D128" s="193" t="s">
        <v>220</v>
      </c>
      <c r="E128" s="201" t="s">
        <v>19</v>
      </c>
      <c r="F128" s="202" t="s">
        <v>702</v>
      </c>
      <c r="G128" s="200"/>
      <c r="H128" s="203">
        <v>291.96</v>
      </c>
      <c r="I128" s="204"/>
      <c r="J128" s="200"/>
      <c r="K128" s="200"/>
      <c r="L128" s="205"/>
      <c r="M128" s="206"/>
      <c r="N128" s="207"/>
      <c r="O128" s="207"/>
      <c r="P128" s="207"/>
      <c r="Q128" s="207"/>
      <c r="R128" s="207"/>
      <c r="S128" s="207"/>
      <c r="T128" s="208"/>
      <c r="AT128" s="209" t="s">
        <v>220</v>
      </c>
      <c r="AU128" s="209" t="s">
        <v>82</v>
      </c>
      <c r="AV128" s="13" t="s">
        <v>82</v>
      </c>
      <c r="AW128" s="13" t="s">
        <v>34</v>
      </c>
      <c r="AX128" s="13" t="s">
        <v>72</v>
      </c>
      <c r="AY128" s="209" t="s">
        <v>153</v>
      </c>
    </row>
    <row r="129" spans="2:51" s="13" customFormat="1" ht="11.25">
      <c r="B129" s="199"/>
      <c r="C129" s="200"/>
      <c r="D129" s="193" t="s">
        <v>220</v>
      </c>
      <c r="E129" s="201" t="s">
        <v>19</v>
      </c>
      <c r="F129" s="202" t="s">
        <v>703</v>
      </c>
      <c r="G129" s="200"/>
      <c r="H129" s="203">
        <v>10.08</v>
      </c>
      <c r="I129" s="204"/>
      <c r="J129" s="200"/>
      <c r="K129" s="200"/>
      <c r="L129" s="205"/>
      <c r="M129" s="206"/>
      <c r="N129" s="207"/>
      <c r="O129" s="207"/>
      <c r="P129" s="207"/>
      <c r="Q129" s="207"/>
      <c r="R129" s="207"/>
      <c r="S129" s="207"/>
      <c r="T129" s="208"/>
      <c r="AT129" s="209" t="s">
        <v>220</v>
      </c>
      <c r="AU129" s="209" t="s">
        <v>82</v>
      </c>
      <c r="AV129" s="13" t="s">
        <v>82</v>
      </c>
      <c r="AW129" s="13" t="s">
        <v>34</v>
      </c>
      <c r="AX129" s="13" t="s">
        <v>72</v>
      </c>
      <c r="AY129" s="209" t="s">
        <v>153</v>
      </c>
    </row>
    <row r="130" spans="2:51" s="13" customFormat="1" ht="11.25">
      <c r="B130" s="199"/>
      <c r="C130" s="200"/>
      <c r="D130" s="193" t="s">
        <v>220</v>
      </c>
      <c r="E130" s="201" t="s">
        <v>19</v>
      </c>
      <c r="F130" s="202" t="s">
        <v>704</v>
      </c>
      <c r="G130" s="200"/>
      <c r="H130" s="203">
        <v>15.96</v>
      </c>
      <c r="I130" s="204"/>
      <c r="J130" s="200"/>
      <c r="K130" s="200"/>
      <c r="L130" s="205"/>
      <c r="M130" s="206"/>
      <c r="N130" s="207"/>
      <c r="O130" s="207"/>
      <c r="P130" s="207"/>
      <c r="Q130" s="207"/>
      <c r="R130" s="207"/>
      <c r="S130" s="207"/>
      <c r="T130" s="208"/>
      <c r="AT130" s="209" t="s">
        <v>220</v>
      </c>
      <c r="AU130" s="209" t="s">
        <v>82</v>
      </c>
      <c r="AV130" s="13" t="s">
        <v>82</v>
      </c>
      <c r="AW130" s="13" t="s">
        <v>34</v>
      </c>
      <c r="AX130" s="13" t="s">
        <v>72</v>
      </c>
      <c r="AY130" s="209" t="s">
        <v>153</v>
      </c>
    </row>
    <row r="131" spans="2:51" s="13" customFormat="1" ht="11.25">
      <c r="B131" s="199"/>
      <c r="C131" s="200"/>
      <c r="D131" s="193" t="s">
        <v>220</v>
      </c>
      <c r="E131" s="201" t="s">
        <v>19</v>
      </c>
      <c r="F131" s="202" t="s">
        <v>705</v>
      </c>
      <c r="G131" s="200"/>
      <c r="H131" s="203">
        <v>15.03</v>
      </c>
      <c r="I131" s="204"/>
      <c r="J131" s="200"/>
      <c r="K131" s="200"/>
      <c r="L131" s="205"/>
      <c r="M131" s="206"/>
      <c r="N131" s="207"/>
      <c r="O131" s="207"/>
      <c r="P131" s="207"/>
      <c r="Q131" s="207"/>
      <c r="R131" s="207"/>
      <c r="S131" s="207"/>
      <c r="T131" s="208"/>
      <c r="AT131" s="209" t="s">
        <v>220</v>
      </c>
      <c r="AU131" s="209" t="s">
        <v>82</v>
      </c>
      <c r="AV131" s="13" t="s">
        <v>82</v>
      </c>
      <c r="AW131" s="13" t="s">
        <v>34</v>
      </c>
      <c r="AX131" s="13" t="s">
        <v>72</v>
      </c>
      <c r="AY131" s="209" t="s">
        <v>153</v>
      </c>
    </row>
    <row r="132" spans="2:51" s="14" customFormat="1" ht="11.25">
      <c r="B132" s="215"/>
      <c r="C132" s="216"/>
      <c r="D132" s="193" t="s">
        <v>220</v>
      </c>
      <c r="E132" s="217" t="s">
        <v>610</v>
      </c>
      <c r="F132" s="218" t="s">
        <v>278</v>
      </c>
      <c r="G132" s="216"/>
      <c r="H132" s="219">
        <v>454.67</v>
      </c>
      <c r="I132" s="220"/>
      <c r="J132" s="216"/>
      <c r="K132" s="216"/>
      <c r="L132" s="221"/>
      <c r="M132" s="222"/>
      <c r="N132" s="223"/>
      <c r="O132" s="223"/>
      <c r="P132" s="223"/>
      <c r="Q132" s="223"/>
      <c r="R132" s="223"/>
      <c r="S132" s="223"/>
      <c r="T132" s="224"/>
      <c r="AT132" s="225" t="s">
        <v>220</v>
      </c>
      <c r="AU132" s="225" t="s">
        <v>82</v>
      </c>
      <c r="AV132" s="14" t="s">
        <v>160</v>
      </c>
      <c r="AW132" s="14" t="s">
        <v>34</v>
      </c>
      <c r="AX132" s="14" t="s">
        <v>80</v>
      </c>
      <c r="AY132" s="225" t="s">
        <v>153</v>
      </c>
    </row>
    <row r="133" spans="1:65" s="2" customFormat="1" ht="14.45" customHeight="1">
      <c r="A133" s="36"/>
      <c r="B133" s="37"/>
      <c r="C133" s="180" t="s">
        <v>176</v>
      </c>
      <c r="D133" s="180" t="s">
        <v>155</v>
      </c>
      <c r="E133" s="181" t="s">
        <v>322</v>
      </c>
      <c r="F133" s="182" t="s">
        <v>323</v>
      </c>
      <c r="G133" s="183" t="s">
        <v>174</v>
      </c>
      <c r="H133" s="184">
        <v>76.67</v>
      </c>
      <c r="I133" s="185"/>
      <c r="J133" s="186">
        <f>ROUND(I133*H133,2)</f>
        <v>0</v>
      </c>
      <c r="K133" s="182" t="s">
        <v>159</v>
      </c>
      <c r="L133" s="41"/>
      <c r="M133" s="187" t="s">
        <v>19</v>
      </c>
      <c r="N133" s="188" t="s">
        <v>43</v>
      </c>
      <c r="O133" s="66"/>
      <c r="P133" s="189">
        <f>O133*H133</f>
        <v>0</v>
      </c>
      <c r="Q133" s="189">
        <v>0.00888</v>
      </c>
      <c r="R133" s="189">
        <f>Q133*H133</f>
        <v>0.6808296</v>
      </c>
      <c r="S133" s="189">
        <v>0</v>
      </c>
      <c r="T133" s="190">
        <f>S133*H133</f>
        <v>0</v>
      </c>
      <c r="U133" s="36"/>
      <c r="V133" s="36"/>
      <c r="W133" s="36"/>
      <c r="X133" s="36"/>
      <c r="Y133" s="36"/>
      <c r="Z133" s="36"/>
      <c r="AA133" s="36"/>
      <c r="AB133" s="36"/>
      <c r="AC133" s="36"/>
      <c r="AD133" s="36"/>
      <c r="AE133" s="36"/>
      <c r="AR133" s="191" t="s">
        <v>160</v>
      </c>
      <c r="AT133" s="191" t="s">
        <v>155</v>
      </c>
      <c r="AU133" s="191" t="s">
        <v>82</v>
      </c>
      <c r="AY133" s="19" t="s">
        <v>153</v>
      </c>
      <c r="BE133" s="192">
        <f>IF(N133="základní",J133,0)</f>
        <v>0</v>
      </c>
      <c r="BF133" s="192">
        <f>IF(N133="snížená",J133,0)</f>
        <v>0</v>
      </c>
      <c r="BG133" s="192">
        <f>IF(N133="zákl. přenesená",J133,0)</f>
        <v>0</v>
      </c>
      <c r="BH133" s="192">
        <f>IF(N133="sníž. přenesená",J133,0)</f>
        <v>0</v>
      </c>
      <c r="BI133" s="192">
        <f>IF(N133="nulová",J133,0)</f>
        <v>0</v>
      </c>
      <c r="BJ133" s="19" t="s">
        <v>80</v>
      </c>
      <c r="BK133" s="192">
        <f>ROUND(I133*H133,2)</f>
        <v>0</v>
      </c>
      <c r="BL133" s="19" t="s">
        <v>160</v>
      </c>
      <c r="BM133" s="191" t="s">
        <v>706</v>
      </c>
    </row>
    <row r="134" spans="1:47" s="2" customFormat="1" ht="29.25">
      <c r="A134" s="36"/>
      <c r="B134" s="37"/>
      <c r="C134" s="38"/>
      <c r="D134" s="193" t="s">
        <v>186</v>
      </c>
      <c r="E134" s="38"/>
      <c r="F134" s="194" t="s">
        <v>325</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186</v>
      </c>
      <c r="AU134" s="19" t="s">
        <v>82</v>
      </c>
    </row>
    <row r="135" spans="1:47" s="2" customFormat="1" ht="185.25">
      <c r="A135" s="36"/>
      <c r="B135" s="37"/>
      <c r="C135" s="38"/>
      <c r="D135" s="193" t="s">
        <v>188</v>
      </c>
      <c r="E135" s="38"/>
      <c r="F135" s="198" t="s">
        <v>314</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188</v>
      </c>
      <c r="AU135" s="19" t="s">
        <v>82</v>
      </c>
    </row>
    <row r="136" spans="2:51" s="13" customFormat="1" ht="11.25">
      <c r="B136" s="199"/>
      <c r="C136" s="200"/>
      <c r="D136" s="193" t="s">
        <v>220</v>
      </c>
      <c r="E136" s="201" t="s">
        <v>19</v>
      </c>
      <c r="F136" s="202" t="s">
        <v>707</v>
      </c>
      <c r="G136" s="200"/>
      <c r="H136" s="203">
        <v>8.74</v>
      </c>
      <c r="I136" s="204"/>
      <c r="J136" s="200"/>
      <c r="K136" s="200"/>
      <c r="L136" s="205"/>
      <c r="M136" s="206"/>
      <c r="N136" s="207"/>
      <c r="O136" s="207"/>
      <c r="P136" s="207"/>
      <c r="Q136" s="207"/>
      <c r="R136" s="207"/>
      <c r="S136" s="207"/>
      <c r="T136" s="208"/>
      <c r="AT136" s="209" t="s">
        <v>220</v>
      </c>
      <c r="AU136" s="209" t="s">
        <v>82</v>
      </c>
      <c r="AV136" s="13" t="s">
        <v>82</v>
      </c>
      <c r="AW136" s="13" t="s">
        <v>34</v>
      </c>
      <c r="AX136" s="13" t="s">
        <v>72</v>
      </c>
      <c r="AY136" s="209" t="s">
        <v>153</v>
      </c>
    </row>
    <row r="137" spans="2:51" s="13" customFormat="1" ht="11.25">
      <c r="B137" s="199"/>
      <c r="C137" s="200"/>
      <c r="D137" s="193" t="s">
        <v>220</v>
      </c>
      <c r="E137" s="201" t="s">
        <v>19</v>
      </c>
      <c r="F137" s="202" t="s">
        <v>708</v>
      </c>
      <c r="G137" s="200"/>
      <c r="H137" s="203">
        <v>67.93</v>
      </c>
      <c r="I137" s="204"/>
      <c r="J137" s="200"/>
      <c r="K137" s="200"/>
      <c r="L137" s="205"/>
      <c r="M137" s="206"/>
      <c r="N137" s="207"/>
      <c r="O137" s="207"/>
      <c r="P137" s="207"/>
      <c r="Q137" s="207"/>
      <c r="R137" s="207"/>
      <c r="S137" s="207"/>
      <c r="T137" s="208"/>
      <c r="AT137" s="209" t="s">
        <v>220</v>
      </c>
      <c r="AU137" s="209" t="s">
        <v>82</v>
      </c>
      <c r="AV137" s="13" t="s">
        <v>82</v>
      </c>
      <c r="AW137" s="13" t="s">
        <v>34</v>
      </c>
      <c r="AX137" s="13" t="s">
        <v>72</v>
      </c>
      <c r="AY137" s="209" t="s">
        <v>153</v>
      </c>
    </row>
    <row r="138" spans="2:51" s="14" customFormat="1" ht="11.25">
      <c r="B138" s="215"/>
      <c r="C138" s="216"/>
      <c r="D138" s="193" t="s">
        <v>220</v>
      </c>
      <c r="E138" s="217" t="s">
        <v>668</v>
      </c>
      <c r="F138" s="218" t="s">
        <v>278</v>
      </c>
      <c r="G138" s="216"/>
      <c r="H138" s="219">
        <v>76.67</v>
      </c>
      <c r="I138" s="220"/>
      <c r="J138" s="216"/>
      <c r="K138" s="216"/>
      <c r="L138" s="221"/>
      <c r="M138" s="222"/>
      <c r="N138" s="223"/>
      <c r="O138" s="223"/>
      <c r="P138" s="223"/>
      <c r="Q138" s="223"/>
      <c r="R138" s="223"/>
      <c r="S138" s="223"/>
      <c r="T138" s="224"/>
      <c r="AT138" s="225" t="s">
        <v>220</v>
      </c>
      <c r="AU138" s="225" t="s">
        <v>82</v>
      </c>
      <c r="AV138" s="14" t="s">
        <v>160</v>
      </c>
      <c r="AW138" s="14" t="s">
        <v>34</v>
      </c>
      <c r="AX138" s="14" t="s">
        <v>80</v>
      </c>
      <c r="AY138" s="225" t="s">
        <v>153</v>
      </c>
    </row>
    <row r="139" spans="1:65" s="2" customFormat="1" ht="14.45" customHeight="1">
      <c r="A139" s="36"/>
      <c r="B139" s="37"/>
      <c r="C139" s="180" t="s">
        <v>181</v>
      </c>
      <c r="D139" s="180" t="s">
        <v>155</v>
      </c>
      <c r="E139" s="181" t="s">
        <v>335</v>
      </c>
      <c r="F139" s="182" t="s">
        <v>336</v>
      </c>
      <c r="G139" s="183" t="s">
        <v>174</v>
      </c>
      <c r="H139" s="184">
        <v>454.67</v>
      </c>
      <c r="I139" s="185"/>
      <c r="J139" s="186">
        <f>ROUND(I139*H139,2)</f>
        <v>0</v>
      </c>
      <c r="K139" s="182" t="s">
        <v>159</v>
      </c>
      <c r="L139" s="41"/>
      <c r="M139" s="187" t="s">
        <v>19</v>
      </c>
      <c r="N139" s="188" t="s">
        <v>43</v>
      </c>
      <c r="O139" s="66"/>
      <c r="P139" s="189">
        <f>O139*H139</f>
        <v>0</v>
      </c>
      <c r="Q139" s="189">
        <v>0.00086</v>
      </c>
      <c r="R139" s="189">
        <f>Q139*H139</f>
        <v>0.3910162</v>
      </c>
      <c r="S139" s="189">
        <v>0</v>
      </c>
      <c r="T139" s="190">
        <f>S139*H139</f>
        <v>0</v>
      </c>
      <c r="U139" s="36"/>
      <c r="V139" s="36"/>
      <c r="W139" s="36"/>
      <c r="X139" s="36"/>
      <c r="Y139" s="36"/>
      <c r="Z139" s="36"/>
      <c r="AA139" s="36"/>
      <c r="AB139" s="36"/>
      <c r="AC139" s="36"/>
      <c r="AD139" s="36"/>
      <c r="AE139" s="36"/>
      <c r="AR139" s="191" t="s">
        <v>160</v>
      </c>
      <c r="AT139" s="191" t="s">
        <v>155</v>
      </c>
      <c r="AU139" s="191" t="s">
        <v>82</v>
      </c>
      <c r="AY139" s="19" t="s">
        <v>153</v>
      </c>
      <c r="BE139" s="192">
        <f>IF(N139="základní",J139,0)</f>
        <v>0</v>
      </c>
      <c r="BF139" s="192">
        <f>IF(N139="snížená",J139,0)</f>
        <v>0</v>
      </c>
      <c r="BG139" s="192">
        <f>IF(N139="zákl. přenesená",J139,0)</f>
        <v>0</v>
      </c>
      <c r="BH139" s="192">
        <f>IF(N139="sníž. přenesená",J139,0)</f>
        <v>0</v>
      </c>
      <c r="BI139" s="192">
        <f>IF(N139="nulová",J139,0)</f>
        <v>0</v>
      </c>
      <c r="BJ139" s="19" t="s">
        <v>80</v>
      </c>
      <c r="BK139" s="192">
        <f>ROUND(I139*H139,2)</f>
        <v>0</v>
      </c>
      <c r="BL139" s="19" t="s">
        <v>160</v>
      </c>
      <c r="BM139" s="191" t="s">
        <v>709</v>
      </c>
    </row>
    <row r="140" spans="1:47" s="2" customFormat="1" ht="29.25">
      <c r="A140" s="36"/>
      <c r="B140" s="37"/>
      <c r="C140" s="38"/>
      <c r="D140" s="193" t="s">
        <v>186</v>
      </c>
      <c r="E140" s="38"/>
      <c r="F140" s="194" t="s">
        <v>338</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186</v>
      </c>
      <c r="AU140" s="19" t="s">
        <v>82</v>
      </c>
    </row>
    <row r="141" spans="1:47" s="2" customFormat="1" ht="185.25">
      <c r="A141" s="36"/>
      <c r="B141" s="37"/>
      <c r="C141" s="38"/>
      <c r="D141" s="193" t="s">
        <v>188</v>
      </c>
      <c r="E141" s="38"/>
      <c r="F141" s="198" t="s">
        <v>314</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188</v>
      </c>
      <c r="AU141" s="19" t="s">
        <v>82</v>
      </c>
    </row>
    <row r="142" spans="2:51" s="13" customFormat="1" ht="11.25">
      <c r="B142" s="199"/>
      <c r="C142" s="200"/>
      <c r="D142" s="193" t="s">
        <v>220</v>
      </c>
      <c r="E142" s="201" t="s">
        <v>19</v>
      </c>
      <c r="F142" s="202" t="s">
        <v>610</v>
      </c>
      <c r="G142" s="200"/>
      <c r="H142" s="203">
        <v>454.67</v>
      </c>
      <c r="I142" s="204"/>
      <c r="J142" s="200"/>
      <c r="K142" s="200"/>
      <c r="L142" s="205"/>
      <c r="M142" s="206"/>
      <c r="N142" s="207"/>
      <c r="O142" s="207"/>
      <c r="P142" s="207"/>
      <c r="Q142" s="207"/>
      <c r="R142" s="207"/>
      <c r="S142" s="207"/>
      <c r="T142" s="208"/>
      <c r="AT142" s="209" t="s">
        <v>220</v>
      </c>
      <c r="AU142" s="209" t="s">
        <v>82</v>
      </c>
      <c r="AV142" s="13" t="s">
        <v>82</v>
      </c>
      <c r="AW142" s="13" t="s">
        <v>34</v>
      </c>
      <c r="AX142" s="13" t="s">
        <v>80</v>
      </c>
      <c r="AY142" s="209" t="s">
        <v>153</v>
      </c>
    </row>
    <row r="143" spans="1:65" s="2" customFormat="1" ht="14.45" customHeight="1">
      <c r="A143" s="36"/>
      <c r="B143" s="37"/>
      <c r="C143" s="180" t="s">
        <v>190</v>
      </c>
      <c r="D143" s="180" t="s">
        <v>155</v>
      </c>
      <c r="E143" s="181" t="s">
        <v>339</v>
      </c>
      <c r="F143" s="182" t="s">
        <v>340</v>
      </c>
      <c r="G143" s="183" t="s">
        <v>174</v>
      </c>
      <c r="H143" s="184">
        <v>76.67</v>
      </c>
      <c r="I143" s="185"/>
      <c r="J143" s="186">
        <f>ROUND(I143*H143,2)</f>
        <v>0</v>
      </c>
      <c r="K143" s="182" t="s">
        <v>159</v>
      </c>
      <c r="L143" s="41"/>
      <c r="M143" s="187" t="s">
        <v>19</v>
      </c>
      <c r="N143" s="188" t="s">
        <v>43</v>
      </c>
      <c r="O143" s="66"/>
      <c r="P143" s="189">
        <f>O143*H143</f>
        <v>0</v>
      </c>
      <c r="Q143" s="189">
        <v>0.00102</v>
      </c>
      <c r="R143" s="189">
        <f>Q143*H143</f>
        <v>0.0782034</v>
      </c>
      <c r="S143" s="189">
        <v>0</v>
      </c>
      <c r="T143" s="190">
        <f>S143*H143</f>
        <v>0</v>
      </c>
      <c r="U143" s="36"/>
      <c r="V143" s="36"/>
      <c r="W143" s="36"/>
      <c r="X143" s="36"/>
      <c r="Y143" s="36"/>
      <c r="Z143" s="36"/>
      <c r="AA143" s="36"/>
      <c r="AB143" s="36"/>
      <c r="AC143" s="36"/>
      <c r="AD143" s="36"/>
      <c r="AE143" s="36"/>
      <c r="AR143" s="191" t="s">
        <v>160</v>
      </c>
      <c r="AT143" s="191" t="s">
        <v>155</v>
      </c>
      <c r="AU143" s="191" t="s">
        <v>82</v>
      </c>
      <c r="AY143" s="19" t="s">
        <v>153</v>
      </c>
      <c r="BE143" s="192">
        <f>IF(N143="základní",J143,0)</f>
        <v>0</v>
      </c>
      <c r="BF143" s="192">
        <f>IF(N143="snížená",J143,0)</f>
        <v>0</v>
      </c>
      <c r="BG143" s="192">
        <f>IF(N143="zákl. přenesená",J143,0)</f>
        <v>0</v>
      </c>
      <c r="BH143" s="192">
        <f>IF(N143="sníž. přenesená",J143,0)</f>
        <v>0</v>
      </c>
      <c r="BI143" s="192">
        <f>IF(N143="nulová",J143,0)</f>
        <v>0</v>
      </c>
      <c r="BJ143" s="19" t="s">
        <v>80</v>
      </c>
      <c r="BK143" s="192">
        <f>ROUND(I143*H143,2)</f>
        <v>0</v>
      </c>
      <c r="BL143" s="19" t="s">
        <v>160</v>
      </c>
      <c r="BM143" s="191" t="s">
        <v>710</v>
      </c>
    </row>
    <row r="144" spans="1:47" s="2" customFormat="1" ht="29.25">
      <c r="A144" s="36"/>
      <c r="B144" s="37"/>
      <c r="C144" s="38"/>
      <c r="D144" s="193" t="s">
        <v>186</v>
      </c>
      <c r="E144" s="38"/>
      <c r="F144" s="194" t="s">
        <v>342</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186</v>
      </c>
      <c r="AU144" s="19" t="s">
        <v>82</v>
      </c>
    </row>
    <row r="145" spans="1:47" s="2" customFormat="1" ht="185.25">
      <c r="A145" s="36"/>
      <c r="B145" s="37"/>
      <c r="C145" s="38"/>
      <c r="D145" s="193" t="s">
        <v>188</v>
      </c>
      <c r="E145" s="38"/>
      <c r="F145" s="198" t="s">
        <v>314</v>
      </c>
      <c r="G145" s="38"/>
      <c r="H145" s="38"/>
      <c r="I145" s="195"/>
      <c r="J145" s="38"/>
      <c r="K145" s="38"/>
      <c r="L145" s="41"/>
      <c r="M145" s="196"/>
      <c r="N145" s="197"/>
      <c r="O145" s="66"/>
      <c r="P145" s="66"/>
      <c r="Q145" s="66"/>
      <c r="R145" s="66"/>
      <c r="S145" s="66"/>
      <c r="T145" s="67"/>
      <c r="U145" s="36"/>
      <c r="V145" s="36"/>
      <c r="W145" s="36"/>
      <c r="X145" s="36"/>
      <c r="Y145" s="36"/>
      <c r="Z145" s="36"/>
      <c r="AA145" s="36"/>
      <c r="AB145" s="36"/>
      <c r="AC145" s="36"/>
      <c r="AD145" s="36"/>
      <c r="AE145" s="36"/>
      <c r="AT145" s="19" t="s">
        <v>188</v>
      </c>
      <c r="AU145" s="19" t="s">
        <v>82</v>
      </c>
    </row>
    <row r="146" spans="2:51" s="13" customFormat="1" ht="11.25">
      <c r="B146" s="199"/>
      <c r="C146" s="200"/>
      <c r="D146" s="193" t="s">
        <v>220</v>
      </c>
      <c r="E146" s="201" t="s">
        <v>19</v>
      </c>
      <c r="F146" s="202" t="s">
        <v>668</v>
      </c>
      <c r="G146" s="200"/>
      <c r="H146" s="203">
        <v>76.67</v>
      </c>
      <c r="I146" s="204"/>
      <c r="J146" s="200"/>
      <c r="K146" s="200"/>
      <c r="L146" s="205"/>
      <c r="M146" s="206"/>
      <c r="N146" s="207"/>
      <c r="O146" s="207"/>
      <c r="P146" s="207"/>
      <c r="Q146" s="207"/>
      <c r="R146" s="207"/>
      <c r="S146" s="207"/>
      <c r="T146" s="208"/>
      <c r="AT146" s="209" t="s">
        <v>220</v>
      </c>
      <c r="AU146" s="209" t="s">
        <v>82</v>
      </c>
      <c r="AV146" s="13" t="s">
        <v>82</v>
      </c>
      <c r="AW146" s="13" t="s">
        <v>34</v>
      </c>
      <c r="AX146" s="13" t="s">
        <v>80</v>
      </c>
      <c r="AY146" s="209" t="s">
        <v>153</v>
      </c>
    </row>
    <row r="147" spans="1:65" s="2" customFormat="1" ht="14.45" customHeight="1">
      <c r="A147" s="36"/>
      <c r="B147" s="37"/>
      <c r="C147" s="180" t="s">
        <v>194</v>
      </c>
      <c r="D147" s="180" t="s">
        <v>155</v>
      </c>
      <c r="E147" s="181" t="s">
        <v>711</v>
      </c>
      <c r="F147" s="182" t="s">
        <v>712</v>
      </c>
      <c r="G147" s="183" t="s">
        <v>174</v>
      </c>
      <c r="H147" s="184">
        <v>75.727</v>
      </c>
      <c r="I147" s="185"/>
      <c r="J147" s="186">
        <f>ROUND(I147*H147,2)</f>
        <v>0</v>
      </c>
      <c r="K147" s="182" t="s">
        <v>159</v>
      </c>
      <c r="L147" s="41"/>
      <c r="M147" s="187" t="s">
        <v>19</v>
      </c>
      <c r="N147" s="188" t="s">
        <v>43</v>
      </c>
      <c r="O147" s="66"/>
      <c r="P147" s="189">
        <f>O147*H147</f>
        <v>0</v>
      </c>
      <c r="Q147" s="189">
        <v>0.09908</v>
      </c>
      <c r="R147" s="189">
        <f>Q147*H147</f>
        <v>7.503031160000001</v>
      </c>
      <c r="S147" s="189">
        <v>0</v>
      </c>
      <c r="T147" s="190">
        <f>S147*H147</f>
        <v>0</v>
      </c>
      <c r="U147" s="36"/>
      <c r="V147" s="36"/>
      <c r="W147" s="36"/>
      <c r="X147" s="36"/>
      <c r="Y147" s="36"/>
      <c r="Z147" s="36"/>
      <c r="AA147" s="36"/>
      <c r="AB147" s="36"/>
      <c r="AC147" s="36"/>
      <c r="AD147" s="36"/>
      <c r="AE147" s="36"/>
      <c r="AR147" s="191" t="s">
        <v>160</v>
      </c>
      <c r="AT147" s="191" t="s">
        <v>155</v>
      </c>
      <c r="AU147" s="191" t="s">
        <v>82</v>
      </c>
      <c r="AY147" s="19" t="s">
        <v>153</v>
      </c>
      <c r="BE147" s="192">
        <f>IF(N147="základní",J147,0)</f>
        <v>0</v>
      </c>
      <c r="BF147" s="192">
        <f>IF(N147="snížená",J147,0)</f>
        <v>0</v>
      </c>
      <c r="BG147" s="192">
        <f>IF(N147="zákl. přenesená",J147,0)</f>
        <v>0</v>
      </c>
      <c r="BH147" s="192">
        <f>IF(N147="sníž. přenesená",J147,0)</f>
        <v>0</v>
      </c>
      <c r="BI147" s="192">
        <f>IF(N147="nulová",J147,0)</f>
        <v>0</v>
      </c>
      <c r="BJ147" s="19" t="s">
        <v>80</v>
      </c>
      <c r="BK147" s="192">
        <f>ROUND(I147*H147,2)</f>
        <v>0</v>
      </c>
      <c r="BL147" s="19" t="s">
        <v>160</v>
      </c>
      <c r="BM147" s="191" t="s">
        <v>713</v>
      </c>
    </row>
    <row r="148" spans="1:47" s="2" customFormat="1" ht="11.25">
      <c r="A148" s="36"/>
      <c r="B148" s="37"/>
      <c r="C148" s="38"/>
      <c r="D148" s="193" t="s">
        <v>186</v>
      </c>
      <c r="E148" s="38"/>
      <c r="F148" s="194" t="s">
        <v>714</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186</v>
      </c>
      <c r="AU148" s="19" t="s">
        <v>82</v>
      </c>
    </row>
    <row r="149" spans="1:47" s="2" customFormat="1" ht="97.5">
      <c r="A149" s="36"/>
      <c r="B149" s="37"/>
      <c r="C149" s="38"/>
      <c r="D149" s="193" t="s">
        <v>188</v>
      </c>
      <c r="E149" s="38"/>
      <c r="F149" s="198" t="s">
        <v>715</v>
      </c>
      <c r="G149" s="38"/>
      <c r="H149" s="38"/>
      <c r="I149" s="195"/>
      <c r="J149" s="38"/>
      <c r="K149" s="38"/>
      <c r="L149" s="41"/>
      <c r="M149" s="196"/>
      <c r="N149" s="197"/>
      <c r="O149" s="66"/>
      <c r="P149" s="66"/>
      <c r="Q149" s="66"/>
      <c r="R149" s="66"/>
      <c r="S149" s="66"/>
      <c r="T149" s="67"/>
      <c r="U149" s="36"/>
      <c r="V149" s="36"/>
      <c r="W149" s="36"/>
      <c r="X149" s="36"/>
      <c r="Y149" s="36"/>
      <c r="Z149" s="36"/>
      <c r="AA149" s="36"/>
      <c r="AB149" s="36"/>
      <c r="AC149" s="36"/>
      <c r="AD149" s="36"/>
      <c r="AE149" s="36"/>
      <c r="AT149" s="19" t="s">
        <v>188</v>
      </c>
      <c r="AU149" s="19" t="s">
        <v>82</v>
      </c>
    </row>
    <row r="150" spans="2:51" s="15" customFormat="1" ht="11.25">
      <c r="B150" s="226"/>
      <c r="C150" s="227"/>
      <c r="D150" s="193" t="s">
        <v>220</v>
      </c>
      <c r="E150" s="228" t="s">
        <v>19</v>
      </c>
      <c r="F150" s="229" t="s">
        <v>716</v>
      </c>
      <c r="G150" s="227"/>
      <c r="H150" s="228" t="s">
        <v>19</v>
      </c>
      <c r="I150" s="230"/>
      <c r="J150" s="227"/>
      <c r="K150" s="227"/>
      <c r="L150" s="231"/>
      <c r="M150" s="232"/>
      <c r="N150" s="233"/>
      <c r="O150" s="233"/>
      <c r="P150" s="233"/>
      <c r="Q150" s="233"/>
      <c r="R150" s="233"/>
      <c r="S150" s="233"/>
      <c r="T150" s="234"/>
      <c r="AT150" s="235" t="s">
        <v>220</v>
      </c>
      <c r="AU150" s="235" t="s">
        <v>82</v>
      </c>
      <c r="AV150" s="15" t="s">
        <v>80</v>
      </c>
      <c r="AW150" s="15" t="s">
        <v>34</v>
      </c>
      <c r="AX150" s="15" t="s">
        <v>72</v>
      </c>
      <c r="AY150" s="235" t="s">
        <v>153</v>
      </c>
    </row>
    <row r="151" spans="2:51" s="13" customFormat="1" ht="11.25">
      <c r="B151" s="199"/>
      <c r="C151" s="200"/>
      <c r="D151" s="193" t="s">
        <v>220</v>
      </c>
      <c r="E151" s="201" t="s">
        <v>19</v>
      </c>
      <c r="F151" s="202" t="s">
        <v>717</v>
      </c>
      <c r="G151" s="200"/>
      <c r="H151" s="203">
        <v>10.721</v>
      </c>
      <c r="I151" s="204"/>
      <c r="J151" s="200"/>
      <c r="K151" s="200"/>
      <c r="L151" s="205"/>
      <c r="M151" s="206"/>
      <c r="N151" s="207"/>
      <c r="O151" s="207"/>
      <c r="P151" s="207"/>
      <c r="Q151" s="207"/>
      <c r="R151" s="207"/>
      <c r="S151" s="207"/>
      <c r="T151" s="208"/>
      <c r="AT151" s="209" t="s">
        <v>220</v>
      </c>
      <c r="AU151" s="209" t="s">
        <v>82</v>
      </c>
      <c r="AV151" s="13" t="s">
        <v>82</v>
      </c>
      <c r="AW151" s="13" t="s">
        <v>34</v>
      </c>
      <c r="AX151" s="13" t="s">
        <v>72</v>
      </c>
      <c r="AY151" s="209" t="s">
        <v>153</v>
      </c>
    </row>
    <row r="152" spans="2:51" s="13" customFormat="1" ht="11.25">
      <c r="B152" s="199"/>
      <c r="C152" s="200"/>
      <c r="D152" s="193" t="s">
        <v>220</v>
      </c>
      <c r="E152" s="201" t="s">
        <v>19</v>
      </c>
      <c r="F152" s="202" t="s">
        <v>718</v>
      </c>
      <c r="G152" s="200"/>
      <c r="H152" s="203">
        <v>13.676</v>
      </c>
      <c r="I152" s="204"/>
      <c r="J152" s="200"/>
      <c r="K152" s="200"/>
      <c r="L152" s="205"/>
      <c r="M152" s="206"/>
      <c r="N152" s="207"/>
      <c r="O152" s="207"/>
      <c r="P152" s="207"/>
      <c r="Q152" s="207"/>
      <c r="R152" s="207"/>
      <c r="S152" s="207"/>
      <c r="T152" s="208"/>
      <c r="AT152" s="209" t="s">
        <v>220</v>
      </c>
      <c r="AU152" s="209" t="s">
        <v>82</v>
      </c>
      <c r="AV152" s="13" t="s">
        <v>82</v>
      </c>
      <c r="AW152" s="13" t="s">
        <v>34</v>
      </c>
      <c r="AX152" s="13" t="s">
        <v>72</v>
      </c>
      <c r="AY152" s="209" t="s">
        <v>153</v>
      </c>
    </row>
    <row r="153" spans="2:51" s="13" customFormat="1" ht="11.25">
      <c r="B153" s="199"/>
      <c r="C153" s="200"/>
      <c r="D153" s="193" t="s">
        <v>220</v>
      </c>
      <c r="E153" s="201" t="s">
        <v>19</v>
      </c>
      <c r="F153" s="202" t="s">
        <v>719</v>
      </c>
      <c r="G153" s="200"/>
      <c r="H153" s="203">
        <v>9.21</v>
      </c>
      <c r="I153" s="204"/>
      <c r="J153" s="200"/>
      <c r="K153" s="200"/>
      <c r="L153" s="205"/>
      <c r="M153" s="206"/>
      <c r="N153" s="207"/>
      <c r="O153" s="207"/>
      <c r="P153" s="207"/>
      <c r="Q153" s="207"/>
      <c r="R153" s="207"/>
      <c r="S153" s="207"/>
      <c r="T153" s="208"/>
      <c r="AT153" s="209" t="s">
        <v>220</v>
      </c>
      <c r="AU153" s="209" t="s">
        <v>82</v>
      </c>
      <c r="AV153" s="13" t="s">
        <v>82</v>
      </c>
      <c r="AW153" s="13" t="s">
        <v>34</v>
      </c>
      <c r="AX153" s="13" t="s">
        <v>72</v>
      </c>
      <c r="AY153" s="209" t="s">
        <v>153</v>
      </c>
    </row>
    <row r="154" spans="2:51" s="16" customFormat="1" ht="11.25">
      <c r="B154" s="236"/>
      <c r="C154" s="237"/>
      <c r="D154" s="193" t="s">
        <v>220</v>
      </c>
      <c r="E154" s="238" t="s">
        <v>19</v>
      </c>
      <c r="F154" s="239" t="s">
        <v>288</v>
      </c>
      <c r="G154" s="237"/>
      <c r="H154" s="240">
        <v>33.607</v>
      </c>
      <c r="I154" s="241"/>
      <c r="J154" s="237"/>
      <c r="K154" s="237"/>
      <c r="L154" s="242"/>
      <c r="M154" s="243"/>
      <c r="N154" s="244"/>
      <c r="O154" s="244"/>
      <c r="P154" s="244"/>
      <c r="Q154" s="244"/>
      <c r="R154" s="244"/>
      <c r="S154" s="244"/>
      <c r="T154" s="245"/>
      <c r="AT154" s="246" t="s">
        <v>220</v>
      </c>
      <c r="AU154" s="246" t="s">
        <v>82</v>
      </c>
      <c r="AV154" s="16" t="s">
        <v>166</v>
      </c>
      <c r="AW154" s="16" t="s">
        <v>34</v>
      </c>
      <c r="AX154" s="16" t="s">
        <v>72</v>
      </c>
      <c r="AY154" s="246" t="s">
        <v>153</v>
      </c>
    </row>
    <row r="155" spans="2:51" s="15" customFormat="1" ht="11.25">
      <c r="B155" s="226"/>
      <c r="C155" s="227"/>
      <c r="D155" s="193" t="s">
        <v>220</v>
      </c>
      <c r="E155" s="228" t="s">
        <v>19</v>
      </c>
      <c r="F155" s="229" t="s">
        <v>720</v>
      </c>
      <c r="G155" s="227"/>
      <c r="H155" s="228" t="s">
        <v>19</v>
      </c>
      <c r="I155" s="230"/>
      <c r="J155" s="227"/>
      <c r="K155" s="227"/>
      <c r="L155" s="231"/>
      <c r="M155" s="232"/>
      <c r="N155" s="233"/>
      <c r="O155" s="233"/>
      <c r="P155" s="233"/>
      <c r="Q155" s="233"/>
      <c r="R155" s="233"/>
      <c r="S155" s="233"/>
      <c r="T155" s="234"/>
      <c r="AT155" s="235" t="s">
        <v>220</v>
      </c>
      <c r="AU155" s="235" t="s">
        <v>82</v>
      </c>
      <c r="AV155" s="15" t="s">
        <v>80</v>
      </c>
      <c r="AW155" s="15" t="s">
        <v>34</v>
      </c>
      <c r="AX155" s="15" t="s">
        <v>72</v>
      </c>
      <c r="AY155" s="235" t="s">
        <v>153</v>
      </c>
    </row>
    <row r="156" spans="2:51" s="13" customFormat="1" ht="11.25">
      <c r="B156" s="199"/>
      <c r="C156" s="200"/>
      <c r="D156" s="193" t="s">
        <v>220</v>
      </c>
      <c r="E156" s="201" t="s">
        <v>19</v>
      </c>
      <c r="F156" s="202" t="s">
        <v>721</v>
      </c>
      <c r="G156" s="200"/>
      <c r="H156" s="203">
        <v>11.3</v>
      </c>
      <c r="I156" s="204"/>
      <c r="J156" s="200"/>
      <c r="K156" s="200"/>
      <c r="L156" s="205"/>
      <c r="M156" s="206"/>
      <c r="N156" s="207"/>
      <c r="O156" s="207"/>
      <c r="P156" s="207"/>
      <c r="Q156" s="207"/>
      <c r="R156" s="207"/>
      <c r="S156" s="207"/>
      <c r="T156" s="208"/>
      <c r="AT156" s="209" t="s">
        <v>220</v>
      </c>
      <c r="AU156" s="209" t="s">
        <v>82</v>
      </c>
      <c r="AV156" s="13" t="s">
        <v>82</v>
      </c>
      <c r="AW156" s="13" t="s">
        <v>34</v>
      </c>
      <c r="AX156" s="13" t="s">
        <v>72</v>
      </c>
      <c r="AY156" s="209" t="s">
        <v>153</v>
      </c>
    </row>
    <row r="157" spans="2:51" s="13" customFormat="1" ht="11.25">
      <c r="B157" s="199"/>
      <c r="C157" s="200"/>
      <c r="D157" s="193" t="s">
        <v>220</v>
      </c>
      <c r="E157" s="201" t="s">
        <v>19</v>
      </c>
      <c r="F157" s="202" t="s">
        <v>722</v>
      </c>
      <c r="G157" s="200"/>
      <c r="H157" s="203">
        <v>30.82</v>
      </c>
      <c r="I157" s="204"/>
      <c r="J157" s="200"/>
      <c r="K157" s="200"/>
      <c r="L157" s="205"/>
      <c r="M157" s="206"/>
      <c r="N157" s="207"/>
      <c r="O157" s="207"/>
      <c r="P157" s="207"/>
      <c r="Q157" s="207"/>
      <c r="R157" s="207"/>
      <c r="S157" s="207"/>
      <c r="T157" s="208"/>
      <c r="AT157" s="209" t="s">
        <v>220</v>
      </c>
      <c r="AU157" s="209" t="s">
        <v>82</v>
      </c>
      <c r="AV157" s="13" t="s">
        <v>82</v>
      </c>
      <c r="AW157" s="13" t="s">
        <v>34</v>
      </c>
      <c r="AX157" s="13" t="s">
        <v>72</v>
      </c>
      <c r="AY157" s="209" t="s">
        <v>153</v>
      </c>
    </row>
    <row r="158" spans="2:51" s="16" customFormat="1" ht="11.25">
      <c r="B158" s="236"/>
      <c r="C158" s="237"/>
      <c r="D158" s="193" t="s">
        <v>220</v>
      </c>
      <c r="E158" s="238" t="s">
        <v>19</v>
      </c>
      <c r="F158" s="239" t="s">
        <v>288</v>
      </c>
      <c r="G158" s="237"/>
      <c r="H158" s="240">
        <v>42.120000000000005</v>
      </c>
      <c r="I158" s="241"/>
      <c r="J158" s="237"/>
      <c r="K158" s="237"/>
      <c r="L158" s="242"/>
      <c r="M158" s="243"/>
      <c r="N158" s="244"/>
      <c r="O158" s="244"/>
      <c r="P158" s="244"/>
      <c r="Q158" s="244"/>
      <c r="R158" s="244"/>
      <c r="S158" s="244"/>
      <c r="T158" s="245"/>
      <c r="AT158" s="246" t="s">
        <v>220</v>
      </c>
      <c r="AU158" s="246" t="s">
        <v>82</v>
      </c>
      <c r="AV158" s="16" t="s">
        <v>166</v>
      </c>
      <c r="AW158" s="16" t="s">
        <v>34</v>
      </c>
      <c r="AX158" s="16" t="s">
        <v>72</v>
      </c>
      <c r="AY158" s="246" t="s">
        <v>153</v>
      </c>
    </row>
    <row r="159" spans="2:51" s="14" customFormat="1" ht="11.25">
      <c r="B159" s="215"/>
      <c r="C159" s="216"/>
      <c r="D159" s="193" t="s">
        <v>220</v>
      </c>
      <c r="E159" s="217" t="s">
        <v>670</v>
      </c>
      <c r="F159" s="218" t="s">
        <v>278</v>
      </c>
      <c r="G159" s="216"/>
      <c r="H159" s="219">
        <v>75.727</v>
      </c>
      <c r="I159" s="220"/>
      <c r="J159" s="216"/>
      <c r="K159" s="216"/>
      <c r="L159" s="221"/>
      <c r="M159" s="222"/>
      <c r="N159" s="223"/>
      <c r="O159" s="223"/>
      <c r="P159" s="223"/>
      <c r="Q159" s="223"/>
      <c r="R159" s="223"/>
      <c r="S159" s="223"/>
      <c r="T159" s="224"/>
      <c r="AT159" s="225" t="s">
        <v>220</v>
      </c>
      <c r="AU159" s="225" t="s">
        <v>82</v>
      </c>
      <c r="AV159" s="14" t="s">
        <v>160</v>
      </c>
      <c r="AW159" s="14" t="s">
        <v>34</v>
      </c>
      <c r="AX159" s="14" t="s">
        <v>80</v>
      </c>
      <c r="AY159" s="225" t="s">
        <v>153</v>
      </c>
    </row>
    <row r="160" spans="1:65" s="2" customFormat="1" ht="14.45" customHeight="1">
      <c r="A160" s="36"/>
      <c r="B160" s="37"/>
      <c r="C160" s="180" t="s">
        <v>202</v>
      </c>
      <c r="D160" s="180" t="s">
        <v>155</v>
      </c>
      <c r="E160" s="181" t="s">
        <v>723</v>
      </c>
      <c r="F160" s="182" t="s">
        <v>724</v>
      </c>
      <c r="G160" s="183" t="s">
        <v>174</v>
      </c>
      <c r="H160" s="184">
        <v>75.727</v>
      </c>
      <c r="I160" s="185"/>
      <c r="J160" s="186">
        <f>ROUND(I160*H160,2)</f>
        <v>0</v>
      </c>
      <c r="K160" s="182" t="s">
        <v>159</v>
      </c>
      <c r="L160" s="41"/>
      <c r="M160" s="187" t="s">
        <v>19</v>
      </c>
      <c r="N160" s="188" t="s">
        <v>43</v>
      </c>
      <c r="O160" s="66"/>
      <c r="P160" s="189">
        <f>O160*H160</f>
        <v>0</v>
      </c>
      <c r="Q160" s="189">
        <v>0</v>
      </c>
      <c r="R160" s="189">
        <f>Q160*H160</f>
        <v>0</v>
      </c>
      <c r="S160" s="189">
        <v>0</v>
      </c>
      <c r="T160" s="190">
        <f>S160*H160</f>
        <v>0</v>
      </c>
      <c r="U160" s="36"/>
      <c r="V160" s="36"/>
      <c r="W160" s="36"/>
      <c r="X160" s="36"/>
      <c r="Y160" s="36"/>
      <c r="Z160" s="36"/>
      <c r="AA160" s="36"/>
      <c r="AB160" s="36"/>
      <c r="AC160" s="36"/>
      <c r="AD160" s="36"/>
      <c r="AE160" s="36"/>
      <c r="AR160" s="191" t="s">
        <v>160</v>
      </c>
      <c r="AT160" s="191" t="s">
        <v>155</v>
      </c>
      <c r="AU160" s="191" t="s">
        <v>82</v>
      </c>
      <c r="AY160" s="19" t="s">
        <v>153</v>
      </c>
      <c r="BE160" s="192">
        <f>IF(N160="základní",J160,0)</f>
        <v>0</v>
      </c>
      <c r="BF160" s="192">
        <f>IF(N160="snížená",J160,0)</f>
        <v>0</v>
      </c>
      <c r="BG160" s="192">
        <f>IF(N160="zákl. přenesená",J160,0)</f>
        <v>0</v>
      </c>
      <c r="BH160" s="192">
        <f>IF(N160="sníž. přenesená",J160,0)</f>
        <v>0</v>
      </c>
      <c r="BI160" s="192">
        <f>IF(N160="nulová",J160,0)</f>
        <v>0</v>
      </c>
      <c r="BJ160" s="19" t="s">
        <v>80</v>
      </c>
      <c r="BK160" s="192">
        <f>ROUND(I160*H160,2)</f>
        <v>0</v>
      </c>
      <c r="BL160" s="19" t="s">
        <v>160</v>
      </c>
      <c r="BM160" s="191" t="s">
        <v>725</v>
      </c>
    </row>
    <row r="161" spans="1:47" s="2" customFormat="1" ht="11.25">
      <c r="A161" s="36"/>
      <c r="B161" s="37"/>
      <c r="C161" s="38"/>
      <c r="D161" s="193" t="s">
        <v>186</v>
      </c>
      <c r="E161" s="38"/>
      <c r="F161" s="194" t="s">
        <v>726</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186</v>
      </c>
      <c r="AU161" s="19" t="s">
        <v>82</v>
      </c>
    </row>
    <row r="162" spans="1:47" s="2" customFormat="1" ht="97.5">
      <c r="A162" s="36"/>
      <c r="B162" s="37"/>
      <c r="C162" s="38"/>
      <c r="D162" s="193" t="s">
        <v>188</v>
      </c>
      <c r="E162" s="38"/>
      <c r="F162" s="198" t="s">
        <v>715</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188</v>
      </c>
      <c r="AU162" s="19" t="s">
        <v>82</v>
      </c>
    </row>
    <row r="163" spans="2:51" s="13" customFormat="1" ht="11.25">
      <c r="B163" s="199"/>
      <c r="C163" s="200"/>
      <c r="D163" s="193" t="s">
        <v>220</v>
      </c>
      <c r="E163" s="201" t="s">
        <v>19</v>
      </c>
      <c r="F163" s="202" t="s">
        <v>670</v>
      </c>
      <c r="G163" s="200"/>
      <c r="H163" s="203">
        <v>75.727</v>
      </c>
      <c r="I163" s="204"/>
      <c r="J163" s="200"/>
      <c r="K163" s="200"/>
      <c r="L163" s="205"/>
      <c r="M163" s="206"/>
      <c r="N163" s="207"/>
      <c r="O163" s="207"/>
      <c r="P163" s="207"/>
      <c r="Q163" s="207"/>
      <c r="R163" s="207"/>
      <c r="S163" s="207"/>
      <c r="T163" s="208"/>
      <c r="AT163" s="209" t="s">
        <v>220</v>
      </c>
      <c r="AU163" s="209" t="s">
        <v>82</v>
      </c>
      <c r="AV163" s="13" t="s">
        <v>82</v>
      </c>
      <c r="AW163" s="13" t="s">
        <v>34</v>
      </c>
      <c r="AX163" s="13" t="s">
        <v>80</v>
      </c>
      <c r="AY163" s="209" t="s">
        <v>153</v>
      </c>
    </row>
    <row r="164" spans="1:65" s="2" customFormat="1" ht="14.45" customHeight="1">
      <c r="A164" s="36"/>
      <c r="B164" s="37"/>
      <c r="C164" s="180" t="s">
        <v>208</v>
      </c>
      <c r="D164" s="180" t="s">
        <v>155</v>
      </c>
      <c r="E164" s="181" t="s">
        <v>727</v>
      </c>
      <c r="F164" s="182" t="s">
        <v>728</v>
      </c>
      <c r="G164" s="183" t="s">
        <v>184</v>
      </c>
      <c r="H164" s="184">
        <v>38.67</v>
      </c>
      <c r="I164" s="185"/>
      <c r="J164" s="186">
        <f>ROUND(I164*H164,2)</f>
        <v>0</v>
      </c>
      <c r="K164" s="182" t="s">
        <v>159</v>
      </c>
      <c r="L164" s="41"/>
      <c r="M164" s="187" t="s">
        <v>19</v>
      </c>
      <c r="N164" s="188" t="s">
        <v>43</v>
      </c>
      <c r="O164" s="66"/>
      <c r="P164" s="189">
        <f>O164*H164</f>
        <v>0</v>
      </c>
      <c r="Q164" s="189">
        <v>0.05259</v>
      </c>
      <c r="R164" s="189">
        <f>Q164*H164</f>
        <v>2.0336553</v>
      </c>
      <c r="S164" s="189">
        <v>0</v>
      </c>
      <c r="T164" s="190">
        <f>S164*H164</f>
        <v>0</v>
      </c>
      <c r="U164" s="36"/>
      <c r="V164" s="36"/>
      <c r="W164" s="36"/>
      <c r="X164" s="36"/>
      <c r="Y164" s="36"/>
      <c r="Z164" s="36"/>
      <c r="AA164" s="36"/>
      <c r="AB164" s="36"/>
      <c r="AC164" s="36"/>
      <c r="AD164" s="36"/>
      <c r="AE164" s="36"/>
      <c r="AR164" s="191" t="s">
        <v>160</v>
      </c>
      <c r="AT164" s="191" t="s">
        <v>155</v>
      </c>
      <c r="AU164" s="191" t="s">
        <v>82</v>
      </c>
      <c r="AY164" s="19" t="s">
        <v>153</v>
      </c>
      <c r="BE164" s="192">
        <f>IF(N164="základní",J164,0)</f>
        <v>0</v>
      </c>
      <c r="BF164" s="192">
        <f>IF(N164="snížená",J164,0)</f>
        <v>0</v>
      </c>
      <c r="BG164" s="192">
        <f>IF(N164="zákl. přenesená",J164,0)</f>
        <v>0</v>
      </c>
      <c r="BH164" s="192">
        <f>IF(N164="sníž. přenesená",J164,0)</f>
        <v>0</v>
      </c>
      <c r="BI164" s="192">
        <f>IF(N164="nulová",J164,0)</f>
        <v>0</v>
      </c>
      <c r="BJ164" s="19" t="s">
        <v>80</v>
      </c>
      <c r="BK164" s="192">
        <f>ROUND(I164*H164,2)</f>
        <v>0</v>
      </c>
      <c r="BL164" s="19" t="s">
        <v>160</v>
      </c>
      <c r="BM164" s="191" t="s">
        <v>729</v>
      </c>
    </row>
    <row r="165" spans="1:47" s="2" customFormat="1" ht="11.25">
      <c r="A165" s="36"/>
      <c r="B165" s="37"/>
      <c r="C165" s="38"/>
      <c r="D165" s="193" t="s">
        <v>186</v>
      </c>
      <c r="E165" s="38"/>
      <c r="F165" s="194" t="s">
        <v>730</v>
      </c>
      <c r="G165" s="38"/>
      <c r="H165" s="38"/>
      <c r="I165" s="195"/>
      <c r="J165" s="38"/>
      <c r="K165" s="38"/>
      <c r="L165" s="41"/>
      <c r="M165" s="196"/>
      <c r="N165" s="197"/>
      <c r="O165" s="66"/>
      <c r="P165" s="66"/>
      <c r="Q165" s="66"/>
      <c r="R165" s="66"/>
      <c r="S165" s="66"/>
      <c r="T165" s="67"/>
      <c r="U165" s="36"/>
      <c r="V165" s="36"/>
      <c r="W165" s="36"/>
      <c r="X165" s="36"/>
      <c r="Y165" s="36"/>
      <c r="Z165" s="36"/>
      <c r="AA165" s="36"/>
      <c r="AB165" s="36"/>
      <c r="AC165" s="36"/>
      <c r="AD165" s="36"/>
      <c r="AE165" s="36"/>
      <c r="AT165" s="19" t="s">
        <v>186</v>
      </c>
      <c r="AU165" s="19" t="s">
        <v>82</v>
      </c>
    </row>
    <row r="166" spans="1:47" s="2" customFormat="1" ht="97.5">
      <c r="A166" s="36"/>
      <c r="B166" s="37"/>
      <c r="C166" s="38"/>
      <c r="D166" s="193" t="s">
        <v>188</v>
      </c>
      <c r="E166" s="38"/>
      <c r="F166" s="198" t="s">
        <v>715</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188</v>
      </c>
      <c r="AU166" s="19" t="s">
        <v>82</v>
      </c>
    </row>
    <row r="167" spans="2:51" s="13" customFormat="1" ht="11.25">
      <c r="B167" s="199"/>
      <c r="C167" s="200"/>
      <c r="D167" s="193" t="s">
        <v>220</v>
      </c>
      <c r="E167" s="201" t="s">
        <v>19</v>
      </c>
      <c r="F167" s="202" t="s">
        <v>731</v>
      </c>
      <c r="G167" s="200"/>
      <c r="H167" s="203">
        <v>10.96</v>
      </c>
      <c r="I167" s="204"/>
      <c r="J167" s="200"/>
      <c r="K167" s="200"/>
      <c r="L167" s="205"/>
      <c r="M167" s="206"/>
      <c r="N167" s="207"/>
      <c r="O167" s="207"/>
      <c r="P167" s="207"/>
      <c r="Q167" s="207"/>
      <c r="R167" s="207"/>
      <c r="S167" s="207"/>
      <c r="T167" s="208"/>
      <c r="AT167" s="209" t="s">
        <v>220</v>
      </c>
      <c r="AU167" s="209" t="s">
        <v>82</v>
      </c>
      <c r="AV167" s="13" t="s">
        <v>82</v>
      </c>
      <c r="AW167" s="13" t="s">
        <v>34</v>
      </c>
      <c r="AX167" s="13" t="s">
        <v>72</v>
      </c>
      <c r="AY167" s="209" t="s">
        <v>153</v>
      </c>
    </row>
    <row r="168" spans="2:51" s="13" customFormat="1" ht="11.25">
      <c r="B168" s="199"/>
      <c r="C168" s="200"/>
      <c r="D168" s="193" t="s">
        <v>220</v>
      </c>
      <c r="E168" s="201" t="s">
        <v>19</v>
      </c>
      <c r="F168" s="202" t="s">
        <v>732</v>
      </c>
      <c r="G168" s="200"/>
      <c r="H168" s="203">
        <v>27.71</v>
      </c>
      <c r="I168" s="204"/>
      <c r="J168" s="200"/>
      <c r="K168" s="200"/>
      <c r="L168" s="205"/>
      <c r="M168" s="206"/>
      <c r="N168" s="207"/>
      <c r="O168" s="207"/>
      <c r="P168" s="207"/>
      <c r="Q168" s="207"/>
      <c r="R168" s="207"/>
      <c r="S168" s="207"/>
      <c r="T168" s="208"/>
      <c r="AT168" s="209" t="s">
        <v>220</v>
      </c>
      <c r="AU168" s="209" t="s">
        <v>82</v>
      </c>
      <c r="AV168" s="13" t="s">
        <v>82</v>
      </c>
      <c r="AW168" s="13" t="s">
        <v>34</v>
      </c>
      <c r="AX168" s="13" t="s">
        <v>72</v>
      </c>
      <c r="AY168" s="209" t="s">
        <v>153</v>
      </c>
    </row>
    <row r="169" spans="2:51" s="14" customFormat="1" ht="11.25">
      <c r="B169" s="215"/>
      <c r="C169" s="216"/>
      <c r="D169" s="193" t="s">
        <v>220</v>
      </c>
      <c r="E169" s="217" t="s">
        <v>683</v>
      </c>
      <c r="F169" s="218" t="s">
        <v>278</v>
      </c>
      <c r="G169" s="216"/>
      <c r="H169" s="219">
        <v>38.67</v>
      </c>
      <c r="I169" s="220"/>
      <c r="J169" s="216"/>
      <c r="K169" s="216"/>
      <c r="L169" s="221"/>
      <c r="M169" s="222"/>
      <c r="N169" s="223"/>
      <c r="O169" s="223"/>
      <c r="P169" s="223"/>
      <c r="Q169" s="223"/>
      <c r="R169" s="223"/>
      <c r="S169" s="223"/>
      <c r="T169" s="224"/>
      <c r="AT169" s="225" t="s">
        <v>220</v>
      </c>
      <c r="AU169" s="225" t="s">
        <v>82</v>
      </c>
      <c r="AV169" s="14" t="s">
        <v>160</v>
      </c>
      <c r="AW169" s="14" t="s">
        <v>34</v>
      </c>
      <c r="AX169" s="14" t="s">
        <v>80</v>
      </c>
      <c r="AY169" s="225" t="s">
        <v>153</v>
      </c>
    </row>
    <row r="170" spans="1:65" s="2" customFormat="1" ht="14.45" customHeight="1">
      <c r="A170" s="36"/>
      <c r="B170" s="37"/>
      <c r="C170" s="180" t="s">
        <v>216</v>
      </c>
      <c r="D170" s="180" t="s">
        <v>155</v>
      </c>
      <c r="E170" s="181" t="s">
        <v>733</v>
      </c>
      <c r="F170" s="182" t="s">
        <v>734</v>
      </c>
      <c r="G170" s="183" t="s">
        <v>184</v>
      </c>
      <c r="H170" s="184">
        <v>38.67</v>
      </c>
      <c r="I170" s="185"/>
      <c r="J170" s="186">
        <f>ROUND(I170*H170,2)</f>
        <v>0</v>
      </c>
      <c r="K170" s="182" t="s">
        <v>159</v>
      </c>
      <c r="L170" s="41"/>
      <c r="M170" s="187" t="s">
        <v>19</v>
      </c>
      <c r="N170" s="188" t="s">
        <v>43</v>
      </c>
      <c r="O170" s="66"/>
      <c r="P170" s="189">
        <f>O170*H170</f>
        <v>0</v>
      </c>
      <c r="Q170" s="189">
        <v>0</v>
      </c>
      <c r="R170" s="189">
        <f>Q170*H170</f>
        <v>0</v>
      </c>
      <c r="S170" s="189">
        <v>0</v>
      </c>
      <c r="T170" s="190">
        <f>S170*H170</f>
        <v>0</v>
      </c>
      <c r="U170" s="36"/>
      <c r="V170" s="36"/>
      <c r="W170" s="36"/>
      <c r="X170" s="36"/>
      <c r="Y170" s="36"/>
      <c r="Z170" s="36"/>
      <c r="AA170" s="36"/>
      <c r="AB170" s="36"/>
      <c r="AC170" s="36"/>
      <c r="AD170" s="36"/>
      <c r="AE170" s="36"/>
      <c r="AR170" s="191" t="s">
        <v>160</v>
      </c>
      <c r="AT170" s="191" t="s">
        <v>155</v>
      </c>
      <c r="AU170" s="191" t="s">
        <v>82</v>
      </c>
      <c r="AY170" s="19" t="s">
        <v>153</v>
      </c>
      <c r="BE170" s="192">
        <f>IF(N170="základní",J170,0)</f>
        <v>0</v>
      </c>
      <c r="BF170" s="192">
        <f>IF(N170="snížená",J170,0)</f>
        <v>0</v>
      </c>
      <c r="BG170" s="192">
        <f>IF(N170="zákl. přenesená",J170,0)</f>
        <v>0</v>
      </c>
      <c r="BH170" s="192">
        <f>IF(N170="sníž. přenesená",J170,0)</f>
        <v>0</v>
      </c>
      <c r="BI170" s="192">
        <f>IF(N170="nulová",J170,0)</f>
        <v>0</v>
      </c>
      <c r="BJ170" s="19" t="s">
        <v>80</v>
      </c>
      <c r="BK170" s="192">
        <f>ROUND(I170*H170,2)</f>
        <v>0</v>
      </c>
      <c r="BL170" s="19" t="s">
        <v>160</v>
      </c>
      <c r="BM170" s="191" t="s">
        <v>735</v>
      </c>
    </row>
    <row r="171" spans="1:47" s="2" customFormat="1" ht="19.5">
      <c r="A171" s="36"/>
      <c r="B171" s="37"/>
      <c r="C171" s="38"/>
      <c r="D171" s="193" t="s">
        <v>186</v>
      </c>
      <c r="E171" s="38"/>
      <c r="F171" s="194" t="s">
        <v>736</v>
      </c>
      <c r="G171" s="38"/>
      <c r="H171" s="38"/>
      <c r="I171" s="195"/>
      <c r="J171" s="38"/>
      <c r="K171" s="38"/>
      <c r="L171" s="41"/>
      <c r="M171" s="196"/>
      <c r="N171" s="197"/>
      <c r="O171" s="66"/>
      <c r="P171" s="66"/>
      <c r="Q171" s="66"/>
      <c r="R171" s="66"/>
      <c r="S171" s="66"/>
      <c r="T171" s="67"/>
      <c r="U171" s="36"/>
      <c r="V171" s="36"/>
      <c r="W171" s="36"/>
      <c r="X171" s="36"/>
      <c r="Y171" s="36"/>
      <c r="Z171" s="36"/>
      <c r="AA171" s="36"/>
      <c r="AB171" s="36"/>
      <c r="AC171" s="36"/>
      <c r="AD171" s="36"/>
      <c r="AE171" s="36"/>
      <c r="AT171" s="19" t="s">
        <v>186</v>
      </c>
      <c r="AU171" s="19" t="s">
        <v>82</v>
      </c>
    </row>
    <row r="172" spans="1:47" s="2" customFormat="1" ht="97.5">
      <c r="A172" s="36"/>
      <c r="B172" s="37"/>
      <c r="C172" s="38"/>
      <c r="D172" s="193" t="s">
        <v>188</v>
      </c>
      <c r="E172" s="38"/>
      <c r="F172" s="198" t="s">
        <v>715</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188</v>
      </c>
      <c r="AU172" s="19" t="s">
        <v>82</v>
      </c>
    </row>
    <row r="173" spans="2:51" s="13" customFormat="1" ht="11.25">
      <c r="B173" s="199"/>
      <c r="C173" s="200"/>
      <c r="D173" s="193" t="s">
        <v>220</v>
      </c>
      <c r="E173" s="201" t="s">
        <v>19</v>
      </c>
      <c r="F173" s="202" t="s">
        <v>683</v>
      </c>
      <c r="G173" s="200"/>
      <c r="H173" s="203">
        <v>38.67</v>
      </c>
      <c r="I173" s="204"/>
      <c r="J173" s="200"/>
      <c r="K173" s="200"/>
      <c r="L173" s="205"/>
      <c r="M173" s="206"/>
      <c r="N173" s="207"/>
      <c r="O173" s="207"/>
      <c r="P173" s="207"/>
      <c r="Q173" s="207"/>
      <c r="R173" s="207"/>
      <c r="S173" s="207"/>
      <c r="T173" s="208"/>
      <c r="AT173" s="209" t="s">
        <v>220</v>
      </c>
      <c r="AU173" s="209" t="s">
        <v>82</v>
      </c>
      <c r="AV173" s="13" t="s">
        <v>82</v>
      </c>
      <c r="AW173" s="13" t="s">
        <v>34</v>
      </c>
      <c r="AX173" s="13" t="s">
        <v>80</v>
      </c>
      <c r="AY173" s="209" t="s">
        <v>153</v>
      </c>
    </row>
    <row r="174" spans="1:65" s="2" customFormat="1" ht="14.45" customHeight="1">
      <c r="A174" s="36"/>
      <c r="B174" s="37"/>
      <c r="C174" s="180" t="s">
        <v>200</v>
      </c>
      <c r="D174" s="180" t="s">
        <v>155</v>
      </c>
      <c r="E174" s="181" t="s">
        <v>347</v>
      </c>
      <c r="F174" s="182" t="s">
        <v>348</v>
      </c>
      <c r="G174" s="183" t="s">
        <v>226</v>
      </c>
      <c r="H174" s="184">
        <v>4.376</v>
      </c>
      <c r="I174" s="185"/>
      <c r="J174" s="186">
        <f>ROUND(I174*H174,2)</f>
        <v>0</v>
      </c>
      <c r="K174" s="182" t="s">
        <v>159</v>
      </c>
      <c r="L174" s="41"/>
      <c r="M174" s="187" t="s">
        <v>19</v>
      </c>
      <c r="N174" s="188" t="s">
        <v>43</v>
      </c>
      <c r="O174" s="66"/>
      <c r="P174" s="189">
        <f>O174*H174</f>
        <v>0</v>
      </c>
      <c r="Q174" s="189">
        <v>1.0958</v>
      </c>
      <c r="R174" s="189">
        <f>Q174*H174</f>
        <v>4.795220800000001</v>
      </c>
      <c r="S174" s="189">
        <v>0</v>
      </c>
      <c r="T174" s="190">
        <f>S174*H174</f>
        <v>0</v>
      </c>
      <c r="U174" s="36"/>
      <c r="V174" s="36"/>
      <c r="W174" s="36"/>
      <c r="X174" s="36"/>
      <c r="Y174" s="36"/>
      <c r="Z174" s="36"/>
      <c r="AA174" s="36"/>
      <c r="AB174" s="36"/>
      <c r="AC174" s="36"/>
      <c r="AD174" s="36"/>
      <c r="AE174" s="36"/>
      <c r="AR174" s="191" t="s">
        <v>160</v>
      </c>
      <c r="AT174" s="191" t="s">
        <v>155</v>
      </c>
      <c r="AU174" s="191" t="s">
        <v>82</v>
      </c>
      <c r="AY174" s="19" t="s">
        <v>153</v>
      </c>
      <c r="BE174" s="192">
        <f>IF(N174="základní",J174,0)</f>
        <v>0</v>
      </c>
      <c r="BF174" s="192">
        <f>IF(N174="snížená",J174,0)</f>
        <v>0</v>
      </c>
      <c r="BG174" s="192">
        <f>IF(N174="zákl. přenesená",J174,0)</f>
        <v>0</v>
      </c>
      <c r="BH174" s="192">
        <f>IF(N174="sníž. přenesená",J174,0)</f>
        <v>0</v>
      </c>
      <c r="BI174" s="192">
        <f>IF(N174="nulová",J174,0)</f>
        <v>0</v>
      </c>
      <c r="BJ174" s="19" t="s">
        <v>80</v>
      </c>
      <c r="BK174" s="192">
        <f>ROUND(I174*H174,2)</f>
        <v>0</v>
      </c>
      <c r="BL174" s="19" t="s">
        <v>160</v>
      </c>
      <c r="BM174" s="191" t="s">
        <v>737</v>
      </c>
    </row>
    <row r="175" spans="1:47" s="2" customFormat="1" ht="29.25">
      <c r="A175" s="36"/>
      <c r="B175" s="37"/>
      <c r="C175" s="38"/>
      <c r="D175" s="193" t="s">
        <v>186</v>
      </c>
      <c r="E175" s="38"/>
      <c r="F175" s="194" t="s">
        <v>350</v>
      </c>
      <c r="G175" s="38"/>
      <c r="H175" s="38"/>
      <c r="I175" s="195"/>
      <c r="J175" s="38"/>
      <c r="K175" s="38"/>
      <c r="L175" s="41"/>
      <c r="M175" s="196"/>
      <c r="N175" s="197"/>
      <c r="O175" s="66"/>
      <c r="P175" s="66"/>
      <c r="Q175" s="66"/>
      <c r="R175" s="66"/>
      <c r="S175" s="66"/>
      <c r="T175" s="67"/>
      <c r="U175" s="36"/>
      <c r="V175" s="36"/>
      <c r="W175" s="36"/>
      <c r="X175" s="36"/>
      <c r="Y175" s="36"/>
      <c r="Z175" s="36"/>
      <c r="AA175" s="36"/>
      <c r="AB175" s="36"/>
      <c r="AC175" s="36"/>
      <c r="AD175" s="36"/>
      <c r="AE175" s="36"/>
      <c r="AT175" s="19" t="s">
        <v>186</v>
      </c>
      <c r="AU175" s="19" t="s">
        <v>82</v>
      </c>
    </row>
    <row r="176" spans="1:47" s="2" customFormat="1" ht="97.5">
      <c r="A176" s="36"/>
      <c r="B176" s="37"/>
      <c r="C176" s="38"/>
      <c r="D176" s="193" t="s">
        <v>188</v>
      </c>
      <c r="E176" s="38"/>
      <c r="F176" s="198" t="s">
        <v>351</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188</v>
      </c>
      <c r="AU176" s="19" t="s">
        <v>82</v>
      </c>
    </row>
    <row r="177" spans="2:51" s="13" customFormat="1" ht="11.25">
      <c r="B177" s="199"/>
      <c r="C177" s="200"/>
      <c r="D177" s="193" t="s">
        <v>220</v>
      </c>
      <c r="E177" s="201" t="s">
        <v>19</v>
      </c>
      <c r="F177" s="202" t="s">
        <v>637</v>
      </c>
      <c r="G177" s="200"/>
      <c r="H177" s="203">
        <v>4.376</v>
      </c>
      <c r="I177" s="204"/>
      <c r="J177" s="200"/>
      <c r="K177" s="200"/>
      <c r="L177" s="205"/>
      <c r="M177" s="206"/>
      <c r="N177" s="207"/>
      <c r="O177" s="207"/>
      <c r="P177" s="207"/>
      <c r="Q177" s="207"/>
      <c r="R177" s="207"/>
      <c r="S177" s="207"/>
      <c r="T177" s="208"/>
      <c r="AT177" s="209" t="s">
        <v>220</v>
      </c>
      <c r="AU177" s="209" t="s">
        <v>82</v>
      </c>
      <c r="AV177" s="13" t="s">
        <v>82</v>
      </c>
      <c r="AW177" s="13" t="s">
        <v>34</v>
      </c>
      <c r="AX177" s="13" t="s">
        <v>80</v>
      </c>
      <c r="AY177" s="209" t="s">
        <v>153</v>
      </c>
    </row>
    <row r="178" spans="1:65" s="2" customFormat="1" ht="14.45" customHeight="1">
      <c r="A178" s="36"/>
      <c r="B178" s="37"/>
      <c r="C178" s="180" t="s">
        <v>206</v>
      </c>
      <c r="D178" s="180" t="s">
        <v>155</v>
      </c>
      <c r="E178" s="181" t="s">
        <v>353</v>
      </c>
      <c r="F178" s="182" t="s">
        <v>354</v>
      </c>
      <c r="G178" s="183" t="s">
        <v>226</v>
      </c>
      <c r="H178" s="184">
        <v>17.502</v>
      </c>
      <c r="I178" s="185"/>
      <c r="J178" s="186">
        <f>ROUND(I178*H178,2)</f>
        <v>0</v>
      </c>
      <c r="K178" s="182" t="s">
        <v>159</v>
      </c>
      <c r="L178" s="41"/>
      <c r="M178" s="187" t="s">
        <v>19</v>
      </c>
      <c r="N178" s="188" t="s">
        <v>43</v>
      </c>
      <c r="O178" s="66"/>
      <c r="P178" s="189">
        <f>O178*H178</f>
        <v>0</v>
      </c>
      <c r="Q178" s="189">
        <v>1.05631</v>
      </c>
      <c r="R178" s="189">
        <f>Q178*H178</f>
        <v>18.48753762</v>
      </c>
      <c r="S178" s="189">
        <v>0</v>
      </c>
      <c r="T178" s="190">
        <f>S178*H178</f>
        <v>0</v>
      </c>
      <c r="U178" s="36"/>
      <c r="V178" s="36"/>
      <c r="W178" s="36"/>
      <c r="X178" s="36"/>
      <c r="Y178" s="36"/>
      <c r="Z178" s="36"/>
      <c r="AA178" s="36"/>
      <c r="AB178" s="36"/>
      <c r="AC178" s="36"/>
      <c r="AD178" s="36"/>
      <c r="AE178" s="36"/>
      <c r="AR178" s="191" t="s">
        <v>160</v>
      </c>
      <c r="AT178" s="191" t="s">
        <v>155</v>
      </c>
      <c r="AU178" s="191" t="s">
        <v>82</v>
      </c>
      <c r="AY178" s="19" t="s">
        <v>153</v>
      </c>
      <c r="BE178" s="192">
        <f>IF(N178="základní",J178,0)</f>
        <v>0</v>
      </c>
      <c r="BF178" s="192">
        <f>IF(N178="snížená",J178,0)</f>
        <v>0</v>
      </c>
      <c r="BG178" s="192">
        <f>IF(N178="zákl. přenesená",J178,0)</f>
        <v>0</v>
      </c>
      <c r="BH178" s="192">
        <f>IF(N178="sníž. přenesená",J178,0)</f>
        <v>0</v>
      </c>
      <c r="BI178" s="192">
        <f>IF(N178="nulová",J178,0)</f>
        <v>0</v>
      </c>
      <c r="BJ178" s="19" t="s">
        <v>80</v>
      </c>
      <c r="BK178" s="192">
        <f>ROUND(I178*H178,2)</f>
        <v>0</v>
      </c>
      <c r="BL178" s="19" t="s">
        <v>160</v>
      </c>
      <c r="BM178" s="191" t="s">
        <v>738</v>
      </c>
    </row>
    <row r="179" spans="1:47" s="2" customFormat="1" ht="29.25">
      <c r="A179" s="36"/>
      <c r="B179" s="37"/>
      <c r="C179" s="38"/>
      <c r="D179" s="193" t="s">
        <v>186</v>
      </c>
      <c r="E179" s="38"/>
      <c r="F179" s="194" t="s">
        <v>356</v>
      </c>
      <c r="G179" s="38"/>
      <c r="H179" s="38"/>
      <c r="I179" s="195"/>
      <c r="J179" s="38"/>
      <c r="K179" s="38"/>
      <c r="L179" s="41"/>
      <c r="M179" s="196"/>
      <c r="N179" s="197"/>
      <c r="O179" s="66"/>
      <c r="P179" s="66"/>
      <c r="Q179" s="66"/>
      <c r="R179" s="66"/>
      <c r="S179" s="66"/>
      <c r="T179" s="67"/>
      <c r="U179" s="36"/>
      <c r="V179" s="36"/>
      <c r="W179" s="36"/>
      <c r="X179" s="36"/>
      <c r="Y179" s="36"/>
      <c r="Z179" s="36"/>
      <c r="AA179" s="36"/>
      <c r="AB179" s="36"/>
      <c r="AC179" s="36"/>
      <c r="AD179" s="36"/>
      <c r="AE179" s="36"/>
      <c r="AT179" s="19" t="s">
        <v>186</v>
      </c>
      <c r="AU179" s="19" t="s">
        <v>82</v>
      </c>
    </row>
    <row r="180" spans="1:47" s="2" customFormat="1" ht="97.5">
      <c r="A180" s="36"/>
      <c r="B180" s="37"/>
      <c r="C180" s="38"/>
      <c r="D180" s="193" t="s">
        <v>188</v>
      </c>
      <c r="E180" s="38"/>
      <c r="F180" s="198" t="s">
        <v>351</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188</v>
      </c>
      <c r="AU180" s="19" t="s">
        <v>82</v>
      </c>
    </row>
    <row r="181" spans="2:51" s="13" customFormat="1" ht="11.25">
      <c r="B181" s="199"/>
      <c r="C181" s="200"/>
      <c r="D181" s="193" t="s">
        <v>220</v>
      </c>
      <c r="E181" s="201" t="s">
        <v>19</v>
      </c>
      <c r="F181" s="202" t="s">
        <v>639</v>
      </c>
      <c r="G181" s="200"/>
      <c r="H181" s="203">
        <v>17.502</v>
      </c>
      <c r="I181" s="204"/>
      <c r="J181" s="200"/>
      <c r="K181" s="200"/>
      <c r="L181" s="205"/>
      <c r="M181" s="206"/>
      <c r="N181" s="207"/>
      <c r="O181" s="207"/>
      <c r="P181" s="207"/>
      <c r="Q181" s="207"/>
      <c r="R181" s="207"/>
      <c r="S181" s="207"/>
      <c r="T181" s="208"/>
      <c r="AT181" s="209" t="s">
        <v>220</v>
      </c>
      <c r="AU181" s="209" t="s">
        <v>82</v>
      </c>
      <c r="AV181" s="13" t="s">
        <v>82</v>
      </c>
      <c r="AW181" s="13" t="s">
        <v>34</v>
      </c>
      <c r="AX181" s="13" t="s">
        <v>80</v>
      </c>
      <c r="AY181" s="209" t="s">
        <v>153</v>
      </c>
    </row>
    <row r="182" spans="2:63" s="12" customFormat="1" ht="22.9" customHeight="1">
      <c r="B182" s="164"/>
      <c r="C182" s="165"/>
      <c r="D182" s="166" t="s">
        <v>71</v>
      </c>
      <c r="E182" s="178" t="s">
        <v>160</v>
      </c>
      <c r="F182" s="178" t="s">
        <v>358</v>
      </c>
      <c r="G182" s="165"/>
      <c r="H182" s="165"/>
      <c r="I182" s="168"/>
      <c r="J182" s="179">
        <f>BK182</f>
        <v>0</v>
      </c>
      <c r="K182" s="165"/>
      <c r="L182" s="170"/>
      <c r="M182" s="171"/>
      <c r="N182" s="172"/>
      <c r="O182" s="172"/>
      <c r="P182" s="173">
        <f>SUM(P183:P186)</f>
        <v>0</v>
      </c>
      <c r="Q182" s="172"/>
      <c r="R182" s="173">
        <f>SUM(R183:R186)</f>
        <v>0</v>
      </c>
      <c r="S182" s="172"/>
      <c r="T182" s="174">
        <f>SUM(T183:T186)</f>
        <v>0</v>
      </c>
      <c r="AR182" s="175" t="s">
        <v>80</v>
      </c>
      <c r="AT182" s="176" t="s">
        <v>71</v>
      </c>
      <c r="AU182" s="176" t="s">
        <v>80</v>
      </c>
      <c r="AY182" s="175" t="s">
        <v>153</v>
      </c>
      <c r="BK182" s="177">
        <f>SUM(BK183:BK186)</f>
        <v>0</v>
      </c>
    </row>
    <row r="183" spans="1:65" s="2" customFormat="1" ht="14.45" customHeight="1">
      <c r="A183" s="36"/>
      <c r="B183" s="37"/>
      <c r="C183" s="180" t="s">
        <v>368</v>
      </c>
      <c r="D183" s="180" t="s">
        <v>155</v>
      </c>
      <c r="E183" s="181" t="s">
        <v>359</v>
      </c>
      <c r="F183" s="182" t="s">
        <v>360</v>
      </c>
      <c r="G183" s="183" t="s">
        <v>174</v>
      </c>
      <c r="H183" s="184">
        <v>73.8</v>
      </c>
      <c r="I183" s="185"/>
      <c r="J183" s="186">
        <f>ROUND(I183*H183,2)</f>
        <v>0</v>
      </c>
      <c r="K183" s="182" t="s">
        <v>159</v>
      </c>
      <c r="L183" s="41"/>
      <c r="M183" s="187" t="s">
        <v>19</v>
      </c>
      <c r="N183" s="188" t="s">
        <v>43</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160</v>
      </c>
      <c r="AT183" s="191" t="s">
        <v>155</v>
      </c>
      <c r="AU183" s="191" t="s">
        <v>82</v>
      </c>
      <c r="AY183" s="19" t="s">
        <v>153</v>
      </c>
      <c r="BE183" s="192">
        <f>IF(N183="základní",J183,0)</f>
        <v>0</v>
      </c>
      <c r="BF183" s="192">
        <f>IF(N183="snížená",J183,0)</f>
        <v>0</v>
      </c>
      <c r="BG183" s="192">
        <f>IF(N183="zákl. přenesená",J183,0)</f>
        <v>0</v>
      </c>
      <c r="BH183" s="192">
        <f>IF(N183="sníž. přenesená",J183,0)</f>
        <v>0</v>
      </c>
      <c r="BI183" s="192">
        <f>IF(N183="nulová",J183,0)</f>
        <v>0</v>
      </c>
      <c r="BJ183" s="19" t="s">
        <v>80</v>
      </c>
      <c r="BK183" s="192">
        <f>ROUND(I183*H183,2)</f>
        <v>0</v>
      </c>
      <c r="BL183" s="19" t="s">
        <v>160</v>
      </c>
      <c r="BM183" s="191" t="s">
        <v>739</v>
      </c>
    </row>
    <row r="184" spans="1:47" s="2" customFormat="1" ht="11.25">
      <c r="A184" s="36"/>
      <c r="B184" s="37"/>
      <c r="C184" s="38"/>
      <c r="D184" s="193" t="s">
        <v>186</v>
      </c>
      <c r="E184" s="38"/>
      <c r="F184" s="194" t="s">
        <v>362</v>
      </c>
      <c r="G184" s="38"/>
      <c r="H184" s="38"/>
      <c r="I184" s="195"/>
      <c r="J184" s="38"/>
      <c r="K184" s="38"/>
      <c r="L184" s="41"/>
      <c r="M184" s="196"/>
      <c r="N184" s="197"/>
      <c r="O184" s="66"/>
      <c r="P184" s="66"/>
      <c r="Q184" s="66"/>
      <c r="R184" s="66"/>
      <c r="S184" s="66"/>
      <c r="T184" s="67"/>
      <c r="U184" s="36"/>
      <c r="V184" s="36"/>
      <c r="W184" s="36"/>
      <c r="X184" s="36"/>
      <c r="Y184" s="36"/>
      <c r="Z184" s="36"/>
      <c r="AA184" s="36"/>
      <c r="AB184" s="36"/>
      <c r="AC184" s="36"/>
      <c r="AD184" s="36"/>
      <c r="AE184" s="36"/>
      <c r="AT184" s="19" t="s">
        <v>186</v>
      </c>
      <c r="AU184" s="19" t="s">
        <v>82</v>
      </c>
    </row>
    <row r="185" spans="1:47" s="2" customFormat="1" ht="107.25">
      <c r="A185" s="36"/>
      <c r="B185" s="37"/>
      <c r="C185" s="38"/>
      <c r="D185" s="193" t="s">
        <v>188</v>
      </c>
      <c r="E185" s="38"/>
      <c r="F185" s="198" t="s">
        <v>363</v>
      </c>
      <c r="G185" s="38"/>
      <c r="H185" s="38"/>
      <c r="I185" s="195"/>
      <c r="J185" s="38"/>
      <c r="K185" s="38"/>
      <c r="L185" s="41"/>
      <c r="M185" s="196"/>
      <c r="N185" s="197"/>
      <c r="O185" s="66"/>
      <c r="P185" s="66"/>
      <c r="Q185" s="66"/>
      <c r="R185" s="66"/>
      <c r="S185" s="66"/>
      <c r="T185" s="67"/>
      <c r="U185" s="36"/>
      <c r="V185" s="36"/>
      <c r="W185" s="36"/>
      <c r="X185" s="36"/>
      <c r="Y185" s="36"/>
      <c r="Z185" s="36"/>
      <c r="AA185" s="36"/>
      <c r="AB185" s="36"/>
      <c r="AC185" s="36"/>
      <c r="AD185" s="36"/>
      <c r="AE185" s="36"/>
      <c r="AT185" s="19" t="s">
        <v>188</v>
      </c>
      <c r="AU185" s="19" t="s">
        <v>82</v>
      </c>
    </row>
    <row r="186" spans="2:51" s="13" customFormat="1" ht="11.25">
      <c r="B186" s="199"/>
      <c r="C186" s="200"/>
      <c r="D186" s="193" t="s">
        <v>220</v>
      </c>
      <c r="E186" s="201" t="s">
        <v>19</v>
      </c>
      <c r="F186" s="202" t="s">
        <v>740</v>
      </c>
      <c r="G186" s="200"/>
      <c r="H186" s="203">
        <v>73.8</v>
      </c>
      <c r="I186" s="204"/>
      <c r="J186" s="200"/>
      <c r="K186" s="200"/>
      <c r="L186" s="205"/>
      <c r="M186" s="206"/>
      <c r="N186" s="207"/>
      <c r="O186" s="207"/>
      <c r="P186" s="207"/>
      <c r="Q186" s="207"/>
      <c r="R186" s="207"/>
      <c r="S186" s="207"/>
      <c r="T186" s="208"/>
      <c r="AT186" s="209" t="s">
        <v>220</v>
      </c>
      <c r="AU186" s="209" t="s">
        <v>82</v>
      </c>
      <c r="AV186" s="13" t="s">
        <v>82</v>
      </c>
      <c r="AW186" s="13" t="s">
        <v>34</v>
      </c>
      <c r="AX186" s="13" t="s">
        <v>80</v>
      </c>
      <c r="AY186" s="209" t="s">
        <v>153</v>
      </c>
    </row>
    <row r="187" spans="2:63" s="12" customFormat="1" ht="22.9" customHeight="1">
      <c r="B187" s="164"/>
      <c r="C187" s="165"/>
      <c r="D187" s="166" t="s">
        <v>71</v>
      </c>
      <c r="E187" s="178" t="s">
        <v>194</v>
      </c>
      <c r="F187" s="178" t="s">
        <v>367</v>
      </c>
      <c r="G187" s="165"/>
      <c r="H187" s="165"/>
      <c r="I187" s="168"/>
      <c r="J187" s="179">
        <f>BK187</f>
        <v>0</v>
      </c>
      <c r="K187" s="165"/>
      <c r="L187" s="170"/>
      <c r="M187" s="171"/>
      <c r="N187" s="172"/>
      <c r="O187" s="172"/>
      <c r="P187" s="173">
        <f>SUM(P188:P194)</f>
        <v>0</v>
      </c>
      <c r="Q187" s="172"/>
      <c r="R187" s="173">
        <f>SUM(R188:R194)</f>
        <v>0.025046999999999996</v>
      </c>
      <c r="S187" s="172"/>
      <c r="T187" s="174">
        <f>SUM(T188:T194)</f>
        <v>0</v>
      </c>
      <c r="AR187" s="175" t="s">
        <v>80</v>
      </c>
      <c r="AT187" s="176" t="s">
        <v>71</v>
      </c>
      <c r="AU187" s="176" t="s">
        <v>80</v>
      </c>
      <c r="AY187" s="175" t="s">
        <v>153</v>
      </c>
      <c r="BK187" s="177">
        <f>SUM(BK188:BK194)</f>
        <v>0</v>
      </c>
    </row>
    <row r="188" spans="1:65" s="2" customFormat="1" ht="14.45" customHeight="1">
      <c r="A188" s="36"/>
      <c r="B188" s="37"/>
      <c r="C188" s="180" t="s">
        <v>8</v>
      </c>
      <c r="D188" s="180" t="s">
        <v>155</v>
      </c>
      <c r="E188" s="181" t="s">
        <v>369</v>
      </c>
      <c r="F188" s="182" t="s">
        <v>370</v>
      </c>
      <c r="G188" s="183" t="s">
        <v>158</v>
      </c>
      <c r="H188" s="184">
        <v>36.3</v>
      </c>
      <c r="I188" s="185"/>
      <c r="J188" s="186">
        <f>ROUND(I188*H188,2)</f>
        <v>0</v>
      </c>
      <c r="K188" s="182" t="s">
        <v>159</v>
      </c>
      <c r="L188" s="41"/>
      <c r="M188" s="187" t="s">
        <v>19</v>
      </c>
      <c r="N188" s="188" t="s">
        <v>43</v>
      </c>
      <c r="O188" s="66"/>
      <c r="P188" s="189">
        <f>O188*H188</f>
        <v>0</v>
      </c>
      <c r="Q188" s="189">
        <v>0</v>
      </c>
      <c r="R188" s="189">
        <f>Q188*H188</f>
        <v>0</v>
      </c>
      <c r="S188" s="189">
        <v>0</v>
      </c>
      <c r="T188" s="190">
        <f>S188*H188</f>
        <v>0</v>
      </c>
      <c r="U188" s="36"/>
      <c r="V188" s="36"/>
      <c r="W188" s="36"/>
      <c r="X188" s="36"/>
      <c r="Y188" s="36"/>
      <c r="Z188" s="36"/>
      <c r="AA188" s="36"/>
      <c r="AB188" s="36"/>
      <c r="AC188" s="36"/>
      <c r="AD188" s="36"/>
      <c r="AE188" s="36"/>
      <c r="AR188" s="191" t="s">
        <v>160</v>
      </c>
      <c r="AT188" s="191" t="s">
        <v>155</v>
      </c>
      <c r="AU188" s="191" t="s">
        <v>82</v>
      </c>
      <c r="AY188" s="19" t="s">
        <v>153</v>
      </c>
      <c r="BE188" s="192">
        <f>IF(N188="základní",J188,0)</f>
        <v>0</v>
      </c>
      <c r="BF188" s="192">
        <f>IF(N188="snížená",J188,0)</f>
        <v>0</v>
      </c>
      <c r="BG188" s="192">
        <f>IF(N188="zákl. přenesená",J188,0)</f>
        <v>0</v>
      </c>
      <c r="BH188" s="192">
        <f>IF(N188="sníž. přenesená",J188,0)</f>
        <v>0</v>
      </c>
      <c r="BI188" s="192">
        <f>IF(N188="nulová",J188,0)</f>
        <v>0</v>
      </c>
      <c r="BJ188" s="19" t="s">
        <v>80</v>
      </c>
      <c r="BK188" s="192">
        <f>ROUND(I188*H188,2)</f>
        <v>0</v>
      </c>
      <c r="BL188" s="19" t="s">
        <v>160</v>
      </c>
      <c r="BM188" s="191" t="s">
        <v>741</v>
      </c>
    </row>
    <row r="189" spans="1:47" s="2" customFormat="1" ht="11.25">
      <c r="A189" s="36"/>
      <c r="B189" s="37"/>
      <c r="C189" s="38"/>
      <c r="D189" s="193" t="s">
        <v>186</v>
      </c>
      <c r="E189" s="38"/>
      <c r="F189" s="194" t="s">
        <v>372</v>
      </c>
      <c r="G189" s="38"/>
      <c r="H189" s="38"/>
      <c r="I189" s="195"/>
      <c r="J189" s="38"/>
      <c r="K189" s="38"/>
      <c r="L189" s="41"/>
      <c r="M189" s="196"/>
      <c r="N189" s="197"/>
      <c r="O189" s="66"/>
      <c r="P189" s="66"/>
      <c r="Q189" s="66"/>
      <c r="R189" s="66"/>
      <c r="S189" s="66"/>
      <c r="T189" s="67"/>
      <c r="U189" s="36"/>
      <c r="V189" s="36"/>
      <c r="W189" s="36"/>
      <c r="X189" s="36"/>
      <c r="Y189" s="36"/>
      <c r="Z189" s="36"/>
      <c r="AA189" s="36"/>
      <c r="AB189" s="36"/>
      <c r="AC189" s="36"/>
      <c r="AD189" s="36"/>
      <c r="AE189" s="36"/>
      <c r="AT189" s="19" t="s">
        <v>186</v>
      </c>
      <c r="AU189" s="19" t="s">
        <v>82</v>
      </c>
    </row>
    <row r="190" spans="1:47" s="2" customFormat="1" ht="68.25">
      <c r="A190" s="36"/>
      <c r="B190" s="37"/>
      <c r="C190" s="38"/>
      <c r="D190" s="193" t="s">
        <v>188</v>
      </c>
      <c r="E190" s="38"/>
      <c r="F190" s="198" t="s">
        <v>373</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188</v>
      </c>
      <c r="AU190" s="19" t="s">
        <v>82</v>
      </c>
    </row>
    <row r="191" spans="2:51" s="13" customFormat="1" ht="11.25">
      <c r="B191" s="199"/>
      <c r="C191" s="200"/>
      <c r="D191" s="193" t="s">
        <v>220</v>
      </c>
      <c r="E191" s="201" t="s">
        <v>19</v>
      </c>
      <c r="F191" s="202" t="s">
        <v>253</v>
      </c>
      <c r="G191" s="200"/>
      <c r="H191" s="203">
        <v>36.3</v>
      </c>
      <c r="I191" s="204"/>
      <c r="J191" s="200"/>
      <c r="K191" s="200"/>
      <c r="L191" s="205"/>
      <c r="M191" s="206"/>
      <c r="N191" s="207"/>
      <c r="O191" s="207"/>
      <c r="P191" s="207"/>
      <c r="Q191" s="207"/>
      <c r="R191" s="207"/>
      <c r="S191" s="207"/>
      <c r="T191" s="208"/>
      <c r="AT191" s="209" t="s">
        <v>220</v>
      </c>
      <c r="AU191" s="209" t="s">
        <v>82</v>
      </c>
      <c r="AV191" s="13" t="s">
        <v>82</v>
      </c>
      <c r="AW191" s="13" t="s">
        <v>34</v>
      </c>
      <c r="AX191" s="13" t="s">
        <v>80</v>
      </c>
      <c r="AY191" s="209" t="s">
        <v>153</v>
      </c>
    </row>
    <row r="192" spans="1:65" s="2" customFormat="1" ht="14.45" customHeight="1">
      <c r="A192" s="36"/>
      <c r="B192" s="37"/>
      <c r="C192" s="247" t="s">
        <v>214</v>
      </c>
      <c r="D192" s="247" t="s">
        <v>374</v>
      </c>
      <c r="E192" s="248" t="s">
        <v>375</v>
      </c>
      <c r="F192" s="249" t="s">
        <v>376</v>
      </c>
      <c r="G192" s="250" t="s">
        <v>158</v>
      </c>
      <c r="H192" s="251">
        <v>36.3</v>
      </c>
      <c r="I192" s="252"/>
      <c r="J192" s="253">
        <f>ROUND(I192*H192,2)</f>
        <v>0</v>
      </c>
      <c r="K192" s="249" t="s">
        <v>159</v>
      </c>
      <c r="L192" s="254"/>
      <c r="M192" s="255" t="s">
        <v>19</v>
      </c>
      <c r="N192" s="256" t="s">
        <v>43</v>
      </c>
      <c r="O192" s="66"/>
      <c r="P192" s="189">
        <f>O192*H192</f>
        <v>0</v>
      </c>
      <c r="Q192" s="189">
        <v>0.00069</v>
      </c>
      <c r="R192" s="189">
        <f>Q192*H192</f>
        <v>0.025046999999999996</v>
      </c>
      <c r="S192" s="189">
        <v>0</v>
      </c>
      <c r="T192" s="190">
        <f>S192*H192</f>
        <v>0</v>
      </c>
      <c r="U192" s="36"/>
      <c r="V192" s="36"/>
      <c r="W192" s="36"/>
      <c r="X192" s="36"/>
      <c r="Y192" s="36"/>
      <c r="Z192" s="36"/>
      <c r="AA192" s="36"/>
      <c r="AB192" s="36"/>
      <c r="AC192" s="36"/>
      <c r="AD192" s="36"/>
      <c r="AE192" s="36"/>
      <c r="AR192" s="191" t="s">
        <v>194</v>
      </c>
      <c r="AT192" s="191" t="s">
        <v>374</v>
      </c>
      <c r="AU192" s="191" t="s">
        <v>82</v>
      </c>
      <c r="AY192" s="19" t="s">
        <v>153</v>
      </c>
      <c r="BE192" s="192">
        <f>IF(N192="základní",J192,0)</f>
        <v>0</v>
      </c>
      <c r="BF192" s="192">
        <f>IF(N192="snížená",J192,0)</f>
        <v>0</v>
      </c>
      <c r="BG192" s="192">
        <f>IF(N192="zákl. přenesená",J192,0)</f>
        <v>0</v>
      </c>
      <c r="BH192" s="192">
        <f>IF(N192="sníž. přenesená",J192,0)</f>
        <v>0</v>
      </c>
      <c r="BI192" s="192">
        <f>IF(N192="nulová",J192,0)</f>
        <v>0</v>
      </c>
      <c r="BJ192" s="19" t="s">
        <v>80</v>
      </c>
      <c r="BK192" s="192">
        <f>ROUND(I192*H192,2)</f>
        <v>0</v>
      </c>
      <c r="BL192" s="19" t="s">
        <v>160</v>
      </c>
      <c r="BM192" s="191" t="s">
        <v>742</v>
      </c>
    </row>
    <row r="193" spans="1:47" s="2" customFormat="1" ht="11.25">
      <c r="A193" s="36"/>
      <c r="B193" s="37"/>
      <c r="C193" s="38"/>
      <c r="D193" s="193" t="s">
        <v>186</v>
      </c>
      <c r="E193" s="38"/>
      <c r="F193" s="194" t="s">
        <v>376</v>
      </c>
      <c r="G193" s="38"/>
      <c r="H193" s="38"/>
      <c r="I193" s="195"/>
      <c r="J193" s="38"/>
      <c r="K193" s="38"/>
      <c r="L193" s="41"/>
      <c r="M193" s="196"/>
      <c r="N193" s="197"/>
      <c r="O193" s="66"/>
      <c r="P193" s="66"/>
      <c r="Q193" s="66"/>
      <c r="R193" s="66"/>
      <c r="S193" s="66"/>
      <c r="T193" s="67"/>
      <c r="U193" s="36"/>
      <c r="V193" s="36"/>
      <c r="W193" s="36"/>
      <c r="X193" s="36"/>
      <c r="Y193" s="36"/>
      <c r="Z193" s="36"/>
      <c r="AA193" s="36"/>
      <c r="AB193" s="36"/>
      <c r="AC193" s="36"/>
      <c r="AD193" s="36"/>
      <c r="AE193" s="36"/>
      <c r="AT193" s="19" t="s">
        <v>186</v>
      </c>
      <c r="AU193" s="19" t="s">
        <v>82</v>
      </c>
    </row>
    <row r="194" spans="2:51" s="13" customFormat="1" ht="11.25">
      <c r="B194" s="199"/>
      <c r="C194" s="200"/>
      <c r="D194" s="193" t="s">
        <v>220</v>
      </c>
      <c r="E194" s="201" t="s">
        <v>253</v>
      </c>
      <c r="F194" s="202" t="s">
        <v>743</v>
      </c>
      <c r="G194" s="200"/>
      <c r="H194" s="203">
        <v>36.3</v>
      </c>
      <c r="I194" s="204"/>
      <c r="J194" s="200"/>
      <c r="K194" s="200"/>
      <c r="L194" s="205"/>
      <c r="M194" s="206"/>
      <c r="N194" s="207"/>
      <c r="O194" s="207"/>
      <c r="P194" s="207"/>
      <c r="Q194" s="207"/>
      <c r="R194" s="207"/>
      <c r="S194" s="207"/>
      <c r="T194" s="208"/>
      <c r="AT194" s="209" t="s">
        <v>220</v>
      </c>
      <c r="AU194" s="209" t="s">
        <v>82</v>
      </c>
      <c r="AV194" s="13" t="s">
        <v>82</v>
      </c>
      <c r="AW194" s="13" t="s">
        <v>34</v>
      </c>
      <c r="AX194" s="13" t="s">
        <v>80</v>
      </c>
      <c r="AY194" s="209" t="s">
        <v>153</v>
      </c>
    </row>
    <row r="195" spans="2:63" s="12" customFormat="1" ht="22.9" customHeight="1">
      <c r="B195" s="164"/>
      <c r="C195" s="165"/>
      <c r="D195" s="166" t="s">
        <v>71</v>
      </c>
      <c r="E195" s="178" t="s">
        <v>202</v>
      </c>
      <c r="F195" s="178" t="s">
        <v>379</v>
      </c>
      <c r="G195" s="165"/>
      <c r="H195" s="165"/>
      <c r="I195" s="168"/>
      <c r="J195" s="179">
        <f>BK195</f>
        <v>0</v>
      </c>
      <c r="K195" s="165"/>
      <c r="L195" s="170"/>
      <c r="M195" s="171"/>
      <c r="N195" s="172"/>
      <c r="O195" s="172"/>
      <c r="P195" s="173">
        <f>SUM(P196:P229)</f>
        <v>0</v>
      </c>
      <c r="Q195" s="172"/>
      <c r="R195" s="173">
        <f>SUM(R196:R229)</f>
        <v>0.21429050000000002</v>
      </c>
      <c r="S195" s="172"/>
      <c r="T195" s="174">
        <f>SUM(T196:T229)</f>
        <v>0</v>
      </c>
      <c r="AR195" s="175" t="s">
        <v>80</v>
      </c>
      <c r="AT195" s="176" t="s">
        <v>71</v>
      </c>
      <c r="AU195" s="176" t="s">
        <v>80</v>
      </c>
      <c r="AY195" s="175" t="s">
        <v>153</v>
      </c>
      <c r="BK195" s="177">
        <f>SUM(BK196:BK229)</f>
        <v>0</v>
      </c>
    </row>
    <row r="196" spans="1:65" s="2" customFormat="1" ht="14.45" customHeight="1">
      <c r="A196" s="36"/>
      <c r="B196" s="37"/>
      <c r="C196" s="180" t="s">
        <v>384</v>
      </c>
      <c r="D196" s="180" t="s">
        <v>155</v>
      </c>
      <c r="E196" s="181" t="s">
        <v>584</v>
      </c>
      <c r="F196" s="182" t="s">
        <v>585</v>
      </c>
      <c r="G196" s="183" t="s">
        <v>174</v>
      </c>
      <c r="H196" s="184">
        <v>16.05</v>
      </c>
      <c r="I196" s="185"/>
      <c r="J196" s="186">
        <f>ROUND(I196*H196,2)</f>
        <v>0</v>
      </c>
      <c r="K196" s="182" t="s">
        <v>159</v>
      </c>
      <c r="L196" s="41"/>
      <c r="M196" s="187" t="s">
        <v>19</v>
      </c>
      <c r="N196" s="188" t="s">
        <v>43</v>
      </c>
      <c r="O196" s="66"/>
      <c r="P196" s="189">
        <f>O196*H196</f>
        <v>0</v>
      </c>
      <c r="Q196" s="189">
        <v>0.00063</v>
      </c>
      <c r="R196" s="189">
        <f>Q196*H196</f>
        <v>0.0101115</v>
      </c>
      <c r="S196" s="189">
        <v>0</v>
      </c>
      <c r="T196" s="190">
        <f>S196*H196</f>
        <v>0</v>
      </c>
      <c r="U196" s="36"/>
      <c r="V196" s="36"/>
      <c r="W196" s="36"/>
      <c r="X196" s="36"/>
      <c r="Y196" s="36"/>
      <c r="Z196" s="36"/>
      <c r="AA196" s="36"/>
      <c r="AB196" s="36"/>
      <c r="AC196" s="36"/>
      <c r="AD196" s="36"/>
      <c r="AE196" s="36"/>
      <c r="AR196" s="191" t="s">
        <v>160</v>
      </c>
      <c r="AT196" s="191" t="s">
        <v>155</v>
      </c>
      <c r="AU196" s="191" t="s">
        <v>82</v>
      </c>
      <c r="AY196" s="19" t="s">
        <v>153</v>
      </c>
      <c r="BE196" s="192">
        <f>IF(N196="základní",J196,0)</f>
        <v>0</v>
      </c>
      <c r="BF196" s="192">
        <f>IF(N196="snížená",J196,0)</f>
        <v>0</v>
      </c>
      <c r="BG196" s="192">
        <f>IF(N196="zákl. přenesená",J196,0)</f>
        <v>0</v>
      </c>
      <c r="BH196" s="192">
        <f>IF(N196="sníž. přenesená",J196,0)</f>
        <v>0</v>
      </c>
      <c r="BI196" s="192">
        <f>IF(N196="nulová",J196,0)</f>
        <v>0</v>
      </c>
      <c r="BJ196" s="19" t="s">
        <v>80</v>
      </c>
      <c r="BK196" s="192">
        <f>ROUND(I196*H196,2)</f>
        <v>0</v>
      </c>
      <c r="BL196" s="19" t="s">
        <v>160</v>
      </c>
      <c r="BM196" s="191" t="s">
        <v>744</v>
      </c>
    </row>
    <row r="197" spans="1:47" s="2" customFormat="1" ht="11.25">
      <c r="A197" s="36"/>
      <c r="B197" s="37"/>
      <c r="C197" s="38"/>
      <c r="D197" s="193" t="s">
        <v>186</v>
      </c>
      <c r="E197" s="38"/>
      <c r="F197" s="194" t="s">
        <v>587</v>
      </c>
      <c r="G197" s="38"/>
      <c r="H197" s="38"/>
      <c r="I197" s="195"/>
      <c r="J197" s="38"/>
      <c r="K197" s="38"/>
      <c r="L197" s="41"/>
      <c r="M197" s="196"/>
      <c r="N197" s="197"/>
      <c r="O197" s="66"/>
      <c r="P197" s="66"/>
      <c r="Q197" s="66"/>
      <c r="R197" s="66"/>
      <c r="S197" s="66"/>
      <c r="T197" s="67"/>
      <c r="U197" s="36"/>
      <c r="V197" s="36"/>
      <c r="W197" s="36"/>
      <c r="X197" s="36"/>
      <c r="Y197" s="36"/>
      <c r="Z197" s="36"/>
      <c r="AA197" s="36"/>
      <c r="AB197" s="36"/>
      <c r="AC197" s="36"/>
      <c r="AD197" s="36"/>
      <c r="AE197" s="36"/>
      <c r="AT197" s="19" t="s">
        <v>186</v>
      </c>
      <c r="AU197" s="19" t="s">
        <v>82</v>
      </c>
    </row>
    <row r="198" spans="1:47" s="2" customFormat="1" ht="58.5">
      <c r="A198" s="36"/>
      <c r="B198" s="37"/>
      <c r="C198" s="38"/>
      <c r="D198" s="193" t="s">
        <v>188</v>
      </c>
      <c r="E198" s="38"/>
      <c r="F198" s="198" t="s">
        <v>588</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188</v>
      </c>
      <c r="AU198" s="19" t="s">
        <v>82</v>
      </c>
    </row>
    <row r="199" spans="1:47" s="2" customFormat="1" ht="19.5">
      <c r="A199" s="36"/>
      <c r="B199" s="37"/>
      <c r="C199" s="38"/>
      <c r="D199" s="193" t="s">
        <v>274</v>
      </c>
      <c r="E199" s="38"/>
      <c r="F199" s="198" t="s">
        <v>745</v>
      </c>
      <c r="G199" s="38"/>
      <c r="H199" s="38"/>
      <c r="I199" s="195"/>
      <c r="J199" s="38"/>
      <c r="K199" s="38"/>
      <c r="L199" s="41"/>
      <c r="M199" s="196"/>
      <c r="N199" s="197"/>
      <c r="O199" s="66"/>
      <c r="P199" s="66"/>
      <c r="Q199" s="66"/>
      <c r="R199" s="66"/>
      <c r="S199" s="66"/>
      <c r="T199" s="67"/>
      <c r="U199" s="36"/>
      <c r="V199" s="36"/>
      <c r="W199" s="36"/>
      <c r="X199" s="36"/>
      <c r="Y199" s="36"/>
      <c r="Z199" s="36"/>
      <c r="AA199" s="36"/>
      <c r="AB199" s="36"/>
      <c r="AC199" s="36"/>
      <c r="AD199" s="36"/>
      <c r="AE199" s="36"/>
      <c r="AT199" s="19" t="s">
        <v>274</v>
      </c>
      <c r="AU199" s="19" t="s">
        <v>82</v>
      </c>
    </row>
    <row r="200" spans="2:51" s="13" customFormat="1" ht="11.25">
      <c r="B200" s="199"/>
      <c r="C200" s="200"/>
      <c r="D200" s="193" t="s">
        <v>220</v>
      </c>
      <c r="E200" s="201" t="s">
        <v>19</v>
      </c>
      <c r="F200" s="202" t="s">
        <v>746</v>
      </c>
      <c r="G200" s="200"/>
      <c r="H200" s="203">
        <v>16.05</v>
      </c>
      <c r="I200" s="204"/>
      <c r="J200" s="200"/>
      <c r="K200" s="200"/>
      <c r="L200" s="205"/>
      <c r="M200" s="206"/>
      <c r="N200" s="207"/>
      <c r="O200" s="207"/>
      <c r="P200" s="207"/>
      <c r="Q200" s="207"/>
      <c r="R200" s="207"/>
      <c r="S200" s="207"/>
      <c r="T200" s="208"/>
      <c r="AT200" s="209" t="s">
        <v>220</v>
      </c>
      <c r="AU200" s="209" t="s">
        <v>82</v>
      </c>
      <c r="AV200" s="13" t="s">
        <v>82</v>
      </c>
      <c r="AW200" s="13" t="s">
        <v>34</v>
      </c>
      <c r="AX200" s="13" t="s">
        <v>80</v>
      </c>
      <c r="AY200" s="209" t="s">
        <v>153</v>
      </c>
    </row>
    <row r="201" spans="1:65" s="2" customFormat="1" ht="14.45" customHeight="1">
      <c r="A201" s="36"/>
      <c r="B201" s="37"/>
      <c r="C201" s="180" t="s">
        <v>390</v>
      </c>
      <c r="D201" s="180" t="s">
        <v>155</v>
      </c>
      <c r="E201" s="181" t="s">
        <v>595</v>
      </c>
      <c r="F201" s="182" t="s">
        <v>596</v>
      </c>
      <c r="G201" s="183" t="s">
        <v>158</v>
      </c>
      <c r="H201" s="184">
        <v>32.1</v>
      </c>
      <c r="I201" s="185"/>
      <c r="J201" s="186">
        <f>ROUND(I201*H201,2)</f>
        <v>0</v>
      </c>
      <c r="K201" s="182" t="s">
        <v>159</v>
      </c>
      <c r="L201" s="41"/>
      <c r="M201" s="187" t="s">
        <v>19</v>
      </c>
      <c r="N201" s="188" t="s">
        <v>43</v>
      </c>
      <c r="O201" s="66"/>
      <c r="P201" s="189">
        <f>O201*H201</f>
        <v>0</v>
      </c>
      <c r="Q201" s="189">
        <v>0.00208</v>
      </c>
      <c r="R201" s="189">
        <f>Q201*H201</f>
        <v>0.066768</v>
      </c>
      <c r="S201" s="189">
        <v>0</v>
      </c>
      <c r="T201" s="190">
        <f>S201*H201</f>
        <v>0</v>
      </c>
      <c r="U201" s="36"/>
      <c r="V201" s="36"/>
      <c r="W201" s="36"/>
      <c r="X201" s="36"/>
      <c r="Y201" s="36"/>
      <c r="Z201" s="36"/>
      <c r="AA201" s="36"/>
      <c r="AB201" s="36"/>
      <c r="AC201" s="36"/>
      <c r="AD201" s="36"/>
      <c r="AE201" s="36"/>
      <c r="AR201" s="191" t="s">
        <v>160</v>
      </c>
      <c r="AT201" s="191" t="s">
        <v>155</v>
      </c>
      <c r="AU201" s="191" t="s">
        <v>82</v>
      </c>
      <c r="AY201" s="19" t="s">
        <v>153</v>
      </c>
      <c r="BE201" s="192">
        <f>IF(N201="základní",J201,0)</f>
        <v>0</v>
      </c>
      <c r="BF201" s="192">
        <f>IF(N201="snížená",J201,0)</f>
        <v>0</v>
      </c>
      <c r="BG201" s="192">
        <f>IF(N201="zákl. přenesená",J201,0)</f>
        <v>0</v>
      </c>
      <c r="BH201" s="192">
        <f>IF(N201="sníž. přenesená",J201,0)</f>
        <v>0</v>
      </c>
      <c r="BI201" s="192">
        <f>IF(N201="nulová",J201,0)</f>
        <v>0</v>
      </c>
      <c r="BJ201" s="19" t="s">
        <v>80</v>
      </c>
      <c r="BK201" s="192">
        <f>ROUND(I201*H201,2)</f>
        <v>0</v>
      </c>
      <c r="BL201" s="19" t="s">
        <v>160</v>
      </c>
      <c r="BM201" s="191" t="s">
        <v>747</v>
      </c>
    </row>
    <row r="202" spans="1:47" s="2" customFormat="1" ht="11.25">
      <c r="A202" s="36"/>
      <c r="B202" s="37"/>
      <c r="C202" s="38"/>
      <c r="D202" s="193" t="s">
        <v>186</v>
      </c>
      <c r="E202" s="38"/>
      <c r="F202" s="194" t="s">
        <v>598</v>
      </c>
      <c r="G202" s="38"/>
      <c r="H202" s="38"/>
      <c r="I202" s="195"/>
      <c r="J202" s="38"/>
      <c r="K202" s="38"/>
      <c r="L202" s="41"/>
      <c r="M202" s="196"/>
      <c r="N202" s="197"/>
      <c r="O202" s="66"/>
      <c r="P202" s="66"/>
      <c r="Q202" s="66"/>
      <c r="R202" s="66"/>
      <c r="S202" s="66"/>
      <c r="T202" s="67"/>
      <c r="U202" s="36"/>
      <c r="V202" s="36"/>
      <c r="W202" s="36"/>
      <c r="X202" s="36"/>
      <c r="Y202" s="36"/>
      <c r="Z202" s="36"/>
      <c r="AA202" s="36"/>
      <c r="AB202" s="36"/>
      <c r="AC202" s="36"/>
      <c r="AD202" s="36"/>
      <c r="AE202" s="36"/>
      <c r="AT202" s="19" t="s">
        <v>186</v>
      </c>
      <c r="AU202" s="19" t="s">
        <v>82</v>
      </c>
    </row>
    <row r="203" spans="1:47" s="2" customFormat="1" ht="204.75">
      <c r="A203" s="36"/>
      <c r="B203" s="37"/>
      <c r="C203" s="38"/>
      <c r="D203" s="193" t="s">
        <v>188</v>
      </c>
      <c r="E203" s="38"/>
      <c r="F203" s="198" t="s">
        <v>594</v>
      </c>
      <c r="G203" s="38"/>
      <c r="H203" s="38"/>
      <c r="I203" s="195"/>
      <c r="J203" s="38"/>
      <c r="K203" s="38"/>
      <c r="L203" s="41"/>
      <c r="M203" s="196"/>
      <c r="N203" s="197"/>
      <c r="O203" s="66"/>
      <c r="P203" s="66"/>
      <c r="Q203" s="66"/>
      <c r="R203" s="66"/>
      <c r="S203" s="66"/>
      <c r="T203" s="67"/>
      <c r="U203" s="36"/>
      <c r="V203" s="36"/>
      <c r="W203" s="36"/>
      <c r="X203" s="36"/>
      <c r="Y203" s="36"/>
      <c r="Z203" s="36"/>
      <c r="AA203" s="36"/>
      <c r="AB203" s="36"/>
      <c r="AC203" s="36"/>
      <c r="AD203" s="36"/>
      <c r="AE203" s="36"/>
      <c r="AT203" s="19" t="s">
        <v>188</v>
      </c>
      <c r="AU203" s="19" t="s">
        <v>82</v>
      </c>
    </row>
    <row r="204" spans="1:47" s="2" customFormat="1" ht="19.5">
      <c r="A204" s="36"/>
      <c r="B204" s="37"/>
      <c r="C204" s="38"/>
      <c r="D204" s="193" t="s">
        <v>274</v>
      </c>
      <c r="E204" s="38"/>
      <c r="F204" s="198" t="s">
        <v>745</v>
      </c>
      <c r="G204" s="38"/>
      <c r="H204" s="38"/>
      <c r="I204" s="195"/>
      <c r="J204" s="38"/>
      <c r="K204" s="38"/>
      <c r="L204" s="41"/>
      <c r="M204" s="196"/>
      <c r="N204" s="197"/>
      <c r="O204" s="66"/>
      <c r="P204" s="66"/>
      <c r="Q204" s="66"/>
      <c r="R204" s="66"/>
      <c r="S204" s="66"/>
      <c r="T204" s="67"/>
      <c r="U204" s="36"/>
      <c r="V204" s="36"/>
      <c r="W204" s="36"/>
      <c r="X204" s="36"/>
      <c r="Y204" s="36"/>
      <c r="Z204" s="36"/>
      <c r="AA204" s="36"/>
      <c r="AB204" s="36"/>
      <c r="AC204" s="36"/>
      <c r="AD204" s="36"/>
      <c r="AE204" s="36"/>
      <c r="AT204" s="19" t="s">
        <v>274</v>
      </c>
      <c r="AU204" s="19" t="s">
        <v>82</v>
      </c>
    </row>
    <row r="205" spans="2:51" s="15" customFormat="1" ht="11.25">
      <c r="B205" s="226"/>
      <c r="C205" s="227"/>
      <c r="D205" s="193" t="s">
        <v>220</v>
      </c>
      <c r="E205" s="228" t="s">
        <v>19</v>
      </c>
      <c r="F205" s="229" t="s">
        <v>748</v>
      </c>
      <c r="G205" s="227"/>
      <c r="H205" s="228" t="s">
        <v>19</v>
      </c>
      <c r="I205" s="230"/>
      <c r="J205" s="227"/>
      <c r="K205" s="227"/>
      <c r="L205" s="231"/>
      <c r="M205" s="232"/>
      <c r="N205" s="233"/>
      <c r="O205" s="233"/>
      <c r="P205" s="233"/>
      <c r="Q205" s="233"/>
      <c r="R205" s="233"/>
      <c r="S205" s="233"/>
      <c r="T205" s="234"/>
      <c r="AT205" s="235" t="s">
        <v>220</v>
      </c>
      <c r="AU205" s="235" t="s">
        <v>82</v>
      </c>
      <c r="AV205" s="15" t="s">
        <v>80</v>
      </c>
      <c r="AW205" s="15" t="s">
        <v>34</v>
      </c>
      <c r="AX205" s="15" t="s">
        <v>72</v>
      </c>
      <c r="AY205" s="235" t="s">
        <v>153</v>
      </c>
    </row>
    <row r="206" spans="2:51" s="13" customFormat="1" ht="11.25">
      <c r="B206" s="199"/>
      <c r="C206" s="200"/>
      <c r="D206" s="193" t="s">
        <v>220</v>
      </c>
      <c r="E206" s="201" t="s">
        <v>19</v>
      </c>
      <c r="F206" s="202" t="s">
        <v>749</v>
      </c>
      <c r="G206" s="200"/>
      <c r="H206" s="203">
        <v>19.7</v>
      </c>
      <c r="I206" s="204"/>
      <c r="J206" s="200"/>
      <c r="K206" s="200"/>
      <c r="L206" s="205"/>
      <c r="M206" s="206"/>
      <c r="N206" s="207"/>
      <c r="O206" s="207"/>
      <c r="P206" s="207"/>
      <c r="Q206" s="207"/>
      <c r="R206" s="207"/>
      <c r="S206" s="207"/>
      <c r="T206" s="208"/>
      <c r="AT206" s="209" t="s">
        <v>220</v>
      </c>
      <c r="AU206" s="209" t="s">
        <v>82</v>
      </c>
      <c r="AV206" s="13" t="s">
        <v>82</v>
      </c>
      <c r="AW206" s="13" t="s">
        <v>34</v>
      </c>
      <c r="AX206" s="13" t="s">
        <v>72</v>
      </c>
      <c r="AY206" s="209" t="s">
        <v>153</v>
      </c>
    </row>
    <row r="207" spans="2:51" s="15" customFormat="1" ht="11.25">
      <c r="B207" s="226"/>
      <c r="C207" s="227"/>
      <c r="D207" s="193" t="s">
        <v>220</v>
      </c>
      <c r="E207" s="228" t="s">
        <v>19</v>
      </c>
      <c r="F207" s="229" t="s">
        <v>750</v>
      </c>
      <c r="G207" s="227"/>
      <c r="H207" s="228" t="s">
        <v>19</v>
      </c>
      <c r="I207" s="230"/>
      <c r="J207" s="227"/>
      <c r="K207" s="227"/>
      <c r="L207" s="231"/>
      <c r="M207" s="232"/>
      <c r="N207" s="233"/>
      <c r="O207" s="233"/>
      <c r="P207" s="233"/>
      <c r="Q207" s="233"/>
      <c r="R207" s="233"/>
      <c r="S207" s="233"/>
      <c r="T207" s="234"/>
      <c r="AT207" s="235" t="s">
        <v>220</v>
      </c>
      <c r="AU207" s="235" t="s">
        <v>82</v>
      </c>
      <c r="AV207" s="15" t="s">
        <v>80</v>
      </c>
      <c r="AW207" s="15" t="s">
        <v>34</v>
      </c>
      <c r="AX207" s="15" t="s">
        <v>72</v>
      </c>
      <c r="AY207" s="235" t="s">
        <v>153</v>
      </c>
    </row>
    <row r="208" spans="2:51" s="13" customFormat="1" ht="11.25">
      <c r="B208" s="199"/>
      <c r="C208" s="200"/>
      <c r="D208" s="193" t="s">
        <v>220</v>
      </c>
      <c r="E208" s="201" t="s">
        <v>19</v>
      </c>
      <c r="F208" s="202" t="s">
        <v>751</v>
      </c>
      <c r="G208" s="200"/>
      <c r="H208" s="203">
        <v>12.4</v>
      </c>
      <c r="I208" s="204"/>
      <c r="J208" s="200"/>
      <c r="K208" s="200"/>
      <c r="L208" s="205"/>
      <c r="M208" s="206"/>
      <c r="N208" s="207"/>
      <c r="O208" s="207"/>
      <c r="P208" s="207"/>
      <c r="Q208" s="207"/>
      <c r="R208" s="207"/>
      <c r="S208" s="207"/>
      <c r="T208" s="208"/>
      <c r="AT208" s="209" t="s">
        <v>220</v>
      </c>
      <c r="AU208" s="209" t="s">
        <v>82</v>
      </c>
      <c r="AV208" s="13" t="s">
        <v>82</v>
      </c>
      <c r="AW208" s="13" t="s">
        <v>34</v>
      </c>
      <c r="AX208" s="13" t="s">
        <v>72</v>
      </c>
      <c r="AY208" s="209" t="s">
        <v>153</v>
      </c>
    </row>
    <row r="209" spans="2:51" s="14" customFormat="1" ht="11.25">
      <c r="B209" s="215"/>
      <c r="C209" s="216"/>
      <c r="D209" s="193" t="s">
        <v>220</v>
      </c>
      <c r="E209" s="217" t="s">
        <v>673</v>
      </c>
      <c r="F209" s="218" t="s">
        <v>278</v>
      </c>
      <c r="G209" s="216"/>
      <c r="H209" s="219">
        <v>32.1</v>
      </c>
      <c r="I209" s="220"/>
      <c r="J209" s="216"/>
      <c r="K209" s="216"/>
      <c r="L209" s="221"/>
      <c r="M209" s="222"/>
      <c r="N209" s="223"/>
      <c r="O209" s="223"/>
      <c r="P209" s="223"/>
      <c r="Q209" s="223"/>
      <c r="R209" s="223"/>
      <c r="S209" s="223"/>
      <c r="T209" s="224"/>
      <c r="AT209" s="225" t="s">
        <v>220</v>
      </c>
      <c r="AU209" s="225" t="s">
        <v>82</v>
      </c>
      <c r="AV209" s="14" t="s">
        <v>160</v>
      </c>
      <c r="AW209" s="14" t="s">
        <v>34</v>
      </c>
      <c r="AX209" s="14" t="s">
        <v>80</v>
      </c>
      <c r="AY209" s="225" t="s">
        <v>153</v>
      </c>
    </row>
    <row r="210" spans="1:65" s="2" customFormat="1" ht="14.45" customHeight="1">
      <c r="A210" s="36"/>
      <c r="B210" s="37"/>
      <c r="C210" s="180" t="s">
        <v>399</v>
      </c>
      <c r="D210" s="180" t="s">
        <v>155</v>
      </c>
      <c r="E210" s="181" t="s">
        <v>590</v>
      </c>
      <c r="F210" s="182" t="s">
        <v>591</v>
      </c>
      <c r="G210" s="183" t="s">
        <v>158</v>
      </c>
      <c r="H210" s="184">
        <v>75.5</v>
      </c>
      <c r="I210" s="185"/>
      <c r="J210" s="186">
        <f>ROUND(I210*H210,2)</f>
        <v>0</v>
      </c>
      <c r="K210" s="182" t="s">
        <v>159</v>
      </c>
      <c r="L210" s="41"/>
      <c r="M210" s="187" t="s">
        <v>19</v>
      </c>
      <c r="N210" s="188" t="s">
        <v>43</v>
      </c>
      <c r="O210" s="66"/>
      <c r="P210" s="189">
        <f>O210*H210</f>
        <v>0</v>
      </c>
      <c r="Q210" s="189">
        <v>0.00167</v>
      </c>
      <c r="R210" s="189">
        <f>Q210*H210</f>
        <v>0.126085</v>
      </c>
      <c r="S210" s="189">
        <v>0</v>
      </c>
      <c r="T210" s="190">
        <f>S210*H210</f>
        <v>0</v>
      </c>
      <c r="U210" s="36"/>
      <c r="V210" s="36"/>
      <c r="W210" s="36"/>
      <c r="X210" s="36"/>
      <c r="Y210" s="36"/>
      <c r="Z210" s="36"/>
      <c r="AA210" s="36"/>
      <c r="AB210" s="36"/>
      <c r="AC210" s="36"/>
      <c r="AD210" s="36"/>
      <c r="AE210" s="36"/>
      <c r="AR210" s="191" t="s">
        <v>160</v>
      </c>
      <c r="AT210" s="191" t="s">
        <v>155</v>
      </c>
      <c r="AU210" s="191" t="s">
        <v>82</v>
      </c>
      <c r="AY210" s="19" t="s">
        <v>153</v>
      </c>
      <c r="BE210" s="192">
        <f>IF(N210="základní",J210,0)</f>
        <v>0</v>
      </c>
      <c r="BF210" s="192">
        <f>IF(N210="snížená",J210,0)</f>
        <v>0</v>
      </c>
      <c r="BG210" s="192">
        <f>IF(N210="zákl. přenesená",J210,0)</f>
        <v>0</v>
      </c>
      <c r="BH210" s="192">
        <f>IF(N210="sníž. přenesená",J210,0)</f>
        <v>0</v>
      </c>
      <c r="BI210" s="192">
        <f>IF(N210="nulová",J210,0)</f>
        <v>0</v>
      </c>
      <c r="BJ210" s="19" t="s">
        <v>80</v>
      </c>
      <c r="BK210" s="192">
        <f>ROUND(I210*H210,2)</f>
        <v>0</v>
      </c>
      <c r="BL210" s="19" t="s">
        <v>160</v>
      </c>
      <c r="BM210" s="191" t="s">
        <v>752</v>
      </c>
    </row>
    <row r="211" spans="1:47" s="2" customFormat="1" ht="11.25">
      <c r="A211" s="36"/>
      <c r="B211" s="37"/>
      <c r="C211" s="38"/>
      <c r="D211" s="193" t="s">
        <v>186</v>
      </c>
      <c r="E211" s="38"/>
      <c r="F211" s="194" t="s">
        <v>593</v>
      </c>
      <c r="G211" s="38"/>
      <c r="H211" s="38"/>
      <c r="I211" s="195"/>
      <c r="J211" s="38"/>
      <c r="K211" s="38"/>
      <c r="L211" s="41"/>
      <c r="M211" s="196"/>
      <c r="N211" s="197"/>
      <c r="O211" s="66"/>
      <c r="P211" s="66"/>
      <c r="Q211" s="66"/>
      <c r="R211" s="66"/>
      <c r="S211" s="66"/>
      <c r="T211" s="67"/>
      <c r="U211" s="36"/>
      <c r="V211" s="36"/>
      <c r="W211" s="36"/>
      <c r="X211" s="36"/>
      <c r="Y211" s="36"/>
      <c r="Z211" s="36"/>
      <c r="AA211" s="36"/>
      <c r="AB211" s="36"/>
      <c r="AC211" s="36"/>
      <c r="AD211" s="36"/>
      <c r="AE211" s="36"/>
      <c r="AT211" s="19" t="s">
        <v>186</v>
      </c>
      <c r="AU211" s="19" t="s">
        <v>82</v>
      </c>
    </row>
    <row r="212" spans="1:47" s="2" customFormat="1" ht="204.75">
      <c r="A212" s="36"/>
      <c r="B212" s="37"/>
      <c r="C212" s="38"/>
      <c r="D212" s="193" t="s">
        <v>188</v>
      </c>
      <c r="E212" s="38"/>
      <c r="F212" s="198" t="s">
        <v>594</v>
      </c>
      <c r="G212" s="38"/>
      <c r="H212" s="38"/>
      <c r="I212" s="195"/>
      <c r="J212" s="38"/>
      <c r="K212" s="38"/>
      <c r="L212" s="41"/>
      <c r="M212" s="196"/>
      <c r="N212" s="197"/>
      <c r="O212" s="66"/>
      <c r="P212" s="66"/>
      <c r="Q212" s="66"/>
      <c r="R212" s="66"/>
      <c r="S212" s="66"/>
      <c r="T212" s="67"/>
      <c r="U212" s="36"/>
      <c r="V212" s="36"/>
      <c r="W212" s="36"/>
      <c r="X212" s="36"/>
      <c r="Y212" s="36"/>
      <c r="Z212" s="36"/>
      <c r="AA212" s="36"/>
      <c r="AB212" s="36"/>
      <c r="AC212" s="36"/>
      <c r="AD212" s="36"/>
      <c r="AE212" s="36"/>
      <c r="AT212" s="19" t="s">
        <v>188</v>
      </c>
      <c r="AU212" s="19" t="s">
        <v>82</v>
      </c>
    </row>
    <row r="213" spans="1:47" s="2" customFormat="1" ht="19.5">
      <c r="A213" s="36"/>
      <c r="B213" s="37"/>
      <c r="C213" s="38"/>
      <c r="D213" s="193" t="s">
        <v>274</v>
      </c>
      <c r="E213" s="38"/>
      <c r="F213" s="198" t="s">
        <v>745</v>
      </c>
      <c r="G213" s="38"/>
      <c r="H213" s="38"/>
      <c r="I213" s="195"/>
      <c r="J213" s="38"/>
      <c r="K213" s="38"/>
      <c r="L213" s="41"/>
      <c r="M213" s="196"/>
      <c r="N213" s="197"/>
      <c r="O213" s="66"/>
      <c r="P213" s="66"/>
      <c r="Q213" s="66"/>
      <c r="R213" s="66"/>
      <c r="S213" s="66"/>
      <c r="T213" s="67"/>
      <c r="U213" s="36"/>
      <c r="V213" s="36"/>
      <c r="W213" s="36"/>
      <c r="X213" s="36"/>
      <c r="Y213" s="36"/>
      <c r="Z213" s="36"/>
      <c r="AA213" s="36"/>
      <c r="AB213" s="36"/>
      <c r="AC213" s="36"/>
      <c r="AD213" s="36"/>
      <c r="AE213" s="36"/>
      <c r="AT213" s="19" t="s">
        <v>274</v>
      </c>
      <c r="AU213" s="19" t="s">
        <v>82</v>
      </c>
    </row>
    <row r="214" spans="2:51" s="13" customFormat="1" ht="11.25">
      <c r="B214" s="199"/>
      <c r="C214" s="200"/>
      <c r="D214" s="193" t="s">
        <v>220</v>
      </c>
      <c r="E214" s="201" t="s">
        <v>19</v>
      </c>
      <c r="F214" s="202" t="s">
        <v>753</v>
      </c>
      <c r="G214" s="200"/>
      <c r="H214" s="203">
        <v>75.5</v>
      </c>
      <c r="I214" s="204"/>
      <c r="J214" s="200"/>
      <c r="K214" s="200"/>
      <c r="L214" s="205"/>
      <c r="M214" s="206"/>
      <c r="N214" s="207"/>
      <c r="O214" s="207"/>
      <c r="P214" s="207"/>
      <c r="Q214" s="207"/>
      <c r="R214" s="207"/>
      <c r="S214" s="207"/>
      <c r="T214" s="208"/>
      <c r="AT214" s="209" t="s">
        <v>220</v>
      </c>
      <c r="AU214" s="209" t="s">
        <v>82</v>
      </c>
      <c r="AV214" s="13" t="s">
        <v>82</v>
      </c>
      <c r="AW214" s="13" t="s">
        <v>34</v>
      </c>
      <c r="AX214" s="13" t="s">
        <v>80</v>
      </c>
      <c r="AY214" s="209" t="s">
        <v>153</v>
      </c>
    </row>
    <row r="215" spans="1:65" s="2" customFormat="1" ht="14.45" customHeight="1">
      <c r="A215" s="36"/>
      <c r="B215" s="37"/>
      <c r="C215" s="180" t="s">
        <v>405</v>
      </c>
      <c r="D215" s="180" t="s">
        <v>155</v>
      </c>
      <c r="E215" s="181" t="s">
        <v>600</v>
      </c>
      <c r="F215" s="182" t="s">
        <v>601</v>
      </c>
      <c r="G215" s="183" t="s">
        <v>158</v>
      </c>
      <c r="H215" s="184">
        <v>51.8</v>
      </c>
      <c r="I215" s="185"/>
      <c r="J215" s="186">
        <f>ROUND(I215*H215,2)</f>
        <v>0</v>
      </c>
      <c r="K215" s="182" t="s">
        <v>159</v>
      </c>
      <c r="L215" s="41"/>
      <c r="M215" s="187" t="s">
        <v>19</v>
      </c>
      <c r="N215" s="188" t="s">
        <v>43</v>
      </c>
      <c r="O215" s="66"/>
      <c r="P215" s="189">
        <f>O215*H215</f>
        <v>0</v>
      </c>
      <c r="Q215" s="189">
        <v>0.00017</v>
      </c>
      <c r="R215" s="189">
        <f>Q215*H215</f>
        <v>0.008806</v>
      </c>
      <c r="S215" s="189">
        <v>0</v>
      </c>
      <c r="T215" s="190">
        <f>S215*H215</f>
        <v>0</v>
      </c>
      <c r="U215" s="36"/>
      <c r="V215" s="36"/>
      <c r="W215" s="36"/>
      <c r="X215" s="36"/>
      <c r="Y215" s="36"/>
      <c r="Z215" s="36"/>
      <c r="AA215" s="36"/>
      <c r="AB215" s="36"/>
      <c r="AC215" s="36"/>
      <c r="AD215" s="36"/>
      <c r="AE215" s="36"/>
      <c r="AR215" s="191" t="s">
        <v>160</v>
      </c>
      <c r="AT215" s="191" t="s">
        <v>155</v>
      </c>
      <c r="AU215" s="191" t="s">
        <v>82</v>
      </c>
      <c r="AY215" s="19" t="s">
        <v>153</v>
      </c>
      <c r="BE215" s="192">
        <f>IF(N215="základní",J215,0)</f>
        <v>0</v>
      </c>
      <c r="BF215" s="192">
        <f>IF(N215="snížená",J215,0)</f>
        <v>0</v>
      </c>
      <c r="BG215" s="192">
        <f>IF(N215="zákl. přenesená",J215,0)</f>
        <v>0</v>
      </c>
      <c r="BH215" s="192">
        <f>IF(N215="sníž. přenesená",J215,0)</f>
        <v>0</v>
      </c>
      <c r="BI215" s="192">
        <f>IF(N215="nulová",J215,0)</f>
        <v>0</v>
      </c>
      <c r="BJ215" s="19" t="s">
        <v>80</v>
      </c>
      <c r="BK215" s="192">
        <f>ROUND(I215*H215,2)</f>
        <v>0</v>
      </c>
      <c r="BL215" s="19" t="s">
        <v>160</v>
      </c>
      <c r="BM215" s="191" t="s">
        <v>754</v>
      </c>
    </row>
    <row r="216" spans="1:47" s="2" customFormat="1" ht="11.25">
      <c r="A216" s="36"/>
      <c r="B216" s="37"/>
      <c r="C216" s="38"/>
      <c r="D216" s="193" t="s">
        <v>186</v>
      </c>
      <c r="E216" s="38"/>
      <c r="F216" s="194" t="s">
        <v>603</v>
      </c>
      <c r="G216" s="38"/>
      <c r="H216" s="38"/>
      <c r="I216" s="195"/>
      <c r="J216" s="38"/>
      <c r="K216" s="38"/>
      <c r="L216" s="41"/>
      <c r="M216" s="196"/>
      <c r="N216" s="197"/>
      <c r="O216" s="66"/>
      <c r="P216" s="66"/>
      <c r="Q216" s="66"/>
      <c r="R216" s="66"/>
      <c r="S216" s="66"/>
      <c r="T216" s="67"/>
      <c r="U216" s="36"/>
      <c r="V216" s="36"/>
      <c r="W216" s="36"/>
      <c r="X216" s="36"/>
      <c r="Y216" s="36"/>
      <c r="Z216" s="36"/>
      <c r="AA216" s="36"/>
      <c r="AB216" s="36"/>
      <c r="AC216" s="36"/>
      <c r="AD216" s="36"/>
      <c r="AE216" s="36"/>
      <c r="AT216" s="19" t="s">
        <v>186</v>
      </c>
      <c r="AU216" s="19" t="s">
        <v>82</v>
      </c>
    </row>
    <row r="217" spans="1:47" s="2" customFormat="1" ht="204.75">
      <c r="A217" s="36"/>
      <c r="B217" s="37"/>
      <c r="C217" s="38"/>
      <c r="D217" s="193" t="s">
        <v>188</v>
      </c>
      <c r="E217" s="38"/>
      <c r="F217" s="198" t="s">
        <v>594</v>
      </c>
      <c r="G217" s="38"/>
      <c r="H217" s="38"/>
      <c r="I217" s="195"/>
      <c r="J217" s="38"/>
      <c r="K217" s="38"/>
      <c r="L217" s="41"/>
      <c r="M217" s="196"/>
      <c r="N217" s="197"/>
      <c r="O217" s="66"/>
      <c r="P217" s="66"/>
      <c r="Q217" s="66"/>
      <c r="R217" s="66"/>
      <c r="S217" s="66"/>
      <c r="T217" s="67"/>
      <c r="U217" s="36"/>
      <c r="V217" s="36"/>
      <c r="W217" s="36"/>
      <c r="X217" s="36"/>
      <c r="Y217" s="36"/>
      <c r="Z217" s="36"/>
      <c r="AA217" s="36"/>
      <c r="AB217" s="36"/>
      <c r="AC217" s="36"/>
      <c r="AD217" s="36"/>
      <c r="AE217" s="36"/>
      <c r="AT217" s="19" t="s">
        <v>188</v>
      </c>
      <c r="AU217" s="19" t="s">
        <v>82</v>
      </c>
    </row>
    <row r="218" spans="1:47" s="2" customFormat="1" ht="19.5">
      <c r="A218" s="36"/>
      <c r="B218" s="37"/>
      <c r="C218" s="38"/>
      <c r="D218" s="193" t="s">
        <v>274</v>
      </c>
      <c r="E218" s="38"/>
      <c r="F218" s="198" t="s">
        <v>745</v>
      </c>
      <c r="G218" s="38"/>
      <c r="H218" s="38"/>
      <c r="I218" s="195"/>
      <c r="J218" s="38"/>
      <c r="K218" s="38"/>
      <c r="L218" s="41"/>
      <c r="M218" s="196"/>
      <c r="N218" s="197"/>
      <c r="O218" s="66"/>
      <c r="P218" s="66"/>
      <c r="Q218" s="66"/>
      <c r="R218" s="66"/>
      <c r="S218" s="66"/>
      <c r="T218" s="67"/>
      <c r="U218" s="36"/>
      <c r="V218" s="36"/>
      <c r="W218" s="36"/>
      <c r="X218" s="36"/>
      <c r="Y218" s="36"/>
      <c r="Z218" s="36"/>
      <c r="AA218" s="36"/>
      <c r="AB218" s="36"/>
      <c r="AC218" s="36"/>
      <c r="AD218" s="36"/>
      <c r="AE218" s="36"/>
      <c r="AT218" s="19" t="s">
        <v>274</v>
      </c>
      <c r="AU218" s="19" t="s">
        <v>82</v>
      </c>
    </row>
    <row r="219" spans="2:51" s="13" customFormat="1" ht="11.25">
      <c r="B219" s="199"/>
      <c r="C219" s="200"/>
      <c r="D219" s="193" t="s">
        <v>220</v>
      </c>
      <c r="E219" s="201" t="s">
        <v>755</v>
      </c>
      <c r="F219" s="202" t="s">
        <v>756</v>
      </c>
      <c r="G219" s="200"/>
      <c r="H219" s="203">
        <v>51.8</v>
      </c>
      <c r="I219" s="204"/>
      <c r="J219" s="200"/>
      <c r="K219" s="200"/>
      <c r="L219" s="205"/>
      <c r="M219" s="206"/>
      <c r="N219" s="207"/>
      <c r="O219" s="207"/>
      <c r="P219" s="207"/>
      <c r="Q219" s="207"/>
      <c r="R219" s="207"/>
      <c r="S219" s="207"/>
      <c r="T219" s="208"/>
      <c r="AT219" s="209" t="s">
        <v>220</v>
      </c>
      <c r="AU219" s="209" t="s">
        <v>82</v>
      </c>
      <c r="AV219" s="13" t="s">
        <v>82</v>
      </c>
      <c r="AW219" s="13" t="s">
        <v>34</v>
      </c>
      <c r="AX219" s="13" t="s">
        <v>80</v>
      </c>
      <c r="AY219" s="209" t="s">
        <v>153</v>
      </c>
    </row>
    <row r="220" spans="1:65" s="2" customFormat="1" ht="14.45" customHeight="1">
      <c r="A220" s="36"/>
      <c r="B220" s="37"/>
      <c r="C220" s="180" t="s">
        <v>7</v>
      </c>
      <c r="D220" s="180" t="s">
        <v>155</v>
      </c>
      <c r="E220" s="181" t="s">
        <v>757</v>
      </c>
      <c r="F220" s="182" t="s">
        <v>758</v>
      </c>
      <c r="G220" s="183" t="s">
        <v>676</v>
      </c>
      <c r="H220" s="184">
        <v>12</v>
      </c>
      <c r="I220" s="185"/>
      <c r="J220" s="186">
        <f>ROUND(I220*H220,2)</f>
        <v>0</v>
      </c>
      <c r="K220" s="182" t="s">
        <v>19</v>
      </c>
      <c r="L220" s="41"/>
      <c r="M220" s="187" t="s">
        <v>19</v>
      </c>
      <c r="N220" s="188" t="s">
        <v>43</v>
      </c>
      <c r="O220" s="66"/>
      <c r="P220" s="189">
        <f>O220*H220</f>
        <v>0</v>
      </c>
      <c r="Q220" s="189">
        <v>1E-05</v>
      </c>
      <c r="R220" s="189">
        <f>Q220*H220</f>
        <v>0.00012000000000000002</v>
      </c>
      <c r="S220" s="189">
        <v>0</v>
      </c>
      <c r="T220" s="190">
        <f>S220*H220</f>
        <v>0</v>
      </c>
      <c r="U220" s="36"/>
      <c r="V220" s="36"/>
      <c r="W220" s="36"/>
      <c r="X220" s="36"/>
      <c r="Y220" s="36"/>
      <c r="Z220" s="36"/>
      <c r="AA220" s="36"/>
      <c r="AB220" s="36"/>
      <c r="AC220" s="36"/>
      <c r="AD220" s="36"/>
      <c r="AE220" s="36"/>
      <c r="AR220" s="191" t="s">
        <v>160</v>
      </c>
      <c r="AT220" s="191" t="s">
        <v>155</v>
      </c>
      <c r="AU220" s="191" t="s">
        <v>82</v>
      </c>
      <c r="AY220" s="19" t="s">
        <v>153</v>
      </c>
      <c r="BE220" s="192">
        <f>IF(N220="základní",J220,0)</f>
        <v>0</v>
      </c>
      <c r="BF220" s="192">
        <f>IF(N220="snížená",J220,0)</f>
        <v>0</v>
      </c>
      <c r="BG220" s="192">
        <f>IF(N220="zákl. přenesená",J220,0)</f>
        <v>0</v>
      </c>
      <c r="BH220" s="192">
        <f>IF(N220="sníž. přenesená",J220,0)</f>
        <v>0</v>
      </c>
      <c r="BI220" s="192">
        <f>IF(N220="nulová",J220,0)</f>
        <v>0</v>
      </c>
      <c r="BJ220" s="19" t="s">
        <v>80</v>
      </c>
      <c r="BK220" s="192">
        <f>ROUND(I220*H220,2)</f>
        <v>0</v>
      </c>
      <c r="BL220" s="19" t="s">
        <v>160</v>
      </c>
      <c r="BM220" s="191" t="s">
        <v>759</v>
      </c>
    </row>
    <row r="221" spans="1:47" s="2" customFormat="1" ht="11.25">
      <c r="A221" s="36"/>
      <c r="B221" s="37"/>
      <c r="C221" s="38"/>
      <c r="D221" s="193" t="s">
        <v>186</v>
      </c>
      <c r="E221" s="38"/>
      <c r="F221" s="194" t="s">
        <v>760</v>
      </c>
      <c r="G221" s="38"/>
      <c r="H221" s="38"/>
      <c r="I221" s="195"/>
      <c r="J221" s="38"/>
      <c r="K221" s="38"/>
      <c r="L221" s="41"/>
      <c r="M221" s="196"/>
      <c r="N221" s="197"/>
      <c r="O221" s="66"/>
      <c r="P221" s="66"/>
      <c r="Q221" s="66"/>
      <c r="R221" s="66"/>
      <c r="S221" s="66"/>
      <c r="T221" s="67"/>
      <c r="U221" s="36"/>
      <c r="V221" s="36"/>
      <c r="W221" s="36"/>
      <c r="X221" s="36"/>
      <c r="Y221" s="36"/>
      <c r="Z221" s="36"/>
      <c r="AA221" s="36"/>
      <c r="AB221" s="36"/>
      <c r="AC221" s="36"/>
      <c r="AD221" s="36"/>
      <c r="AE221" s="36"/>
      <c r="AT221" s="19" t="s">
        <v>186</v>
      </c>
      <c r="AU221" s="19" t="s">
        <v>82</v>
      </c>
    </row>
    <row r="222" spans="1:47" s="2" customFormat="1" ht="87.75">
      <c r="A222" s="36"/>
      <c r="B222" s="37"/>
      <c r="C222" s="38"/>
      <c r="D222" s="193" t="s">
        <v>188</v>
      </c>
      <c r="E222" s="38"/>
      <c r="F222" s="198" t="s">
        <v>761</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188</v>
      </c>
      <c r="AU222" s="19" t="s">
        <v>82</v>
      </c>
    </row>
    <row r="223" spans="2:51" s="13" customFormat="1" ht="11.25">
      <c r="B223" s="199"/>
      <c r="C223" s="200"/>
      <c r="D223" s="193" t="s">
        <v>220</v>
      </c>
      <c r="E223" s="201" t="s">
        <v>19</v>
      </c>
      <c r="F223" s="202" t="s">
        <v>675</v>
      </c>
      <c r="G223" s="200"/>
      <c r="H223" s="203">
        <v>12</v>
      </c>
      <c r="I223" s="204"/>
      <c r="J223" s="200"/>
      <c r="K223" s="200"/>
      <c r="L223" s="205"/>
      <c r="M223" s="206"/>
      <c r="N223" s="207"/>
      <c r="O223" s="207"/>
      <c r="P223" s="207"/>
      <c r="Q223" s="207"/>
      <c r="R223" s="207"/>
      <c r="S223" s="207"/>
      <c r="T223" s="208"/>
      <c r="AT223" s="209" t="s">
        <v>220</v>
      </c>
      <c r="AU223" s="209" t="s">
        <v>82</v>
      </c>
      <c r="AV223" s="13" t="s">
        <v>82</v>
      </c>
      <c r="AW223" s="13" t="s">
        <v>34</v>
      </c>
      <c r="AX223" s="13" t="s">
        <v>80</v>
      </c>
      <c r="AY223" s="209" t="s">
        <v>153</v>
      </c>
    </row>
    <row r="224" spans="1:65" s="2" customFormat="1" ht="14.45" customHeight="1">
      <c r="A224" s="36"/>
      <c r="B224" s="37"/>
      <c r="C224" s="180" t="s">
        <v>418</v>
      </c>
      <c r="D224" s="180" t="s">
        <v>155</v>
      </c>
      <c r="E224" s="181" t="s">
        <v>762</v>
      </c>
      <c r="F224" s="182" t="s">
        <v>763</v>
      </c>
      <c r="G224" s="183" t="s">
        <v>676</v>
      </c>
      <c r="H224" s="184">
        <v>12</v>
      </c>
      <c r="I224" s="185"/>
      <c r="J224" s="186">
        <f>ROUND(I224*H224,2)</f>
        <v>0</v>
      </c>
      <c r="K224" s="182" t="s">
        <v>19</v>
      </c>
      <c r="L224" s="41"/>
      <c r="M224" s="187" t="s">
        <v>19</v>
      </c>
      <c r="N224" s="188" t="s">
        <v>43</v>
      </c>
      <c r="O224" s="66"/>
      <c r="P224" s="189">
        <f>O224*H224</f>
        <v>0</v>
      </c>
      <c r="Q224" s="189">
        <v>0.0002</v>
      </c>
      <c r="R224" s="189">
        <f>Q224*H224</f>
        <v>0.0024000000000000002</v>
      </c>
      <c r="S224" s="189">
        <v>0</v>
      </c>
      <c r="T224" s="190">
        <f>S224*H224</f>
        <v>0</v>
      </c>
      <c r="U224" s="36"/>
      <c r="V224" s="36"/>
      <c r="W224" s="36"/>
      <c r="X224" s="36"/>
      <c r="Y224" s="36"/>
      <c r="Z224" s="36"/>
      <c r="AA224" s="36"/>
      <c r="AB224" s="36"/>
      <c r="AC224" s="36"/>
      <c r="AD224" s="36"/>
      <c r="AE224" s="36"/>
      <c r="AR224" s="191" t="s">
        <v>160</v>
      </c>
      <c r="AT224" s="191" t="s">
        <v>155</v>
      </c>
      <c r="AU224" s="191" t="s">
        <v>82</v>
      </c>
      <c r="AY224" s="19" t="s">
        <v>153</v>
      </c>
      <c r="BE224" s="192">
        <f>IF(N224="základní",J224,0)</f>
        <v>0</v>
      </c>
      <c r="BF224" s="192">
        <f>IF(N224="snížená",J224,0)</f>
        <v>0</v>
      </c>
      <c r="BG224" s="192">
        <f>IF(N224="zákl. přenesená",J224,0)</f>
        <v>0</v>
      </c>
      <c r="BH224" s="192">
        <f>IF(N224="sníž. přenesená",J224,0)</f>
        <v>0</v>
      </c>
      <c r="BI224" s="192">
        <f>IF(N224="nulová",J224,0)</f>
        <v>0</v>
      </c>
      <c r="BJ224" s="19" t="s">
        <v>80</v>
      </c>
      <c r="BK224" s="192">
        <f>ROUND(I224*H224,2)</f>
        <v>0</v>
      </c>
      <c r="BL224" s="19" t="s">
        <v>160</v>
      </c>
      <c r="BM224" s="191" t="s">
        <v>764</v>
      </c>
    </row>
    <row r="225" spans="1:47" s="2" customFormat="1" ht="11.25">
      <c r="A225" s="36"/>
      <c r="B225" s="37"/>
      <c r="C225" s="38"/>
      <c r="D225" s="193" t="s">
        <v>186</v>
      </c>
      <c r="E225" s="38"/>
      <c r="F225" s="194" t="s">
        <v>765</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186</v>
      </c>
      <c r="AU225" s="19" t="s">
        <v>82</v>
      </c>
    </row>
    <row r="226" spans="1:47" s="2" customFormat="1" ht="87.75">
      <c r="A226" s="36"/>
      <c r="B226" s="37"/>
      <c r="C226" s="38"/>
      <c r="D226" s="193" t="s">
        <v>188</v>
      </c>
      <c r="E226" s="38"/>
      <c r="F226" s="198" t="s">
        <v>761</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188</v>
      </c>
      <c r="AU226" s="19" t="s">
        <v>82</v>
      </c>
    </row>
    <row r="227" spans="2:51" s="13" customFormat="1" ht="11.25">
      <c r="B227" s="199"/>
      <c r="C227" s="200"/>
      <c r="D227" s="193" t="s">
        <v>220</v>
      </c>
      <c r="E227" s="201" t="s">
        <v>19</v>
      </c>
      <c r="F227" s="202" t="s">
        <v>766</v>
      </c>
      <c r="G227" s="200"/>
      <c r="H227" s="203">
        <v>4</v>
      </c>
      <c r="I227" s="204"/>
      <c r="J227" s="200"/>
      <c r="K227" s="200"/>
      <c r="L227" s="205"/>
      <c r="M227" s="206"/>
      <c r="N227" s="207"/>
      <c r="O227" s="207"/>
      <c r="P227" s="207"/>
      <c r="Q227" s="207"/>
      <c r="R227" s="207"/>
      <c r="S227" s="207"/>
      <c r="T227" s="208"/>
      <c r="AT227" s="209" t="s">
        <v>220</v>
      </c>
      <c r="AU227" s="209" t="s">
        <v>82</v>
      </c>
      <c r="AV227" s="13" t="s">
        <v>82</v>
      </c>
      <c r="AW227" s="13" t="s">
        <v>34</v>
      </c>
      <c r="AX227" s="13" t="s">
        <v>72</v>
      </c>
      <c r="AY227" s="209" t="s">
        <v>153</v>
      </c>
    </row>
    <row r="228" spans="2:51" s="13" customFormat="1" ht="11.25">
      <c r="B228" s="199"/>
      <c r="C228" s="200"/>
      <c r="D228" s="193" t="s">
        <v>220</v>
      </c>
      <c r="E228" s="201" t="s">
        <v>19</v>
      </c>
      <c r="F228" s="202" t="s">
        <v>767</v>
      </c>
      <c r="G228" s="200"/>
      <c r="H228" s="203">
        <v>8</v>
      </c>
      <c r="I228" s="204"/>
      <c r="J228" s="200"/>
      <c r="K228" s="200"/>
      <c r="L228" s="205"/>
      <c r="M228" s="206"/>
      <c r="N228" s="207"/>
      <c r="O228" s="207"/>
      <c r="P228" s="207"/>
      <c r="Q228" s="207"/>
      <c r="R228" s="207"/>
      <c r="S228" s="207"/>
      <c r="T228" s="208"/>
      <c r="AT228" s="209" t="s">
        <v>220</v>
      </c>
      <c r="AU228" s="209" t="s">
        <v>82</v>
      </c>
      <c r="AV228" s="13" t="s">
        <v>82</v>
      </c>
      <c r="AW228" s="13" t="s">
        <v>34</v>
      </c>
      <c r="AX228" s="13" t="s">
        <v>72</v>
      </c>
      <c r="AY228" s="209" t="s">
        <v>153</v>
      </c>
    </row>
    <row r="229" spans="2:51" s="14" customFormat="1" ht="11.25">
      <c r="B229" s="215"/>
      <c r="C229" s="216"/>
      <c r="D229" s="193" t="s">
        <v>220</v>
      </c>
      <c r="E229" s="217" t="s">
        <v>675</v>
      </c>
      <c r="F229" s="218" t="s">
        <v>278</v>
      </c>
      <c r="G229" s="216"/>
      <c r="H229" s="219">
        <v>12</v>
      </c>
      <c r="I229" s="220"/>
      <c r="J229" s="216"/>
      <c r="K229" s="216"/>
      <c r="L229" s="221"/>
      <c r="M229" s="222"/>
      <c r="N229" s="223"/>
      <c r="O229" s="223"/>
      <c r="P229" s="223"/>
      <c r="Q229" s="223"/>
      <c r="R229" s="223"/>
      <c r="S229" s="223"/>
      <c r="T229" s="224"/>
      <c r="AT229" s="225" t="s">
        <v>220</v>
      </c>
      <c r="AU229" s="225" t="s">
        <v>82</v>
      </c>
      <c r="AV229" s="14" t="s">
        <v>160</v>
      </c>
      <c r="AW229" s="14" t="s">
        <v>34</v>
      </c>
      <c r="AX229" s="14" t="s">
        <v>80</v>
      </c>
      <c r="AY229" s="225" t="s">
        <v>153</v>
      </c>
    </row>
    <row r="230" spans="2:63" s="12" customFormat="1" ht="22.9" customHeight="1">
      <c r="B230" s="164"/>
      <c r="C230" s="165"/>
      <c r="D230" s="166" t="s">
        <v>71</v>
      </c>
      <c r="E230" s="178" t="s">
        <v>222</v>
      </c>
      <c r="F230" s="178" t="s">
        <v>389</v>
      </c>
      <c r="G230" s="165"/>
      <c r="H230" s="165"/>
      <c r="I230" s="168"/>
      <c r="J230" s="179">
        <f>BK230</f>
        <v>0</v>
      </c>
      <c r="K230" s="165"/>
      <c r="L230" s="170"/>
      <c r="M230" s="171"/>
      <c r="N230" s="172"/>
      <c r="O230" s="172"/>
      <c r="P230" s="173">
        <f>SUM(P231:P233)</f>
        <v>0</v>
      </c>
      <c r="Q230" s="172"/>
      <c r="R230" s="173">
        <f>SUM(R231:R233)</f>
        <v>0</v>
      </c>
      <c r="S230" s="172"/>
      <c r="T230" s="174">
        <f>SUM(T231:T233)</f>
        <v>0</v>
      </c>
      <c r="AR230" s="175" t="s">
        <v>80</v>
      </c>
      <c r="AT230" s="176" t="s">
        <v>71</v>
      </c>
      <c r="AU230" s="176" t="s">
        <v>80</v>
      </c>
      <c r="AY230" s="175" t="s">
        <v>153</v>
      </c>
      <c r="BK230" s="177">
        <f>SUM(BK231:BK233)</f>
        <v>0</v>
      </c>
    </row>
    <row r="231" spans="1:65" s="2" customFormat="1" ht="14.45" customHeight="1">
      <c r="A231" s="36"/>
      <c r="B231" s="37"/>
      <c r="C231" s="180" t="s">
        <v>424</v>
      </c>
      <c r="D231" s="180" t="s">
        <v>155</v>
      </c>
      <c r="E231" s="181" t="s">
        <v>649</v>
      </c>
      <c r="F231" s="182" t="s">
        <v>650</v>
      </c>
      <c r="G231" s="183" t="s">
        <v>226</v>
      </c>
      <c r="H231" s="184">
        <v>37.51</v>
      </c>
      <c r="I231" s="185"/>
      <c r="J231" s="186">
        <f>ROUND(I231*H231,2)</f>
        <v>0</v>
      </c>
      <c r="K231" s="182" t="s">
        <v>159</v>
      </c>
      <c r="L231" s="41"/>
      <c r="M231" s="187" t="s">
        <v>19</v>
      </c>
      <c r="N231" s="188" t="s">
        <v>43</v>
      </c>
      <c r="O231" s="66"/>
      <c r="P231" s="189">
        <f>O231*H231</f>
        <v>0</v>
      </c>
      <c r="Q231" s="189">
        <v>0</v>
      </c>
      <c r="R231" s="189">
        <f>Q231*H231</f>
        <v>0</v>
      </c>
      <c r="S231" s="189">
        <v>0</v>
      </c>
      <c r="T231" s="190">
        <f>S231*H231</f>
        <v>0</v>
      </c>
      <c r="U231" s="36"/>
      <c r="V231" s="36"/>
      <c r="W231" s="36"/>
      <c r="X231" s="36"/>
      <c r="Y231" s="36"/>
      <c r="Z231" s="36"/>
      <c r="AA231" s="36"/>
      <c r="AB231" s="36"/>
      <c r="AC231" s="36"/>
      <c r="AD231" s="36"/>
      <c r="AE231" s="36"/>
      <c r="AR231" s="191" t="s">
        <v>160</v>
      </c>
      <c r="AT231" s="191" t="s">
        <v>155</v>
      </c>
      <c r="AU231" s="191" t="s">
        <v>82</v>
      </c>
      <c r="AY231" s="19" t="s">
        <v>153</v>
      </c>
      <c r="BE231" s="192">
        <f>IF(N231="základní",J231,0)</f>
        <v>0</v>
      </c>
      <c r="BF231" s="192">
        <f>IF(N231="snížená",J231,0)</f>
        <v>0</v>
      </c>
      <c r="BG231" s="192">
        <f>IF(N231="zákl. přenesená",J231,0)</f>
        <v>0</v>
      </c>
      <c r="BH231" s="192">
        <f>IF(N231="sníž. přenesená",J231,0)</f>
        <v>0</v>
      </c>
      <c r="BI231" s="192">
        <f>IF(N231="nulová",J231,0)</f>
        <v>0</v>
      </c>
      <c r="BJ231" s="19" t="s">
        <v>80</v>
      </c>
      <c r="BK231" s="192">
        <f>ROUND(I231*H231,2)</f>
        <v>0</v>
      </c>
      <c r="BL231" s="19" t="s">
        <v>160</v>
      </c>
      <c r="BM231" s="191" t="s">
        <v>768</v>
      </c>
    </row>
    <row r="232" spans="1:47" s="2" customFormat="1" ht="11.25">
      <c r="A232" s="36"/>
      <c r="B232" s="37"/>
      <c r="C232" s="38"/>
      <c r="D232" s="193" t="s">
        <v>186</v>
      </c>
      <c r="E232" s="38"/>
      <c r="F232" s="194" t="s">
        <v>652</v>
      </c>
      <c r="G232" s="38"/>
      <c r="H232" s="38"/>
      <c r="I232" s="195"/>
      <c r="J232" s="38"/>
      <c r="K232" s="38"/>
      <c r="L232" s="41"/>
      <c r="M232" s="196"/>
      <c r="N232" s="197"/>
      <c r="O232" s="66"/>
      <c r="P232" s="66"/>
      <c r="Q232" s="66"/>
      <c r="R232" s="66"/>
      <c r="S232" s="66"/>
      <c r="T232" s="67"/>
      <c r="U232" s="36"/>
      <c r="V232" s="36"/>
      <c r="W232" s="36"/>
      <c r="X232" s="36"/>
      <c r="Y232" s="36"/>
      <c r="Z232" s="36"/>
      <c r="AA232" s="36"/>
      <c r="AB232" s="36"/>
      <c r="AC232" s="36"/>
      <c r="AD232" s="36"/>
      <c r="AE232" s="36"/>
      <c r="AT232" s="19" t="s">
        <v>186</v>
      </c>
      <c r="AU232" s="19" t="s">
        <v>82</v>
      </c>
    </row>
    <row r="233" spans="1:47" s="2" customFormat="1" ht="29.25">
      <c r="A233" s="36"/>
      <c r="B233" s="37"/>
      <c r="C233" s="38"/>
      <c r="D233" s="193" t="s">
        <v>188</v>
      </c>
      <c r="E233" s="38"/>
      <c r="F233" s="198" t="s">
        <v>229</v>
      </c>
      <c r="G233" s="38"/>
      <c r="H233" s="38"/>
      <c r="I233" s="195"/>
      <c r="J233" s="38"/>
      <c r="K233" s="38"/>
      <c r="L233" s="41"/>
      <c r="M233" s="196"/>
      <c r="N233" s="197"/>
      <c r="O233" s="66"/>
      <c r="P233" s="66"/>
      <c r="Q233" s="66"/>
      <c r="R233" s="66"/>
      <c r="S233" s="66"/>
      <c r="T233" s="67"/>
      <c r="U233" s="36"/>
      <c r="V233" s="36"/>
      <c r="W233" s="36"/>
      <c r="X233" s="36"/>
      <c r="Y233" s="36"/>
      <c r="Z233" s="36"/>
      <c r="AA233" s="36"/>
      <c r="AB233" s="36"/>
      <c r="AC233" s="36"/>
      <c r="AD233" s="36"/>
      <c r="AE233" s="36"/>
      <c r="AT233" s="19" t="s">
        <v>188</v>
      </c>
      <c r="AU233" s="19" t="s">
        <v>82</v>
      </c>
    </row>
    <row r="234" spans="2:63" s="12" customFormat="1" ht="25.9" customHeight="1">
      <c r="B234" s="164"/>
      <c r="C234" s="165"/>
      <c r="D234" s="166" t="s">
        <v>71</v>
      </c>
      <c r="E234" s="167" t="s">
        <v>395</v>
      </c>
      <c r="F234" s="167" t="s">
        <v>396</v>
      </c>
      <c r="G234" s="165"/>
      <c r="H234" s="165"/>
      <c r="I234" s="168"/>
      <c r="J234" s="169">
        <f>BK234</f>
        <v>0</v>
      </c>
      <c r="K234" s="165"/>
      <c r="L234" s="170"/>
      <c r="M234" s="171"/>
      <c r="N234" s="172"/>
      <c r="O234" s="172"/>
      <c r="P234" s="173">
        <f>P235</f>
        <v>0</v>
      </c>
      <c r="Q234" s="172"/>
      <c r="R234" s="173">
        <f>R235</f>
        <v>0.46826</v>
      </c>
      <c r="S234" s="172"/>
      <c r="T234" s="174">
        <f>T235</f>
        <v>0</v>
      </c>
      <c r="AR234" s="175" t="s">
        <v>82</v>
      </c>
      <c r="AT234" s="176" t="s">
        <v>71</v>
      </c>
      <c r="AU234" s="176" t="s">
        <v>72</v>
      </c>
      <c r="AY234" s="175" t="s">
        <v>153</v>
      </c>
      <c r="BK234" s="177">
        <f>BK235</f>
        <v>0</v>
      </c>
    </row>
    <row r="235" spans="2:63" s="12" customFormat="1" ht="22.9" customHeight="1">
      <c r="B235" s="164"/>
      <c r="C235" s="165"/>
      <c r="D235" s="166" t="s">
        <v>71</v>
      </c>
      <c r="E235" s="178" t="s">
        <v>397</v>
      </c>
      <c r="F235" s="178" t="s">
        <v>398</v>
      </c>
      <c r="G235" s="165"/>
      <c r="H235" s="165"/>
      <c r="I235" s="168"/>
      <c r="J235" s="179">
        <f>BK235</f>
        <v>0</v>
      </c>
      <c r="K235" s="165"/>
      <c r="L235" s="170"/>
      <c r="M235" s="171"/>
      <c r="N235" s="172"/>
      <c r="O235" s="172"/>
      <c r="P235" s="173">
        <f>SUM(P236:P279)</f>
        <v>0</v>
      </c>
      <c r="Q235" s="172"/>
      <c r="R235" s="173">
        <f>SUM(R236:R279)</f>
        <v>0.46826</v>
      </c>
      <c r="S235" s="172"/>
      <c r="T235" s="174">
        <f>SUM(T236:T279)</f>
        <v>0</v>
      </c>
      <c r="AR235" s="175" t="s">
        <v>82</v>
      </c>
      <c r="AT235" s="176" t="s">
        <v>71</v>
      </c>
      <c r="AU235" s="176" t="s">
        <v>80</v>
      </c>
      <c r="AY235" s="175" t="s">
        <v>153</v>
      </c>
      <c r="BK235" s="177">
        <f>SUM(BK236:BK279)</f>
        <v>0</v>
      </c>
    </row>
    <row r="236" spans="1:65" s="2" customFormat="1" ht="14.45" customHeight="1">
      <c r="A236" s="36"/>
      <c r="B236" s="37"/>
      <c r="C236" s="180" t="s">
        <v>433</v>
      </c>
      <c r="D236" s="180" t="s">
        <v>155</v>
      </c>
      <c r="E236" s="181" t="s">
        <v>653</v>
      </c>
      <c r="F236" s="182" t="s">
        <v>654</v>
      </c>
      <c r="G236" s="183" t="s">
        <v>158</v>
      </c>
      <c r="H236" s="184">
        <v>11.9</v>
      </c>
      <c r="I236" s="185"/>
      <c r="J236" s="186">
        <f>ROUND(I236*H236,2)</f>
        <v>0</v>
      </c>
      <c r="K236" s="182" t="s">
        <v>19</v>
      </c>
      <c r="L236" s="41"/>
      <c r="M236" s="187" t="s">
        <v>19</v>
      </c>
      <c r="N236" s="188" t="s">
        <v>43</v>
      </c>
      <c r="O236" s="66"/>
      <c r="P236" s="189">
        <f>O236*H236</f>
        <v>0</v>
      </c>
      <c r="Q236" s="189">
        <v>6E-05</v>
      </c>
      <c r="R236" s="189">
        <f>Q236*H236</f>
        <v>0.000714</v>
      </c>
      <c r="S236" s="189">
        <v>0</v>
      </c>
      <c r="T236" s="190">
        <f>S236*H236</f>
        <v>0</v>
      </c>
      <c r="U236" s="36"/>
      <c r="V236" s="36"/>
      <c r="W236" s="36"/>
      <c r="X236" s="36"/>
      <c r="Y236" s="36"/>
      <c r="Z236" s="36"/>
      <c r="AA236" s="36"/>
      <c r="AB236" s="36"/>
      <c r="AC236" s="36"/>
      <c r="AD236" s="36"/>
      <c r="AE236" s="36"/>
      <c r="AR236" s="191" t="s">
        <v>214</v>
      </c>
      <c r="AT236" s="191" t="s">
        <v>155</v>
      </c>
      <c r="AU236" s="191" t="s">
        <v>82</v>
      </c>
      <c r="AY236" s="19" t="s">
        <v>153</v>
      </c>
      <c r="BE236" s="192">
        <f>IF(N236="základní",J236,0)</f>
        <v>0</v>
      </c>
      <c r="BF236" s="192">
        <f>IF(N236="snížená",J236,0)</f>
        <v>0</v>
      </c>
      <c r="BG236" s="192">
        <f>IF(N236="zákl. přenesená",J236,0)</f>
        <v>0</v>
      </c>
      <c r="BH236" s="192">
        <f>IF(N236="sníž. přenesená",J236,0)</f>
        <v>0</v>
      </c>
      <c r="BI236" s="192">
        <f>IF(N236="nulová",J236,0)</f>
        <v>0</v>
      </c>
      <c r="BJ236" s="19" t="s">
        <v>80</v>
      </c>
      <c r="BK236" s="192">
        <f>ROUND(I236*H236,2)</f>
        <v>0</v>
      </c>
      <c r="BL236" s="19" t="s">
        <v>214</v>
      </c>
      <c r="BM236" s="191" t="s">
        <v>769</v>
      </c>
    </row>
    <row r="237" spans="1:47" s="2" customFormat="1" ht="11.25">
      <c r="A237" s="36"/>
      <c r="B237" s="37"/>
      <c r="C237" s="38"/>
      <c r="D237" s="193" t="s">
        <v>186</v>
      </c>
      <c r="E237" s="38"/>
      <c r="F237" s="194" t="s">
        <v>656</v>
      </c>
      <c r="G237" s="38"/>
      <c r="H237" s="38"/>
      <c r="I237" s="195"/>
      <c r="J237" s="38"/>
      <c r="K237" s="38"/>
      <c r="L237" s="41"/>
      <c r="M237" s="196"/>
      <c r="N237" s="197"/>
      <c r="O237" s="66"/>
      <c r="P237" s="66"/>
      <c r="Q237" s="66"/>
      <c r="R237" s="66"/>
      <c r="S237" s="66"/>
      <c r="T237" s="67"/>
      <c r="U237" s="36"/>
      <c r="V237" s="36"/>
      <c r="W237" s="36"/>
      <c r="X237" s="36"/>
      <c r="Y237" s="36"/>
      <c r="Z237" s="36"/>
      <c r="AA237" s="36"/>
      <c r="AB237" s="36"/>
      <c r="AC237" s="36"/>
      <c r="AD237" s="36"/>
      <c r="AE237" s="36"/>
      <c r="AT237" s="19" t="s">
        <v>186</v>
      </c>
      <c r="AU237" s="19" t="s">
        <v>82</v>
      </c>
    </row>
    <row r="238" spans="1:47" s="2" customFormat="1" ht="97.5">
      <c r="A238" s="36"/>
      <c r="B238" s="37"/>
      <c r="C238" s="38"/>
      <c r="D238" s="193" t="s">
        <v>188</v>
      </c>
      <c r="E238" s="38"/>
      <c r="F238" s="198" t="s">
        <v>657</v>
      </c>
      <c r="G238" s="38"/>
      <c r="H238" s="38"/>
      <c r="I238" s="195"/>
      <c r="J238" s="38"/>
      <c r="K238" s="38"/>
      <c r="L238" s="41"/>
      <c r="M238" s="196"/>
      <c r="N238" s="197"/>
      <c r="O238" s="66"/>
      <c r="P238" s="66"/>
      <c r="Q238" s="66"/>
      <c r="R238" s="66"/>
      <c r="S238" s="66"/>
      <c r="T238" s="67"/>
      <c r="U238" s="36"/>
      <c r="V238" s="36"/>
      <c r="W238" s="36"/>
      <c r="X238" s="36"/>
      <c r="Y238" s="36"/>
      <c r="Z238" s="36"/>
      <c r="AA238" s="36"/>
      <c r="AB238" s="36"/>
      <c r="AC238" s="36"/>
      <c r="AD238" s="36"/>
      <c r="AE238" s="36"/>
      <c r="AT238" s="19" t="s">
        <v>188</v>
      </c>
      <c r="AU238" s="19" t="s">
        <v>82</v>
      </c>
    </row>
    <row r="239" spans="2:51" s="13" customFormat="1" ht="11.25">
      <c r="B239" s="199"/>
      <c r="C239" s="200"/>
      <c r="D239" s="193" t="s">
        <v>220</v>
      </c>
      <c r="E239" s="201" t="s">
        <v>19</v>
      </c>
      <c r="F239" s="202" t="s">
        <v>770</v>
      </c>
      <c r="G239" s="200"/>
      <c r="H239" s="203">
        <v>11.9</v>
      </c>
      <c r="I239" s="204"/>
      <c r="J239" s="200"/>
      <c r="K239" s="200"/>
      <c r="L239" s="205"/>
      <c r="M239" s="206"/>
      <c r="N239" s="207"/>
      <c r="O239" s="207"/>
      <c r="P239" s="207"/>
      <c r="Q239" s="207"/>
      <c r="R239" s="207"/>
      <c r="S239" s="207"/>
      <c r="T239" s="208"/>
      <c r="AT239" s="209" t="s">
        <v>220</v>
      </c>
      <c r="AU239" s="209" t="s">
        <v>82</v>
      </c>
      <c r="AV239" s="13" t="s">
        <v>82</v>
      </c>
      <c r="AW239" s="13" t="s">
        <v>34</v>
      </c>
      <c r="AX239" s="13" t="s">
        <v>80</v>
      </c>
      <c r="AY239" s="209" t="s">
        <v>153</v>
      </c>
    </row>
    <row r="240" spans="1:65" s="2" customFormat="1" ht="14.45" customHeight="1">
      <c r="A240" s="36"/>
      <c r="B240" s="37"/>
      <c r="C240" s="247" t="s">
        <v>438</v>
      </c>
      <c r="D240" s="247" t="s">
        <v>374</v>
      </c>
      <c r="E240" s="248" t="s">
        <v>385</v>
      </c>
      <c r="F240" s="249" t="s">
        <v>659</v>
      </c>
      <c r="G240" s="250" t="s">
        <v>244</v>
      </c>
      <c r="H240" s="251">
        <v>238</v>
      </c>
      <c r="I240" s="252"/>
      <c r="J240" s="253">
        <f>ROUND(I240*H240,2)</f>
        <v>0</v>
      </c>
      <c r="K240" s="249" t="s">
        <v>19</v>
      </c>
      <c r="L240" s="254"/>
      <c r="M240" s="255" t="s">
        <v>19</v>
      </c>
      <c r="N240" s="256" t="s">
        <v>43</v>
      </c>
      <c r="O240" s="66"/>
      <c r="P240" s="189">
        <f>O240*H240</f>
        <v>0</v>
      </c>
      <c r="Q240" s="189">
        <v>0.001</v>
      </c>
      <c r="R240" s="189">
        <f>Q240*H240</f>
        <v>0.23800000000000002</v>
      </c>
      <c r="S240" s="189">
        <v>0</v>
      </c>
      <c r="T240" s="190">
        <f>S240*H240</f>
        <v>0</v>
      </c>
      <c r="U240" s="36"/>
      <c r="V240" s="36"/>
      <c r="W240" s="36"/>
      <c r="X240" s="36"/>
      <c r="Y240" s="36"/>
      <c r="Z240" s="36"/>
      <c r="AA240" s="36"/>
      <c r="AB240" s="36"/>
      <c r="AC240" s="36"/>
      <c r="AD240" s="36"/>
      <c r="AE240" s="36"/>
      <c r="AR240" s="191" t="s">
        <v>408</v>
      </c>
      <c r="AT240" s="191" t="s">
        <v>374</v>
      </c>
      <c r="AU240" s="191" t="s">
        <v>82</v>
      </c>
      <c r="AY240" s="19" t="s">
        <v>153</v>
      </c>
      <c r="BE240" s="192">
        <f>IF(N240="základní",J240,0)</f>
        <v>0</v>
      </c>
      <c r="BF240" s="192">
        <f>IF(N240="snížená",J240,0)</f>
        <v>0</v>
      </c>
      <c r="BG240" s="192">
        <f>IF(N240="zákl. přenesená",J240,0)</f>
        <v>0</v>
      </c>
      <c r="BH240" s="192">
        <f>IF(N240="sníž. přenesená",J240,0)</f>
        <v>0</v>
      </c>
      <c r="BI240" s="192">
        <f>IF(N240="nulová",J240,0)</f>
        <v>0</v>
      </c>
      <c r="BJ240" s="19" t="s">
        <v>80</v>
      </c>
      <c r="BK240" s="192">
        <f>ROUND(I240*H240,2)</f>
        <v>0</v>
      </c>
      <c r="BL240" s="19" t="s">
        <v>214</v>
      </c>
      <c r="BM240" s="191" t="s">
        <v>771</v>
      </c>
    </row>
    <row r="241" spans="1:47" s="2" customFormat="1" ht="11.25">
      <c r="A241" s="36"/>
      <c r="B241" s="37"/>
      <c r="C241" s="38"/>
      <c r="D241" s="193" t="s">
        <v>186</v>
      </c>
      <c r="E241" s="38"/>
      <c r="F241" s="194" t="s">
        <v>661</v>
      </c>
      <c r="G241" s="38"/>
      <c r="H241" s="38"/>
      <c r="I241" s="195"/>
      <c r="J241" s="38"/>
      <c r="K241" s="38"/>
      <c r="L241" s="41"/>
      <c r="M241" s="196"/>
      <c r="N241" s="197"/>
      <c r="O241" s="66"/>
      <c r="P241" s="66"/>
      <c r="Q241" s="66"/>
      <c r="R241" s="66"/>
      <c r="S241" s="66"/>
      <c r="T241" s="67"/>
      <c r="U241" s="36"/>
      <c r="V241" s="36"/>
      <c r="W241" s="36"/>
      <c r="X241" s="36"/>
      <c r="Y241" s="36"/>
      <c r="Z241" s="36"/>
      <c r="AA241" s="36"/>
      <c r="AB241" s="36"/>
      <c r="AC241" s="36"/>
      <c r="AD241" s="36"/>
      <c r="AE241" s="36"/>
      <c r="AT241" s="19" t="s">
        <v>186</v>
      </c>
      <c r="AU241" s="19" t="s">
        <v>82</v>
      </c>
    </row>
    <row r="242" spans="1:47" s="2" customFormat="1" ht="39">
      <c r="A242" s="36"/>
      <c r="B242" s="37"/>
      <c r="C242" s="38"/>
      <c r="D242" s="193" t="s">
        <v>274</v>
      </c>
      <c r="E242" s="38"/>
      <c r="F242" s="198" t="s">
        <v>662</v>
      </c>
      <c r="G242" s="38"/>
      <c r="H242" s="38"/>
      <c r="I242" s="195"/>
      <c r="J242" s="38"/>
      <c r="K242" s="38"/>
      <c r="L242" s="41"/>
      <c r="M242" s="196"/>
      <c r="N242" s="197"/>
      <c r="O242" s="66"/>
      <c r="P242" s="66"/>
      <c r="Q242" s="66"/>
      <c r="R242" s="66"/>
      <c r="S242" s="66"/>
      <c r="T242" s="67"/>
      <c r="U242" s="36"/>
      <c r="V242" s="36"/>
      <c r="W242" s="36"/>
      <c r="X242" s="36"/>
      <c r="Y242" s="36"/>
      <c r="Z242" s="36"/>
      <c r="AA242" s="36"/>
      <c r="AB242" s="36"/>
      <c r="AC242" s="36"/>
      <c r="AD242" s="36"/>
      <c r="AE242" s="36"/>
      <c r="AT242" s="19" t="s">
        <v>274</v>
      </c>
      <c r="AU242" s="19" t="s">
        <v>82</v>
      </c>
    </row>
    <row r="243" spans="2:51" s="13" customFormat="1" ht="11.25">
      <c r="B243" s="199"/>
      <c r="C243" s="200"/>
      <c r="D243" s="193" t="s">
        <v>220</v>
      </c>
      <c r="E243" s="201" t="s">
        <v>19</v>
      </c>
      <c r="F243" s="202" t="s">
        <v>772</v>
      </c>
      <c r="G243" s="200"/>
      <c r="H243" s="203">
        <v>238</v>
      </c>
      <c r="I243" s="204"/>
      <c r="J243" s="200"/>
      <c r="K243" s="200"/>
      <c r="L243" s="205"/>
      <c r="M243" s="206"/>
      <c r="N243" s="207"/>
      <c r="O243" s="207"/>
      <c r="P243" s="207"/>
      <c r="Q243" s="207"/>
      <c r="R243" s="207"/>
      <c r="S243" s="207"/>
      <c r="T243" s="208"/>
      <c r="AT243" s="209" t="s">
        <v>220</v>
      </c>
      <c r="AU243" s="209" t="s">
        <v>82</v>
      </c>
      <c r="AV243" s="13" t="s">
        <v>82</v>
      </c>
      <c r="AW243" s="13" t="s">
        <v>34</v>
      </c>
      <c r="AX243" s="13" t="s">
        <v>80</v>
      </c>
      <c r="AY243" s="209" t="s">
        <v>153</v>
      </c>
    </row>
    <row r="244" spans="1:65" s="2" customFormat="1" ht="14.45" customHeight="1">
      <c r="A244" s="36"/>
      <c r="B244" s="37"/>
      <c r="C244" s="180" t="s">
        <v>442</v>
      </c>
      <c r="D244" s="180" t="s">
        <v>155</v>
      </c>
      <c r="E244" s="181" t="s">
        <v>413</v>
      </c>
      <c r="F244" s="182" t="s">
        <v>414</v>
      </c>
      <c r="G244" s="183" t="s">
        <v>244</v>
      </c>
      <c r="H244" s="184">
        <v>85.6</v>
      </c>
      <c r="I244" s="185"/>
      <c r="J244" s="186">
        <f>ROUND(I244*H244,2)</f>
        <v>0</v>
      </c>
      <c r="K244" s="182" t="s">
        <v>159</v>
      </c>
      <c r="L244" s="41"/>
      <c r="M244" s="187" t="s">
        <v>19</v>
      </c>
      <c r="N244" s="188" t="s">
        <v>43</v>
      </c>
      <c r="O244" s="66"/>
      <c r="P244" s="189">
        <f>O244*H244</f>
        <v>0</v>
      </c>
      <c r="Q244" s="189">
        <v>6E-05</v>
      </c>
      <c r="R244" s="189">
        <f>Q244*H244</f>
        <v>0.005136</v>
      </c>
      <c r="S244" s="189">
        <v>0</v>
      </c>
      <c r="T244" s="190">
        <f>S244*H244</f>
        <v>0</v>
      </c>
      <c r="U244" s="36"/>
      <c r="V244" s="36"/>
      <c r="W244" s="36"/>
      <c r="X244" s="36"/>
      <c r="Y244" s="36"/>
      <c r="Z244" s="36"/>
      <c r="AA244" s="36"/>
      <c r="AB244" s="36"/>
      <c r="AC244" s="36"/>
      <c r="AD244" s="36"/>
      <c r="AE244" s="36"/>
      <c r="AR244" s="191" t="s">
        <v>214</v>
      </c>
      <c r="AT244" s="191" t="s">
        <v>155</v>
      </c>
      <c r="AU244" s="191" t="s">
        <v>82</v>
      </c>
      <c r="AY244" s="19" t="s">
        <v>153</v>
      </c>
      <c r="BE244" s="192">
        <f>IF(N244="základní",J244,0)</f>
        <v>0</v>
      </c>
      <c r="BF244" s="192">
        <f>IF(N244="snížená",J244,0)</f>
        <v>0</v>
      </c>
      <c r="BG244" s="192">
        <f>IF(N244="zákl. přenesená",J244,0)</f>
        <v>0</v>
      </c>
      <c r="BH244" s="192">
        <f>IF(N244="sníž. přenesená",J244,0)</f>
        <v>0</v>
      </c>
      <c r="BI244" s="192">
        <f>IF(N244="nulová",J244,0)</f>
        <v>0</v>
      </c>
      <c r="BJ244" s="19" t="s">
        <v>80</v>
      </c>
      <c r="BK244" s="192">
        <f>ROUND(I244*H244,2)</f>
        <v>0</v>
      </c>
      <c r="BL244" s="19" t="s">
        <v>214</v>
      </c>
      <c r="BM244" s="191" t="s">
        <v>773</v>
      </c>
    </row>
    <row r="245" spans="1:47" s="2" customFormat="1" ht="11.25">
      <c r="A245" s="36"/>
      <c r="B245" s="37"/>
      <c r="C245" s="38"/>
      <c r="D245" s="193" t="s">
        <v>186</v>
      </c>
      <c r="E245" s="38"/>
      <c r="F245" s="194" t="s">
        <v>416</v>
      </c>
      <c r="G245" s="38"/>
      <c r="H245" s="38"/>
      <c r="I245" s="195"/>
      <c r="J245" s="38"/>
      <c r="K245" s="38"/>
      <c r="L245" s="41"/>
      <c r="M245" s="196"/>
      <c r="N245" s="197"/>
      <c r="O245" s="66"/>
      <c r="P245" s="66"/>
      <c r="Q245" s="66"/>
      <c r="R245" s="66"/>
      <c r="S245" s="66"/>
      <c r="T245" s="67"/>
      <c r="U245" s="36"/>
      <c r="V245" s="36"/>
      <c r="W245" s="36"/>
      <c r="X245" s="36"/>
      <c r="Y245" s="36"/>
      <c r="Z245" s="36"/>
      <c r="AA245" s="36"/>
      <c r="AB245" s="36"/>
      <c r="AC245" s="36"/>
      <c r="AD245" s="36"/>
      <c r="AE245" s="36"/>
      <c r="AT245" s="19" t="s">
        <v>186</v>
      </c>
      <c r="AU245" s="19" t="s">
        <v>82</v>
      </c>
    </row>
    <row r="246" spans="1:47" s="2" customFormat="1" ht="29.25">
      <c r="A246" s="36"/>
      <c r="B246" s="37"/>
      <c r="C246" s="38"/>
      <c r="D246" s="193" t="s">
        <v>188</v>
      </c>
      <c r="E246" s="38"/>
      <c r="F246" s="198" t="s">
        <v>404</v>
      </c>
      <c r="G246" s="38"/>
      <c r="H246" s="38"/>
      <c r="I246" s="195"/>
      <c r="J246" s="38"/>
      <c r="K246" s="38"/>
      <c r="L246" s="41"/>
      <c r="M246" s="196"/>
      <c r="N246" s="197"/>
      <c r="O246" s="66"/>
      <c r="P246" s="66"/>
      <c r="Q246" s="66"/>
      <c r="R246" s="66"/>
      <c r="S246" s="66"/>
      <c r="T246" s="67"/>
      <c r="U246" s="36"/>
      <c r="V246" s="36"/>
      <c r="W246" s="36"/>
      <c r="X246" s="36"/>
      <c r="Y246" s="36"/>
      <c r="Z246" s="36"/>
      <c r="AA246" s="36"/>
      <c r="AB246" s="36"/>
      <c r="AC246" s="36"/>
      <c r="AD246" s="36"/>
      <c r="AE246" s="36"/>
      <c r="AT246" s="19" t="s">
        <v>188</v>
      </c>
      <c r="AU246" s="19" t="s">
        <v>82</v>
      </c>
    </row>
    <row r="247" spans="1:47" s="2" customFormat="1" ht="19.5">
      <c r="A247" s="36"/>
      <c r="B247" s="37"/>
      <c r="C247" s="38"/>
      <c r="D247" s="193" t="s">
        <v>274</v>
      </c>
      <c r="E247" s="38"/>
      <c r="F247" s="198" t="s">
        <v>417</v>
      </c>
      <c r="G247" s="38"/>
      <c r="H247" s="38"/>
      <c r="I247" s="195"/>
      <c r="J247" s="38"/>
      <c r="K247" s="38"/>
      <c r="L247" s="41"/>
      <c r="M247" s="196"/>
      <c r="N247" s="197"/>
      <c r="O247" s="66"/>
      <c r="P247" s="66"/>
      <c r="Q247" s="66"/>
      <c r="R247" s="66"/>
      <c r="S247" s="66"/>
      <c r="T247" s="67"/>
      <c r="U247" s="36"/>
      <c r="V247" s="36"/>
      <c r="W247" s="36"/>
      <c r="X247" s="36"/>
      <c r="Y247" s="36"/>
      <c r="Z247" s="36"/>
      <c r="AA247" s="36"/>
      <c r="AB247" s="36"/>
      <c r="AC247" s="36"/>
      <c r="AD247" s="36"/>
      <c r="AE247" s="36"/>
      <c r="AT247" s="19" t="s">
        <v>274</v>
      </c>
      <c r="AU247" s="19" t="s">
        <v>82</v>
      </c>
    </row>
    <row r="248" spans="2:51" s="13" customFormat="1" ht="11.25">
      <c r="B248" s="199"/>
      <c r="C248" s="200"/>
      <c r="D248" s="193" t="s">
        <v>220</v>
      </c>
      <c r="E248" s="201" t="s">
        <v>19</v>
      </c>
      <c r="F248" s="202" t="s">
        <v>249</v>
      </c>
      <c r="G248" s="200"/>
      <c r="H248" s="203">
        <v>12.1</v>
      </c>
      <c r="I248" s="204"/>
      <c r="J248" s="200"/>
      <c r="K248" s="200"/>
      <c r="L248" s="205"/>
      <c r="M248" s="206"/>
      <c r="N248" s="207"/>
      <c r="O248" s="207"/>
      <c r="P248" s="207"/>
      <c r="Q248" s="207"/>
      <c r="R248" s="207"/>
      <c r="S248" s="207"/>
      <c r="T248" s="208"/>
      <c r="AT248" s="209" t="s">
        <v>220</v>
      </c>
      <c r="AU248" s="209" t="s">
        <v>82</v>
      </c>
      <c r="AV248" s="13" t="s">
        <v>82</v>
      </c>
      <c r="AW248" s="13" t="s">
        <v>34</v>
      </c>
      <c r="AX248" s="13" t="s">
        <v>72</v>
      </c>
      <c r="AY248" s="209" t="s">
        <v>153</v>
      </c>
    </row>
    <row r="249" spans="2:51" s="13" customFormat="1" ht="11.25">
      <c r="B249" s="199"/>
      <c r="C249" s="200"/>
      <c r="D249" s="193" t="s">
        <v>220</v>
      </c>
      <c r="E249" s="201" t="s">
        <v>19</v>
      </c>
      <c r="F249" s="202" t="s">
        <v>679</v>
      </c>
      <c r="G249" s="200"/>
      <c r="H249" s="203">
        <v>73.5</v>
      </c>
      <c r="I249" s="204"/>
      <c r="J249" s="200"/>
      <c r="K249" s="200"/>
      <c r="L249" s="205"/>
      <c r="M249" s="206"/>
      <c r="N249" s="207"/>
      <c r="O249" s="207"/>
      <c r="P249" s="207"/>
      <c r="Q249" s="207"/>
      <c r="R249" s="207"/>
      <c r="S249" s="207"/>
      <c r="T249" s="208"/>
      <c r="AT249" s="209" t="s">
        <v>220</v>
      </c>
      <c r="AU249" s="209" t="s">
        <v>82</v>
      </c>
      <c r="AV249" s="13" t="s">
        <v>82</v>
      </c>
      <c r="AW249" s="13" t="s">
        <v>34</v>
      </c>
      <c r="AX249" s="13" t="s">
        <v>72</v>
      </c>
      <c r="AY249" s="209" t="s">
        <v>153</v>
      </c>
    </row>
    <row r="250" spans="2:51" s="14" customFormat="1" ht="11.25">
      <c r="B250" s="215"/>
      <c r="C250" s="216"/>
      <c r="D250" s="193" t="s">
        <v>220</v>
      </c>
      <c r="E250" s="217" t="s">
        <v>19</v>
      </c>
      <c r="F250" s="218" t="s">
        <v>278</v>
      </c>
      <c r="G250" s="216"/>
      <c r="H250" s="219">
        <v>85.6</v>
      </c>
      <c r="I250" s="220"/>
      <c r="J250" s="216"/>
      <c r="K250" s="216"/>
      <c r="L250" s="221"/>
      <c r="M250" s="222"/>
      <c r="N250" s="223"/>
      <c r="O250" s="223"/>
      <c r="P250" s="223"/>
      <c r="Q250" s="223"/>
      <c r="R250" s="223"/>
      <c r="S250" s="223"/>
      <c r="T250" s="224"/>
      <c r="AT250" s="225" t="s">
        <v>220</v>
      </c>
      <c r="AU250" s="225" t="s">
        <v>82</v>
      </c>
      <c r="AV250" s="14" t="s">
        <v>160</v>
      </c>
      <c r="AW250" s="14" t="s">
        <v>34</v>
      </c>
      <c r="AX250" s="14" t="s">
        <v>80</v>
      </c>
      <c r="AY250" s="225" t="s">
        <v>153</v>
      </c>
    </row>
    <row r="251" spans="1:65" s="2" customFormat="1" ht="14.45" customHeight="1">
      <c r="A251" s="36"/>
      <c r="B251" s="37"/>
      <c r="C251" s="247" t="s">
        <v>446</v>
      </c>
      <c r="D251" s="247" t="s">
        <v>374</v>
      </c>
      <c r="E251" s="248" t="s">
        <v>419</v>
      </c>
      <c r="F251" s="249" t="s">
        <v>420</v>
      </c>
      <c r="G251" s="250" t="s">
        <v>244</v>
      </c>
      <c r="H251" s="251">
        <v>12.1</v>
      </c>
      <c r="I251" s="252"/>
      <c r="J251" s="253">
        <f>ROUND(I251*H251,2)</f>
        <v>0</v>
      </c>
      <c r="K251" s="249" t="s">
        <v>19</v>
      </c>
      <c r="L251" s="254"/>
      <c r="M251" s="255" t="s">
        <v>19</v>
      </c>
      <c r="N251" s="256" t="s">
        <v>43</v>
      </c>
      <c r="O251" s="66"/>
      <c r="P251" s="189">
        <f>O251*H251</f>
        <v>0</v>
      </c>
      <c r="Q251" s="189">
        <v>0.001</v>
      </c>
      <c r="R251" s="189">
        <f>Q251*H251</f>
        <v>0.0121</v>
      </c>
      <c r="S251" s="189">
        <v>0</v>
      </c>
      <c r="T251" s="190">
        <f>S251*H251</f>
        <v>0</v>
      </c>
      <c r="U251" s="36"/>
      <c r="V251" s="36"/>
      <c r="W251" s="36"/>
      <c r="X251" s="36"/>
      <c r="Y251" s="36"/>
      <c r="Z251" s="36"/>
      <c r="AA251" s="36"/>
      <c r="AB251" s="36"/>
      <c r="AC251" s="36"/>
      <c r="AD251" s="36"/>
      <c r="AE251" s="36"/>
      <c r="AR251" s="191" t="s">
        <v>408</v>
      </c>
      <c r="AT251" s="191" t="s">
        <v>374</v>
      </c>
      <c r="AU251" s="191" t="s">
        <v>82</v>
      </c>
      <c r="AY251" s="19" t="s">
        <v>153</v>
      </c>
      <c r="BE251" s="192">
        <f>IF(N251="základní",J251,0)</f>
        <v>0</v>
      </c>
      <c r="BF251" s="192">
        <f>IF(N251="snížená",J251,0)</f>
        <v>0</v>
      </c>
      <c r="BG251" s="192">
        <f>IF(N251="zákl. přenesená",J251,0)</f>
        <v>0</v>
      </c>
      <c r="BH251" s="192">
        <f>IF(N251="sníž. přenesená",J251,0)</f>
        <v>0</v>
      </c>
      <c r="BI251" s="192">
        <f>IF(N251="nulová",J251,0)</f>
        <v>0</v>
      </c>
      <c r="BJ251" s="19" t="s">
        <v>80</v>
      </c>
      <c r="BK251" s="192">
        <f>ROUND(I251*H251,2)</f>
        <v>0</v>
      </c>
      <c r="BL251" s="19" t="s">
        <v>214</v>
      </c>
      <c r="BM251" s="191" t="s">
        <v>774</v>
      </c>
    </row>
    <row r="252" spans="1:47" s="2" customFormat="1" ht="19.5">
      <c r="A252" s="36"/>
      <c r="B252" s="37"/>
      <c r="C252" s="38"/>
      <c r="D252" s="193" t="s">
        <v>186</v>
      </c>
      <c r="E252" s="38"/>
      <c r="F252" s="194" t="s">
        <v>422</v>
      </c>
      <c r="G252" s="38"/>
      <c r="H252" s="38"/>
      <c r="I252" s="195"/>
      <c r="J252" s="38"/>
      <c r="K252" s="38"/>
      <c r="L252" s="41"/>
      <c r="M252" s="196"/>
      <c r="N252" s="197"/>
      <c r="O252" s="66"/>
      <c r="P252" s="66"/>
      <c r="Q252" s="66"/>
      <c r="R252" s="66"/>
      <c r="S252" s="66"/>
      <c r="T252" s="67"/>
      <c r="U252" s="36"/>
      <c r="V252" s="36"/>
      <c r="W252" s="36"/>
      <c r="X252" s="36"/>
      <c r="Y252" s="36"/>
      <c r="Z252" s="36"/>
      <c r="AA252" s="36"/>
      <c r="AB252" s="36"/>
      <c r="AC252" s="36"/>
      <c r="AD252" s="36"/>
      <c r="AE252" s="36"/>
      <c r="AT252" s="19" t="s">
        <v>186</v>
      </c>
      <c r="AU252" s="19" t="s">
        <v>82</v>
      </c>
    </row>
    <row r="253" spans="2:51" s="13" customFormat="1" ht="11.25">
      <c r="B253" s="199"/>
      <c r="C253" s="200"/>
      <c r="D253" s="193" t="s">
        <v>220</v>
      </c>
      <c r="E253" s="201" t="s">
        <v>249</v>
      </c>
      <c r="F253" s="202" t="s">
        <v>423</v>
      </c>
      <c r="G253" s="200"/>
      <c r="H253" s="203">
        <v>12.1</v>
      </c>
      <c r="I253" s="204"/>
      <c r="J253" s="200"/>
      <c r="K253" s="200"/>
      <c r="L253" s="205"/>
      <c r="M253" s="206"/>
      <c r="N253" s="207"/>
      <c r="O253" s="207"/>
      <c r="P253" s="207"/>
      <c r="Q253" s="207"/>
      <c r="R253" s="207"/>
      <c r="S253" s="207"/>
      <c r="T253" s="208"/>
      <c r="AT253" s="209" t="s">
        <v>220</v>
      </c>
      <c r="AU253" s="209" t="s">
        <v>82</v>
      </c>
      <c r="AV253" s="13" t="s">
        <v>82</v>
      </c>
      <c r="AW253" s="13" t="s">
        <v>34</v>
      </c>
      <c r="AX253" s="13" t="s">
        <v>80</v>
      </c>
      <c r="AY253" s="209" t="s">
        <v>153</v>
      </c>
    </row>
    <row r="254" spans="1:65" s="2" customFormat="1" ht="14.45" customHeight="1">
      <c r="A254" s="36"/>
      <c r="B254" s="37"/>
      <c r="C254" s="247" t="s">
        <v>450</v>
      </c>
      <c r="D254" s="247" t="s">
        <v>374</v>
      </c>
      <c r="E254" s="248" t="s">
        <v>775</v>
      </c>
      <c r="F254" s="249" t="s">
        <v>776</v>
      </c>
      <c r="G254" s="250" t="s">
        <v>244</v>
      </c>
      <c r="H254" s="251">
        <v>73.5</v>
      </c>
      <c r="I254" s="252"/>
      <c r="J254" s="253">
        <f>ROUND(I254*H254,2)</f>
        <v>0</v>
      </c>
      <c r="K254" s="249" t="s">
        <v>19</v>
      </c>
      <c r="L254" s="254"/>
      <c r="M254" s="255" t="s">
        <v>19</v>
      </c>
      <c r="N254" s="256" t="s">
        <v>43</v>
      </c>
      <c r="O254" s="66"/>
      <c r="P254" s="189">
        <f>O254*H254</f>
        <v>0</v>
      </c>
      <c r="Q254" s="189">
        <v>0</v>
      </c>
      <c r="R254" s="189">
        <f>Q254*H254</f>
        <v>0</v>
      </c>
      <c r="S254" s="189">
        <v>0</v>
      </c>
      <c r="T254" s="190">
        <f>S254*H254</f>
        <v>0</v>
      </c>
      <c r="U254" s="36"/>
      <c r="V254" s="36"/>
      <c r="W254" s="36"/>
      <c r="X254" s="36"/>
      <c r="Y254" s="36"/>
      <c r="Z254" s="36"/>
      <c r="AA254" s="36"/>
      <c r="AB254" s="36"/>
      <c r="AC254" s="36"/>
      <c r="AD254" s="36"/>
      <c r="AE254" s="36"/>
      <c r="AR254" s="191" t="s">
        <v>408</v>
      </c>
      <c r="AT254" s="191" t="s">
        <v>374</v>
      </c>
      <c r="AU254" s="191" t="s">
        <v>82</v>
      </c>
      <c r="AY254" s="19" t="s">
        <v>153</v>
      </c>
      <c r="BE254" s="192">
        <f>IF(N254="základní",J254,0)</f>
        <v>0</v>
      </c>
      <c r="BF254" s="192">
        <f>IF(N254="snížená",J254,0)</f>
        <v>0</v>
      </c>
      <c r="BG254" s="192">
        <f>IF(N254="zákl. přenesená",J254,0)</f>
        <v>0</v>
      </c>
      <c r="BH254" s="192">
        <f>IF(N254="sníž. přenesená",J254,0)</f>
        <v>0</v>
      </c>
      <c r="BI254" s="192">
        <f>IF(N254="nulová",J254,0)</f>
        <v>0</v>
      </c>
      <c r="BJ254" s="19" t="s">
        <v>80</v>
      </c>
      <c r="BK254" s="192">
        <f>ROUND(I254*H254,2)</f>
        <v>0</v>
      </c>
      <c r="BL254" s="19" t="s">
        <v>214</v>
      </c>
      <c r="BM254" s="191" t="s">
        <v>777</v>
      </c>
    </row>
    <row r="255" spans="1:47" s="2" customFormat="1" ht="11.25">
      <c r="A255" s="36"/>
      <c r="B255" s="37"/>
      <c r="C255" s="38"/>
      <c r="D255" s="193" t="s">
        <v>186</v>
      </c>
      <c r="E255" s="38"/>
      <c r="F255" s="194" t="s">
        <v>778</v>
      </c>
      <c r="G255" s="38"/>
      <c r="H255" s="38"/>
      <c r="I255" s="195"/>
      <c r="J255" s="38"/>
      <c r="K255" s="38"/>
      <c r="L255" s="41"/>
      <c r="M255" s="196"/>
      <c r="N255" s="197"/>
      <c r="O255" s="66"/>
      <c r="P255" s="66"/>
      <c r="Q255" s="66"/>
      <c r="R255" s="66"/>
      <c r="S255" s="66"/>
      <c r="T255" s="67"/>
      <c r="U255" s="36"/>
      <c r="V255" s="36"/>
      <c r="W255" s="36"/>
      <c r="X255" s="36"/>
      <c r="Y255" s="36"/>
      <c r="Z255" s="36"/>
      <c r="AA255" s="36"/>
      <c r="AB255" s="36"/>
      <c r="AC255" s="36"/>
      <c r="AD255" s="36"/>
      <c r="AE255" s="36"/>
      <c r="AT255" s="19" t="s">
        <v>186</v>
      </c>
      <c r="AU255" s="19" t="s">
        <v>82</v>
      </c>
    </row>
    <row r="256" spans="1:47" s="2" customFormat="1" ht="19.5">
      <c r="A256" s="36"/>
      <c r="B256" s="37"/>
      <c r="C256" s="38"/>
      <c r="D256" s="193" t="s">
        <v>274</v>
      </c>
      <c r="E256" s="38"/>
      <c r="F256" s="198" t="s">
        <v>779</v>
      </c>
      <c r="G256" s="38"/>
      <c r="H256" s="38"/>
      <c r="I256" s="195"/>
      <c r="J256" s="38"/>
      <c r="K256" s="38"/>
      <c r="L256" s="41"/>
      <c r="M256" s="196"/>
      <c r="N256" s="197"/>
      <c r="O256" s="66"/>
      <c r="P256" s="66"/>
      <c r="Q256" s="66"/>
      <c r="R256" s="66"/>
      <c r="S256" s="66"/>
      <c r="T256" s="67"/>
      <c r="U256" s="36"/>
      <c r="V256" s="36"/>
      <c r="W256" s="36"/>
      <c r="X256" s="36"/>
      <c r="Y256" s="36"/>
      <c r="Z256" s="36"/>
      <c r="AA256" s="36"/>
      <c r="AB256" s="36"/>
      <c r="AC256" s="36"/>
      <c r="AD256" s="36"/>
      <c r="AE256" s="36"/>
      <c r="AT256" s="19" t="s">
        <v>274</v>
      </c>
      <c r="AU256" s="19" t="s">
        <v>82</v>
      </c>
    </row>
    <row r="257" spans="2:51" s="13" customFormat="1" ht="11.25">
      <c r="B257" s="199"/>
      <c r="C257" s="200"/>
      <c r="D257" s="193" t="s">
        <v>220</v>
      </c>
      <c r="E257" s="201" t="s">
        <v>679</v>
      </c>
      <c r="F257" s="202" t="s">
        <v>780</v>
      </c>
      <c r="G257" s="200"/>
      <c r="H257" s="203">
        <v>73.5</v>
      </c>
      <c r="I257" s="204"/>
      <c r="J257" s="200"/>
      <c r="K257" s="200"/>
      <c r="L257" s="205"/>
      <c r="M257" s="206"/>
      <c r="N257" s="207"/>
      <c r="O257" s="207"/>
      <c r="P257" s="207"/>
      <c r="Q257" s="207"/>
      <c r="R257" s="207"/>
      <c r="S257" s="207"/>
      <c r="T257" s="208"/>
      <c r="AT257" s="209" t="s">
        <v>220</v>
      </c>
      <c r="AU257" s="209" t="s">
        <v>82</v>
      </c>
      <c r="AV257" s="13" t="s">
        <v>82</v>
      </c>
      <c r="AW257" s="13" t="s">
        <v>34</v>
      </c>
      <c r="AX257" s="13" t="s">
        <v>80</v>
      </c>
      <c r="AY257" s="209" t="s">
        <v>153</v>
      </c>
    </row>
    <row r="258" spans="1:65" s="2" customFormat="1" ht="14.45" customHeight="1">
      <c r="A258" s="36"/>
      <c r="B258" s="37"/>
      <c r="C258" s="180" t="s">
        <v>781</v>
      </c>
      <c r="D258" s="180" t="s">
        <v>155</v>
      </c>
      <c r="E258" s="181" t="s">
        <v>782</v>
      </c>
      <c r="F258" s="182" t="s">
        <v>783</v>
      </c>
      <c r="G258" s="183" t="s">
        <v>244</v>
      </c>
      <c r="H258" s="184">
        <v>67</v>
      </c>
      <c r="I258" s="185"/>
      <c r="J258" s="186">
        <f>ROUND(I258*H258,2)</f>
        <v>0</v>
      </c>
      <c r="K258" s="182" t="s">
        <v>159</v>
      </c>
      <c r="L258" s="41"/>
      <c r="M258" s="187" t="s">
        <v>19</v>
      </c>
      <c r="N258" s="188" t="s">
        <v>43</v>
      </c>
      <c r="O258" s="66"/>
      <c r="P258" s="189">
        <f>O258*H258</f>
        <v>0</v>
      </c>
      <c r="Q258" s="189">
        <v>5E-05</v>
      </c>
      <c r="R258" s="189">
        <f>Q258*H258</f>
        <v>0.00335</v>
      </c>
      <c r="S258" s="189">
        <v>0</v>
      </c>
      <c r="T258" s="190">
        <f>S258*H258</f>
        <v>0</v>
      </c>
      <c r="U258" s="36"/>
      <c r="V258" s="36"/>
      <c r="W258" s="36"/>
      <c r="X258" s="36"/>
      <c r="Y258" s="36"/>
      <c r="Z258" s="36"/>
      <c r="AA258" s="36"/>
      <c r="AB258" s="36"/>
      <c r="AC258" s="36"/>
      <c r="AD258" s="36"/>
      <c r="AE258" s="36"/>
      <c r="AR258" s="191" t="s">
        <v>214</v>
      </c>
      <c r="AT258" s="191" t="s">
        <v>155</v>
      </c>
      <c r="AU258" s="191" t="s">
        <v>82</v>
      </c>
      <c r="AY258" s="19" t="s">
        <v>153</v>
      </c>
      <c r="BE258" s="192">
        <f>IF(N258="základní",J258,0)</f>
        <v>0</v>
      </c>
      <c r="BF258" s="192">
        <f>IF(N258="snížená",J258,0)</f>
        <v>0</v>
      </c>
      <c r="BG258" s="192">
        <f>IF(N258="zákl. přenesená",J258,0)</f>
        <v>0</v>
      </c>
      <c r="BH258" s="192">
        <f>IF(N258="sníž. přenesená",J258,0)</f>
        <v>0</v>
      </c>
      <c r="BI258" s="192">
        <f>IF(N258="nulová",J258,0)</f>
        <v>0</v>
      </c>
      <c r="BJ258" s="19" t="s">
        <v>80</v>
      </c>
      <c r="BK258" s="192">
        <f>ROUND(I258*H258,2)</f>
        <v>0</v>
      </c>
      <c r="BL258" s="19" t="s">
        <v>214</v>
      </c>
      <c r="BM258" s="191" t="s">
        <v>784</v>
      </c>
    </row>
    <row r="259" spans="1:47" s="2" customFormat="1" ht="11.25">
      <c r="A259" s="36"/>
      <c r="B259" s="37"/>
      <c r="C259" s="38"/>
      <c r="D259" s="193" t="s">
        <v>186</v>
      </c>
      <c r="E259" s="38"/>
      <c r="F259" s="194" t="s">
        <v>785</v>
      </c>
      <c r="G259" s="38"/>
      <c r="H259" s="38"/>
      <c r="I259" s="195"/>
      <c r="J259" s="38"/>
      <c r="K259" s="38"/>
      <c r="L259" s="41"/>
      <c r="M259" s="196"/>
      <c r="N259" s="197"/>
      <c r="O259" s="66"/>
      <c r="P259" s="66"/>
      <c r="Q259" s="66"/>
      <c r="R259" s="66"/>
      <c r="S259" s="66"/>
      <c r="T259" s="67"/>
      <c r="U259" s="36"/>
      <c r="V259" s="36"/>
      <c r="W259" s="36"/>
      <c r="X259" s="36"/>
      <c r="Y259" s="36"/>
      <c r="Z259" s="36"/>
      <c r="AA259" s="36"/>
      <c r="AB259" s="36"/>
      <c r="AC259" s="36"/>
      <c r="AD259" s="36"/>
      <c r="AE259" s="36"/>
      <c r="AT259" s="19" t="s">
        <v>186</v>
      </c>
      <c r="AU259" s="19" t="s">
        <v>82</v>
      </c>
    </row>
    <row r="260" spans="1:47" s="2" customFormat="1" ht="29.25">
      <c r="A260" s="36"/>
      <c r="B260" s="37"/>
      <c r="C260" s="38"/>
      <c r="D260" s="193" t="s">
        <v>188</v>
      </c>
      <c r="E260" s="38"/>
      <c r="F260" s="198" t="s">
        <v>404</v>
      </c>
      <c r="G260" s="38"/>
      <c r="H260" s="38"/>
      <c r="I260" s="195"/>
      <c r="J260" s="38"/>
      <c r="K260" s="38"/>
      <c r="L260" s="41"/>
      <c r="M260" s="196"/>
      <c r="N260" s="197"/>
      <c r="O260" s="66"/>
      <c r="P260" s="66"/>
      <c r="Q260" s="66"/>
      <c r="R260" s="66"/>
      <c r="S260" s="66"/>
      <c r="T260" s="67"/>
      <c r="U260" s="36"/>
      <c r="V260" s="36"/>
      <c r="W260" s="36"/>
      <c r="X260" s="36"/>
      <c r="Y260" s="36"/>
      <c r="Z260" s="36"/>
      <c r="AA260" s="36"/>
      <c r="AB260" s="36"/>
      <c r="AC260" s="36"/>
      <c r="AD260" s="36"/>
      <c r="AE260" s="36"/>
      <c r="AT260" s="19" t="s">
        <v>188</v>
      </c>
      <c r="AU260" s="19" t="s">
        <v>82</v>
      </c>
    </row>
    <row r="261" spans="2:51" s="13" customFormat="1" ht="11.25">
      <c r="B261" s="199"/>
      <c r="C261" s="200"/>
      <c r="D261" s="193" t="s">
        <v>220</v>
      </c>
      <c r="E261" s="201" t="s">
        <v>19</v>
      </c>
      <c r="F261" s="202" t="s">
        <v>786</v>
      </c>
      <c r="G261" s="200"/>
      <c r="H261" s="203">
        <v>24.7</v>
      </c>
      <c r="I261" s="204"/>
      <c r="J261" s="200"/>
      <c r="K261" s="200"/>
      <c r="L261" s="205"/>
      <c r="M261" s="206"/>
      <c r="N261" s="207"/>
      <c r="O261" s="207"/>
      <c r="P261" s="207"/>
      <c r="Q261" s="207"/>
      <c r="R261" s="207"/>
      <c r="S261" s="207"/>
      <c r="T261" s="208"/>
      <c r="AT261" s="209" t="s">
        <v>220</v>
      </c>
      <c r="AU261" s="209" t="s">
        <v>82</v>
      </c>
      <c r="AV261" s="13" t="s">
        <v>82</v>
      </c>
      <c r="AW261" s="13" t="s">
        <v>34</v>
      </c>
      <c r="AX261" s="13" t="s">
        <v>72</v>
      </c>
      <c r="AY261" s="209" t="s">
        <v>153</v>
      </c>
    </row>
    <row r="262" spans="2:51" s="13" customFormat="1" ht="11.25">
      <c r="B262" s="199"/>
      <c r="C262" s="200"/>
      <c r="D262" s="193" t="s">
        <v>220</v>
      </c>
      <c r="E262" s="201" t="s">
        <v>19</v>
      </c>
      <c r="F262" s="202" t="s">
        <v>787</v>
      </c>
      <c r="G262" s="200"/>
      <c r="H262" s="203">
        <v>42.3</v>
      </c>
      <c r="I262" s="204"/>
      <c r="J262" s="200"/>
      <c r="K262" s="200"/>
      <c r="L262" s="205"/>
      <c r="M262" s="206"/>
      <c r="N262" s="207"/>
      <c r="O262" s="207"/>
      <c r="P262" s="207"/>
      <c r="Q262" s="207"/>
      <c r="R262" s="207"/>
      <c r="S262" s="207"/>
      <c r="T262" s="208"/>
      <c r="AT262" s="209" t="s">
        <v>220</v>
      </c>
      <c r="AU262" s="209" t="s">
        <v>82</v>
      </c>
      <c r="AV262" s="13" t="s">
        <v>82</v>
      </c>
      <c r="AW262" s="13" t="s">
        <v>34</v>
      </c>
      <c r="AX262" s="13" t="s">
        <v>72</v>
      </c>
      <c r="AY262" s="209" t="s">
        <v>153</v>
      </c>
    </row>
    <row r="263" spans="2:51" s="14" customFormat="1" ht="11.25">
      <c r="B263" s="215"/>
      <c r="C263" s="216"/>
      <c r="D263" s="193" t="s">
        <v>220</v>
      </c>
      <c r="E263" s="217" t="s">
        <v>19</v>
      </c>
      <c r="F263" s="218" t="s">
        <v>278</v>
      </c>
      <c r="G263" s="216"/>
      <c r="H263" s="219">
        <v>67</v>
      </c>
      <c r="I263" s="220"/>
      <c r="J263" s="216"/>
      <c r="K263" s="216"/>
      <c r="L263" s="221"/>
      <c r="M263" s="222"/>
      <c r="N263" s="223"/>
      <c r="O263" s="223"/>
      <c r="P263" s="223"/>
      <c r="Q263" s="223"/>
      <c r="R263" s="223"/>
      <c r="S263" s="223"/>
      <c r="T263" s="224"/>
      <c r="AT263" s="225" t="s">
        <v>220</v>
      </c>
      <c r="AU263" s="225" t="s">
        <v>82</v>
      </c>
      <c r="AV263" s="14" t="s">
        <v>160</v>
      </c>
      <c r="AW263" s="14" t="s">
        <v>34</v>
      </c>
      <c r="AX263" s="14" t="s">
        <v>80</v>
      </c>
      <c r="AY263" s="225" t="s">
        <v>153</v>
      </c>
    </row>
    <row r="264" spans="1:65" s="2" customFormat="1" ht="14.45" customHeight="1">
      <c r="A264" s="36"/>
      <c r="B264" s="37"/>
      <c r="C264" s="247" t="s">
        <v>557</v>
      </c>
      <c r="D264" s="247" t="s">
        <v>374</v>
      </c>
      <c r="E264" s="248" t="s">
        <v>406</v>
      </c>
      <c r="F264" s="249" t="s">
        <v>788</v>
      </c>
      <c r="G264" s="250" t="s">
        <v>244</v>
      </c>
      <c r="H264" s="251">
        <v>24.7</v>
      </c>
      <c r="I264" s="252"/>
      <c r="J264" s="253">
        <f>ROUND(I264*H264,2)</f>
        <v>0</v>
      </c>
      <c r="K264" s="249" t="s">
        <v>19</v>
      </c>
      <c r="L264" s="254"/>
      <c r="M264" s="255" t="s">
        <v>19</v>
      </c>
      <c r="N264" s="256" t="s">
        <v>43</v>
      </c>
      <c r="O264" s="66"/>
      <c r="P264" s="189">
        <f>O264*H264</f>
        <v>0</v>
      </c>
      <c r="Q264" s="189">
        <v>0.001</v>
      </c>
      <c r="R264" s="189">
        <f>Q264*H264</f>
        <v>0.0247</v>
      </c>
      <c r="S264" s="189">
        <v>0</v>
      </c>
      <c r="T264" s="190">
        <f>S264*H264</f>
        <v>0</v>
      </c>
      <c r="U264" s="36"/>
      <c r="V264" s="36"/>
      <c r="W264" s="36"/>
      <c r="X264" s="36"/>
      <c r="Y264" s="36"/>
      <c r="Z264" s="36"/>
      <c r="AA264" s="36"/>
      <c r="AB264" s="36"/>
      <c r="AC264" s="36"/>
      <c r="AD264" s="36"/>
      <c r="AE264" s="36"/>
      <c r="AR264" s="191" t="s">
        <v>408</v>
      </c>
      <c r="AT264" s="191" t="s">
        <v>374</v>
      </c>
      <c r="AU264" s="191" t="s">
        <v>82</v>
      </c>
      <c r="AY264" s="19" t="s">
        <v>153</v>
      </c>
      <c r="BE264" s="192">
        <f>IF(N264="základní",J264,0)</f>
        <v>0</v>
      </c>
      <c r="BF264" s="192">
        <f>IF(N264="snížená",J264,0)</f>
        <v>0</v>
      </c>
      <c r="BG264" s="192">
        <f>IF(N264="zákl. přenesená",J264,0)</f>
        <v>0</v>
      </c>
      <c r="BH264" s="192">
        <f>IF(N264="sníž. přenesená",J264,0)</f>
        <v>0</v>
      </c>
      <c r="BI264" s="192">
        <f>IF(N264="nulová",J264,0)</f>
        <v>0</v>
      </c>
      <c r="BJ264" s="19" t="s">
        <v>80</v>
      </c>
      <c r="BK264" s="192">
        <f>ROUND(I264*H264,2)</f>
        <v>0</v>
      </c>
      <c r="BL264" s="19" t="s">
        <v>214</v>
      </c>
      <c r="BM264" s="191" t="s">
        <v>789</v>
      </c>
    </row>
    <row r="265" spans="1:47" s="2" customFormat="1" ht="29.25">
      <c r="A265" s="36"/>
      <c r="B265" s="37"/>
      <c r="C265" s="38"/>
      <c r="D265" s="193" t="s">
        <v>274</v>
      </c>
      <c r="E265" s="38"/>
      <c r="F265" s="198" t="s">
        <v>790</v>
      </c>
      <c r="G265" s="38"/>
      <c r="H265" s="38"/>
      <c r="I265" s="195"/>
      <c r="J265" s="38"/>
      <c r="K265" s="38"/>
      <c r="L265" s="41"/>
      <c r="M265" s="196"/>
      <c r="N265" s="197"/>
      <c r="O265" s="66"/>
      <c r="P265" s="66"/>
      <c r="Q265" s="66"/>
      <c r="R265" s="66"/>
      <c r="S265" s="66"/>
      <c r="T265" s="67"/>
      <c r="U265" s="36"/>
      <c r="V265" s="36"/>
      <c r="W265" s="36"/>
      <c r="X265" s="36"/>
      <c r="Y265" s="36"/>
      <c r="Z265" s="36"/>
      <c r="AA265" s="36"/>
      <c r="AB265" s="36"/>
      <c r="AC265" s="36"/>
      <c r="AD265" s="36"/>
      <c r="AE265" s="36"/>
      <c r="AT265" s="19" t="s">
        <v>274</v>
      </c>
      <c r="AU265" s="19" t="s">
        <v>82</v>
      </c>
    </row>
    <row r="266" spans="2:51" s="13" customFormat="1" ht="11.25">
      <c r="B266" s="199"/>
      <c r="C266" s="200"/>
      <c r="D266" s="193" t="s">
        <v>220</v>
      </c>
      <c r="E266" s="201" t="s">
        <v>19</v>
      </c>
      <c r="F266" s="202" t="s">
        <v>791</v>
      </c>
      <c r="G266" s="200"/>
      <c r="H266" s="203">
        <v>24.7</v>
      </c>
      <c r="I266" s="204"/>
      <c r="J266" s="200"/>
      <c r="K266" s="200"/>
      <c r="L266" s="205"/>
      <c r="M266" s="206"/>
      <c r="N266" s="207"/>
      <c r="O266" s="207"/>
      <c r="P266" s="207"/>
      <c r="Q266" s="207"/>
      <c r="R266" s="207"/>
      <c r="S266" s="207"/>
      <c r="T266" s="208"/>
      <c r="AT266" s="209" t="s">
        <v>220</v>
      </c>
      <c r="AU266" s="209" t="s">
        <v>82</v>
      </c>
      <c r="AV266" s="13" t="s">
        <v>82</v>
      </c>
      <c r="AW266" s="13" t="s">
        <v>34</v>
      </c>
      <c r="AX266" s="13" t="s">
        <v>80</v>
      </c>
      <c r="AY266" s="209" t="s">
        <v>153</v>
      </c>
    </row>
    <row r="267" spans="1:65" s="2" customFormat="1" ht="14.45" customHeight="1">
      <c r="A267" s="36"/>
      <c r="B267" s="37"/>
      <c r="C267" s="247" t="s">
        <v>792</v>
      </c>
      <c r="D267" s="247" t="s">
        <v>374</v>
      </c>
      <c r="E267" s="248" t="s">
        <v>793</v>
      </c>
      <c r="F267" s="249" t="s">
        <v>794</v>
      </c>
      <c r="G267" s="250" t="s">
        <v>244</v>
      </c>
      <c r="H267" s="251">
        <v>42.3</v>
      </c>
      <c r="I267" s="252"/>
      <c r="J267" s="253">
        <f>ROUND(I267*H267,2)</f>
        <v>0</v>
      </c>
      <c r="K267" s="249" t="s">
        <v>19</v>
      </c>
      <c r="L267" s="254"/>
      <c r="M267" s="255" t="s">
        <v>19</v>
      </c>
      <c r="N267" s="256" t="s">
        <v>43</v>
      </c>
      <c r="O267" s="66"/>
      <c r="P267" s="189">
        <f>O267*H267</f>
        <v>0</v>
      </c>
      <c r="Q267" s="189">
        <v>0.001</v>
      </c>
      <c r="R267" s="189">
        <f>Q267*H267</f>
        <v>0.0423</v>
      </c>
      <c r="S267" s="189">
        <v>0</v>
      </c>
      <c r="T267" s="190">
        <f>S267*H267</f>
        <v>0</v>
      </c>
      <c r="U267" s="36"/>
      <c r="V267" s="36"/>
      <c r="W267" s="36"/>
      <c r="X267" s="36"/>
      <c r="Y267" s="36"/>
      <c r="Z267" s="36"/>
      <c r="AA267" s="36"/>
      <c r="AB267" s="36"/>
      <c r="AC267" s="36"/>
      <c r="AD267" s="36"/>
      <c r="AE267" s="36"/>
      <c r="AR267" s="191" t="s">
        <v>408</v>
      </c>
      <c r="AT267" s="191" t="s">
        <v>374</v>
      </c>
      <c r="AU267" s="191" t="s">
        <v>82</v>
      </c>
      <c r="AY267" s="19" t="s">
        <v>153</v>
      </c>
      <c r="BE267" s="192">
        <f>IF(N267="základní",J267,0)</f>
        <v>0</v>
      </c>
      <c r="BF267" s="192">
        <f>IF(N267="snížená",J267,0)</f>
        <v>0</v>
      </c>
      <c r="BG267" s="192">
        <f>IF(N267="zákl. přenesená",J267,0)</f>
        <v>0</v>
      </c>
      <c r="BH267" s="192">
        <f>IF(N267="sníž. přenesená",J267,0)</f>
        <v>0</v>
      </c>
      <c r="BI267" s="192">
        <f>IF(N267="nulová",J267,0)</f>
        <v>0</v>
      </c>
      <c r="BJ267" s="19" t="s">
        <v>80</v>
      </c>
      <c r="BK267" s="192">
        <f>ROUND(I267*H267,2)</f>
        <v>0</v>
      </c>
      <c r="BL267" s="19" t="s">
        <v>214</v>
      </c>
      <c r="BM267" s="191" t="s">
        <v>795</v>
      </c>
    </row>
    <row r="268" spans="1:47" s="2" customFormat="1" ht="29.25">
      <c r="A268" s="36"/>
      <c r="B268" s="37"/>
      <c r="C268" s="38"/>
      <c r="D268" s="193" t="s">
        <v>274</v>
      </c>
      <c r="E268" s="38"/>
      <c r="F268" s="198" t="s">
        <v>790</v>
      </c>
      <c r="G268" s="38"/>
      <c r="H268" s="38"/>
      <c r="I268" s="195"/>
      <c r="J268" s="38"/>
      <c r="K268" s="38"/>
      <c r="L268" s="41"/>
      <c r="M268" s="196"/>
      <c r="N268" s="197"/>
      <c r="O268" s="66"/>
      <c r="P268" s="66"/>
      <c r="Q268" s="66"/>
      <c r="R268" s="66"/>
      <c r="S268" s="66"/>
      <c r="T268" s="67"/>
      <c r="U268" s="36"/>
      <c r="V268" s="36"/>
      <c r="W268" s="36"/>
      <c r="X268" s="36"/>
      <c r="Y268" s="36"/>
      <c r="Z268" s="36"/>
      <c r="AA268" s="36"/>
      <c r="AB268" s="36"/>
      <c r="AC268" s="36"/>
      <c r="AD268" s="36"/>
      <c r="AE268" s="36"/>
      <c r="AT268" s="19" t="s">
        <v>274</v>
      </c>
      <c r="AU268" s="19" t="s">
        <v>82</v>
      </c>
    </row>
    <row r="269" spans="2:51" s="13" customFormat="1" ht="11.25">
      <c r="B269" s="199"/>
      <c r="C269" s="200"/>
      <c r="D269" s="193" t="s">
        <v>220</v>
      </c>
      <c r="E269" s="201" t="s">
        <v>19</v>
      </c>
      <c r="F269" s="202" t="s">
        <v>796</v>
      </c>
      <c r="G269" s="200"/>
      <c r="H269" s="203">
        <v>42.3</v>
      </c>
      <c r="I269" s="204"/>
      <c r="J269" s="200"/>
      <c r="K269" s="200"/>
      <c r="L269" s="205"/>
      <c r="M269" s="206"/>
      <c r="N269" s="207"/>
      <c r="O269" s="207"/>
      <c r="P269" s="207"/>
      <c r="Q269" s="207"/>
      <c r="R269" s="207"/>
      <c r="S269" s="207"/>
      <c r="T269" s="208"/>
      <c r="AT269" s="209" t="s">
        <v>220</v>
      </c>
      <c r="AU269" s="209" t="s">
        <v>82</v>
      </c>
      <c r="AV269" s="13" t="s">
        <v>82</v>
      </c>
      <c r="AW269" s="13" t="s">
        <v>34</v>
      </c>
      <c r="AX269" s="13" t="s">
        <v>80</v>
      </c>
      <c r="AY269" s="209" t="s">
        <v>153</v>
      </c>
    </row>
    <row r="270" spans="1:65" s="2" customFormat="1" ht="14.45" customHeight="1">
      <c r="A270" s="36"/>
      <c r="B270" s="37"/>
      <c r="C270" s="180" t="s">
        <v>408</v>
      </c>
      <c r="D270" s="180" t="s">
        <v>155</v>
      </c>
      <c r="E270" s="181" t="s">
        <v>797</v>
      </c>
      <c r="F270" s="182" t="s">
        <v>798</v>
      </c>
      <c r="G270" s="183" t="s">
        <v>244</v>
      </c>
      <c r="H270" s="184">
        <v>135.2</v>
      </c>
      <c r="I270" s="185"/>
      <c r="J270" s="186">
        <f>ROUND(I270*H270,2)</f>
        <v>0</v>
      </c>
      <c r="K270" s="182" t="s">
        <v>159</v>
      </c>
      <c r="L270" s="41"/>
      <c r="M270" s="187" t="s">
        <v>19</v>
      </c>
      <c r="N270" s="188" t="s">
        <v>43</v>
      </c>
      <c r="O270" s="66"/>
      <c r="P270" s="189">
        <f>O270*H270</f>
        <v>0</v>
      </c>
      <c r="Q270" s="189">
        <v>5E-05</v>
      </c>
      <c r="R270" s="189">
        <f>Q270*H270</f>
        <v>0.0067599999999999995</v>
      </c>
      <c r="S270" s="189">
        <v>0</v>
      </c>
      <c r="T270" s="190">
        <f>S270*H270</f>
        <v>0</v>
      </c>
      <c r="U270" s="36"/>
      <c r="V270" s="36"/>
      <c r="W270" s="36"/>
      <c r="X270" s="36"/>
      <c r="Y270" s="36"/>
      <c r="Z270" s="36"/>
      <c r="AA270" s="36"/>
      <c r="AB270" s="36"/>
      <c r="AC270" s="36"/>
      <c r="AD270" s="36"/>
      <c r="AE270" s="36"/>
      <c r="AR270" s="191" t="s">
        <v>214</v>
      </c>
      <c r="AT270" s="191" t="s">
        <v>155</v>
      </c>
      <c r="AU270" s="191" t="s">
        <v>82</v>
      </c>
      <c r="AY270" s="19" t="s">
        <v>153</v>
      </c>
      <c r="BE270" s="192">
        <f>IF(N270="základní",J270,0)</f>
        <v>0</v>
      </c>
      <c r="BF270" s="192">
        <f>IF(N270="snížená",J270,0)</f>
        <v>0</v>
      </c>
      <c r="BG270" s="192">
        <f>IF(N270="zákl. přenesená",J270,0)</f>
        <v>0</v>
      </c>
      <c r="BH270" s="192">
        <f>IF(N270="sníž. přenesená",J270,0)</f>
        <v>0</v>
      </c>
      <c r="BI270" s="192">
        <f>IF(N270="nulová",J270,0)</f>
        <v>0</v>
      </c>
      <c r="BJ270" s="19" t="s">
        <v>80</v>
      </c>
      <c r="BK270" s="192">
        <f>ROUND(I270*H270,2)</f>
        <v>0</v>
      </c>
      <c r="BL270" s="19" t="s">
        <v>214</v>
      </c>
      <c r="BM270" s="191" t="s">
        <v>799</v>
      </c>
    </row>
    <row r="271" spans="1:47" s="2" customFormat="1" ht="11.25">
      <c r="A271" s="36"/>
      <c r="B271" s="37"/>
      <c r="C271" s="38"/>
      <c r="D271" s="193" t="s">
        <v>186</v>
      </c>
      <c r="E271" s="38"/>
      <c r="F271" s="194" t="s">
        <v>800</v>
      </c>
      <c r="G271" s="38"/>
      <c r="H271" s="38"/>
      <c r="I271" s="195"/>
      <c r="J271" s="38"/>
      <c r="K271" s="38"/>
      <c r="L271" s="41"/>
      <c r="M271" s="196"/>
      <c r="N271" s="197"/>
      <c r="O271" s="66"/>
      <c r="P271" s="66"/>
      <c r="Q271" s="66"/>
      <c r="R271" s="66"/>
      <c r="S271" s="66"/>
      <c r="T271" s="67"/>
      <c r="U271" s="36"/>
      <c r="V271" s="36"/>
      <c r="W271" s="36"/>
      <c r="X271" s="36"/>
      <c r="Y271" s="36"/>
      <c r="Z271" s="36"/>
      <c r="AA271" s="36"/>
      <c r="AB271" s="36"/>
      <c r="AC271" s="36"/>
      <c r="AD271" s="36"/>
      <c r="AE271" s="36"/>
      <c r="AT271" s="19" t="s">
        <v>186</v>
      </c>
      <c r="AU271" s="19" t="s">
        <v>82</v>
      </c>
    </row>
    <row r="272" spans="1:47" s="2" customFormat="1" ht="29.25">
      <c r="A272" s="36"/>
      <c r="B272" s="37"/>
      <c r="C272" s="38"/>
      <c r="D272" s="193" t="s">
        <v>188</v>
      </c>
      <c r="E272" s="38"/>
      <c r="F272" s="198" t="s">
        <v>404</v>
      </c>
      <c r="G272" s="38"/>
      <c r="H272" s="38"/>
      <c r="I272" s="195"/>
      <c r="J272" s="38"/>
      <c r="K272" s="38"/>
      <c r="L272" s="41"/>
      <c r="M272" s="196"/>
      <c r="N272" s="197"/>
      <c r="O272" s="66"/>
      <c r="P272" s="66"/>
      <c r="Q272" s="66"/>
      <c r="R272" s="66"/>
      <c r="S272" s="66"/>
      <c r="T272" s="67"/>
      <c r="U272" s="36"/>
      <c r="V272" s="36"/>
      <c r="W272" s="36"/>
      <c r="X272" s="36"/>
      <c r="Y272" s="36"/>
      <c r="Z272" s="36"/>
      <c r="AA272" s="36"/>
      <c r="AB272" s="36"/>
      <c r="AC272" s="36"/>
      <c r="AD272" s="36"/>
      <c r="AE272" s="36"/>
      <c r="AT272" s="19" t="s">
        <v>188</v>
      </c>
      <c r="AU272" s="19" t="s">
        <v>82</v>
      </c>
    </row>
    <row r="273" spans="2:51" s="13" customFormat="1" ht="11.25">
      <c r="B273" s="199"/>
      <c r="C273" s="200"/>
      <c r="D273" s="193" t="s">
        <v>220</v>
      </c>
      <c r="E273" s="201" t="s">
        <v>19</v>
      </c>
      <c r="F273" s="202" t="s">
        <v>677</v>
      </c>
      <c r="G273" s="200"/>
      <c r="H273" s="203">
        <v>135.2</v>
      </c>
      <c r="I273" s="204"/>
      <c r="J273" s="200"/>
      <c r="K273" s="200"/>
      <c r="L273" s="205"/>
      <c r="M273" s="206"/>
      <c r="N273" s="207"/>
      <c r="O273" s="207"/>
      <c r="P273" s="207"/>
      <c r="Q273" s="207"/>
      <c r="R273" s="207"/>
      <c r="S273" s="207"/>
      <c r="T273" s="208"/>
      <c r="AT273" s="209" t="s">
        <v>220</v>
      </c>
      <c r="AU273" s="209" t="s">
        <v>82</v>
      </c>
      <c r="AV273" s="13" t="s">
        <v>82</v>
      </c>
      <c r="AW273" s="13" t="s">
        <v>34</v>
      </c>
      <c r="AX273" s="13" t="s">
        <v>80</v>
      </c>
      <c r="AY273" s="209" t="s">
        <v>153</v>
      </c>
    </row>
    <row r="274" spans="1:65" s="2" customFormat="1" ht="14.45" customHeight="1">
      <c r="A274" s="36"/>
      <c r="B274" s="37"/>
      <c r="C274" s="247" t="s">
        <v>801</v>
      </c>
      <c r="D274" s="247" t="s">
        <v>374</v>
      </c>
      <c r="E274" s="248" t="s">
        <v>802</v>
      </c>
      <c r="F274" s="249" t="s">
        <v>803</v>
      </c>
      <c r="G274" s="250" t="s">
        <v>244</v>
      </c>
      <c r="H274" s="251">
        <v>135.2</v>
      </c>
      <c r="I274" s="252"/>
      <c r="J274" s="253">
        <f>ROUND(I274*H274,2)</f>
        <v>0</v>
      </c>
      <c r="K274" s="249" t="s">
        <v>19</v>
      </c>
      <c r="L274" s="254"/>
      <c r="M274" s="255" t="s">
        <v>19</v>
      </c>
      <c r="N274" s="256" t="s">
        <v>43</v>
      </c>
      <c r="O274" s="66"/>
      <c r="P274" s="189">
        <f>O274*H274</f>
        <v>0</v>
      </c>
      <c r="Q274" s="189">
        <v>0.001</v>
      </c>
      <c r="R274" s="189">
        <f>Q274*H274</f>
        <v>0.1352</v>
      </c>
      <c r="S274" s="189">
        <v>0</v>
      </c>
      <c r="T274" s="190">
        <f>S274*H274</f>
        <v>0</v>
      </c>
      <c r="U274" s="36"/>
      <c r="V274" s="36"/>
      <c r="W274" s="36"/>
      <c r="X274" s="36"/>
      <c r="Y274" s="36"/>
      <c r="Z274" s="36"/>
      <c r="AA274" s="36"/>
      <c r="AB274" s="36"/>
      <c r="AC274" s="36"/>
      <c r="AD274" s="36"/>
      <c r="AE274" s="36"/>
      <c r="AR274" s="191" t="s">
        <v>408</v>
      </c>
      <c r="AT274" s="191" t="s">
        <v>374</v>
      </c>
      <c r="AU274" s="191" t="s">
        <v>82</v>
      </c>
      <c r="AY274" s="19" t="s">
        <v>153</v>
      </c>
      <c r="BE274" s="192">
        <f>IF(N274="základní",J274,0)</f>
        <v>0</v>
      </c>
      <c r="BF274" s="192">
        <f>IF(N274="snížená",J274,0)</f>
        <v>0</v>
      </c>
      <c r="BG274" s="192">
        <f>IF(N274="zákl. přenesená",J274,0)</f>
        <v>0</v>
      </c>
      <c r="BH274" s="192">
        <f>IF(N274="sníž. přenesená",J274,0)</f>
        <v>0</v>
      </c>
      <c r="BI274" s="192">
        <f>IF(N274="nulová",J274,0)</f>
        <v>0</v>
      </c>
      <c r="BJ274" s="19" t="s">
        <v>80</v>
      </c>
      <c r="BK274" s="192">
        <f>ROUND(I274*H274,2)</f>
        <v>0</v>
      </c>
      <c r="BL274" s="19" t="s">
        <v>214</v>
      </c>
      <c r="BM274" s="191" t="s">
        <v>804</v>
      </c>
    </row>
    <row r="275" spans="1:47" s="2" customFormat="1" ht="58.5">
      <c r="A275" s="36"/>
      <c r="B275" s="37"/>
      <c r="C275" s="38"/>
      <c r="D275" s="193" t="s">
        <v>274</v>
      </c>
      <c r="E275" s="38"/>
      <c r="F275" s="198" t="s">
        <v>805</v>
      </c>
      <c r="G275" s="38"/>
      <c r="H275" s="38"/>
      <c r="I275" s="195"/>
      <c r="J275" s="38"/>
      <c r="K275" s="38"/>
      <c r="L275" s="41"/>
      <c r="M275" s="196"/>
      <c r="N275" s="197"/>
      <c r="O275" s="66"/>
      <c r="P275" s="66"/>
      <c r="Q275" s="66"/>
      <c r="R275" s="66"/>
      <c r="S275" s="66"/>
      <c r="T275" s="67"/>
      <c r="U275" s="36"/>
      <c r="V275" s="36"/>
      <c r="W275" s="36"/>
      <c r="X275" s="36"/>
      <c r="Y275" s="36"/>
      <c r="Z275" s="36"/>
      <c r="AA275" s="36"/>
      <c r="AB275" s="36"/>
      <c r="AC275" s="36"/>
      <c r="AD275" s="36"/>
      <c r="AE275" s="36"/>
      <c r="AT275" s="19" t="s">
        <v>274</v>
      </c>
      <c r="AU275" s="19" t="s">
        <v>82</v>
      </c>
    </row>
    <row r="276" spans="2:51" s="13" customFormat="1" ht="11.25">
      <c r="B276" s="199"/>
      <c r="C276" s="200"/>
      <c r="D276" s="193" t="s">
        <v>220</v>
      </c>
      <c r="E276" s="201" t="s">
        <v>677</v>
      </c>
      <c r="F276" s="202" t="s">
        <v>806</v>
      </c>
      <c r="G276" s="200"/>
      <c r="H276" s="203">
        <v>135.2</v>
      </c>
      <c r="I276" s="204"/>
      <c r="J276" s="200"/>
      <c r="K276" s="200"/>
      <c r="L276" s="205"/>
      <c r="M276" s="206"/>
      <c r="N276" s="207"/>
      <c r="O276" s="207"/>
      <c r="P276" s="207"/>
      <c r="Q276" s="207"/>
      <c r="R276" s="207"/>
      <c r="S276" s="207"/>
      <c r="T276" s="208"/>
      <c r="AT276" s="209" t="s">
        <v>220</v>
      </c>
      <c r="AU276" s="209" t="s">
        <v>82</v>
      </c>
      <c r="AV276" s="13" t="s">
        <v>82</v>
      </c>
      <c r="AW276" s="13" t="s">
        <v>34</v>
      </c>
      <c r="AX276" s="13" t="s">
        <v>80</v>
      </c>
      <c r="AY276" s="209" t="s">
        <v>153</v>
      </c>
    </row>
    <row r="277" spans="1:65" s="2" customFormat="1" ht="14.45" customHeight="1">
      <c r="A277" s="36"/>
      <c r="B277" s="37"/>
      <c r="C277" s="180" t="s">
        <v>807</v>
      </c>
      <c r="D277" s="180" t="s">
        <v>155</v>
      </c>
      <c r="E277" s="181" t="s">
        <v>425</v>
      </c>
      <c r="F277" s="182" t="s">
        <v>426</v>
      </c>
      <c r="G277" s="183" t="s">
        <v>226</v>
      </c>
      <c r="H277" s="184">
        <v>0.468</v>
      </c>
      <c r="I277" s="185"/>
      <c r="J277" s="186">
        <f>ROUND(I277*H277,2)</f>
        <v>0</v>
      </c>
      <c r="K277" s="182" t="s">
        <v>159</v>
      </c>
      <c r="L277" s="41"/>
      <c r="M277" s="187" t="s">
        <v>19</v>
      </c>
      <c r="N277" s="188" t="s">
        <v>43</v>
      </c>
      <c r="O277" s="66"/>
      <c r="P277" s="189">
        <f>O277*H277</f>
        <v>0</v>
      </c>
      <c r="Q277" s="189">
        <v>0</v>
      </c>
      <c r="R277" s="189">
        <f>Q277*H277</f>
        <v>0</v>
      </c>
      <c r="S277" s="189">
        <v>0</v>
      </c>
      <c r="T277" s="190">
        <f>S277*H277</f>
        <v>0</v>
      </c>
      <c r="U277" s="36"/>
      <c r="V277" s="36"/>
      <c r="W277" s="36"/>
      <c r="X277" s="36"/>
      <c r="Y277" s="36"/>
      <c r="Z277" s="36"/>
      <c r="AA277" s="36"/>
      <c r="AB277" s="36"/>
      <c r="AC277" s="36"/>
      <c r="AD277" s="36"/>
      <c r="AE277" s="36"/>
      <c r="AR277" s="191" t="s">
        <v>214</v>
      </c>
      <c r="AT277" s="191" t="s">
        <v>155</v>
      </c>
      <c r="AU277" s="191" t="s">
        <v>82</v>
      </c>
      <c r="AY277" s="19" t="s">
        <v>153</v>
      </c>
      <c r="BE277" s="192">
        <f>IF(N277="základní",J277,0)</f>
        <v>0</v>
      </c>
      <c r="BF277" s="192">
        <f>IF(N277="snížená",J277,0)</f>
        <v>0</v>
      </c>
      <c r="BG277" s="192">
        <f>IF(N277="zákl. přenesená",J277,0)</f>
        <v>0</v>
      </c>
      <c r="BH277" s="192">
        <f>IF(N277="sníž. přenesená",J277,0)</f>
        <v>0</v>
      </c>
      <c r="BI277" s="192">
        <f>IF(N277="nulová",J277,0)</f>
        <v>0</v>
      </c>
      <c r="BJ277" s="19" t="s">
        <v>80</v>
      </c>
      <c r="BK277" s="192">
        <f>ROUND(I277*H277,2)</f>
        <v>0</v>
      </c>
      <c r="BL277" s="19" t="s">
        <v>214</v>
      </c>
      <c r="BM277" s="191" t="s">
        <v>808</v>
      </c>
    </row>
    <row r="278" spans="1:47" s="2" customFormat="1" ht="19.5">
      <c r="A278" s="36"/>
      <c r="B278" s="37"/>
      <c r="C278" s="38"/>
      <c r="D278" s="193" t="s">
        <v>186</v>
      </c>
      <c r="E278" s="38"/>
      <c r="F278" s="194" t="s">
        <v>428</v>
      </c>
      <c r="G278" s="38"/>
      <c r="H278" s="38"/>
      <c r="I278" s="195"/>
      <c r="J278" s="38"/>
      <c r="K278" s="38"/>
      <c r="L278" s="41"/>
      <c r="M278" s="196"/>
      <c r="N278" s="197"/>
      <c r="O278" s="66"/>
      <c r="P278" s="66"/>
      <c r="Q278" s="66"/>
      <c r="R278" s="66"/>
      <c r="S278" s="66"/>
      <c r="T278" s="67"/>
      <c r="U278" s="36"/>
      <c r="V278" s="36"/>
      <c r="W278" s="36"/>
      <c r="X278" s="36"/>
      <c r="Y278" s="36"/>
      <c r="Z278" s="36"/>
      <c r="AA278" s="36"/>
      <c r="AB278" s="36"/>
      <c r="AC278" s="36"/>
      <c r="AD278" s="36"/>
      <c r="AE278" s="36"/>
      <c r="AT278" s="19" t="s">
        <v>186</v>
      </c>
      <c r="AU278" s="19" t="s">
        <v>82</v>
      </c>
    </row>
    <row r="279" spans="1:47" s="2" customFormat="1" ht="78">
      <c r="A279" s="36"/>
      <c r="B279" s="37"/>
      <c r="C279" s="38"/>
      <c r="D279" s="193" t="s">
        <v>188</v>
      </c>
      <c r="E279" s="38"/>
      <c r="F279" s="198" t="s">
        <v>429</v>
      </c>
      <c r="G279" s="38"/>
      <c r="H279" s="38"/>
      <c r="I279" s="195"/>
      <c r="J279" s="38"/>
      <c r="K279" s="38"/>
      <c r="L279" s="41"/>
      <c r="M279" s="210"/>
      <c r="N279" s="211"/>
      <c r="O279" s="212"/>
      <c r="P279" s="212"/>
      <c r="Q279" s="212"/>
      <c r="R279" s="212"/>
      <c r="S279" s="212"/>
      <c r="T279" s="213"/>
      <c r="U279" s="36"/>
      <c r="V279" s="36"/>
      <c r="W279" s="36"/>
      <c r="X279" s="36"/>
      <c r="Y279" s="36"/>
      <c r="Z279" s="36"/>
      <c r="AA279" s="36"/>
      <c r="AB279" s="36"/>
      <c r="AC279" s="36"/>
      <c r="AD279" s="36"/>
      <c r="AE279" s="36"/>
      <c r="AT279" s="19" t="s">
        <v>188</v>
      </c>
      <c r="AU279" s="19" t="s">
        <v>82</v>
      </c>
    </row>
    <row r="280" spans="1:31" s="2" customFormat="1" ht="6.95" customHeight="1">
      <c r="A280" s="36"/>
      <c r="B280" s="49"/>
      <c r="C280" s="50"/>
      <c r="D280" s="50"/>
      <c r="E280" s="50"/>
      <c r="F280" s="50"/>
      <c r="G280" s="50"/>
      <c r="H280" s="50"/>
      <c r="I280" s="50"/>
      <c r="J280" s="50"/>
      <c r="K280" s="50"/>
      <c r="L280" s="41"/>
      <c r="M280" s="36"/>
      <c r="O280" s="36"/>
      <c r="P280" s="36"/>
      <c r="Q280" s="36"/>
      <c r="R280" s="36"/>
      <c r="S280" s="36"/>
      <c r="T280" s="36"/>
      <c r="U280" s="36"/>
      <c r="V280" s="36"/>
      <c r="W280" s="36"/>
      <c r="X280" s="36"/>
      <c r="Y280" s="36"/>
      <c r="Z280" s="36"/>
      <c r="AA280" s="36"/>
      <c r="AB280" s="36"/>
      <c r="AC280" s="36"/>
      <c r="AD280" s="36"/>
      <c r="AE280" s="36"/>
    </row>
  </sheetData>
  <sheetProtection algorithmName="SHA-512" hashValue="z4LHD/3fNdkXfVMywCG6VQQLLJFwVs4Wk8LpabQjtnERY84lADrHEmjrg88BHLNC5rG8e2JcCjX4ClP3FDFwFw==" saltValue="sjTPOLWG0lD5GUHQOGEGqh5zhWfeGUb4PwTs4frT7gUJnOZvbopDRf2NrkTFZ5fb0PCNMd369Lw7Yc9cn79fRQ==" spinCount="100000" sheet="1" objects="1" scenarios="1" formatColumns="0" formatRows="0" autoFilter="0"/>
  <autoFilter ref="C93:K279"/>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86"/>
      <c r="M2" s="386"/>
      <c r="N2" s="386"/>
      <c r="O2" s="386"/>
      <c r="P2" s="386"/>
      <c r="Q2" s="386"/>
      <c r="R2" s="386"/>
      <c r="S2" s="386"/>
      <c r="T2" s="386"/>
      <c r="U2" s="386"/>
      <c r="V2" s="386"/>
      <c r="AT2" s="19" t="s">
        <v>110</v>
      </c>
      <c r="AZ2" s="214" t="s">
        <v>809</v>
      </c>
      <c r="BA2" s="214" t="s">
        <v>810</v>
      </c>
      <c r="BB2" s="214" t="s">
        <v>174</v>
      </c>
      <c r="BC2" s="214" t="s">
        <v>811</v>
      </c>
      <c r="BD2" s="214" t="s">
        <v>82</v>
      </c>
    </row>
    <row r="3" spans="2:56" s="1" customFormat="1" ht="6.95" customHeight="1">
      <c r="B3" s="110"/>
      <c r="C3" s="111"/>
      <c r="D3" s="111"/>
      <c r="E3" s="111"/>
      <c r="F3" s="111"/>
      <c r="G3" s="111"/>
      <c r="H3" s="111"/>
      <c r="I3" s="111"/>
      <c r="J3" s="111"/>
      <c r="K3" s="111"/>
      <c r="L3" s="22"/>
      <c r="AT3" s="19" t="s">
        <v>82</v>
      </c>
      <c r="AZ3" s="214" t="s">
        <v>812</v>
      </c>
      <c r="BA3" s="214" t="s">
        <v>812</v>
      </c>
      <c r="BB3" s="214" t="s">
        <v>174</v>
      </c>
      <c r="BC3" s="214" t="s">
        <v>813</v>
      </c>
      <c r="BD3" s="214" t="s">
        <v>82</v>
      </c>
    </row>
    <row r="4" spans="2:56" s="1" customFormat="1" ht="24.95" customHeight="1">
      <c r="B4" s="22"/>
      <c r="D4" s="112" t="s">
        <v>123</v>
      </c>
      <c r="L4" s="22"/>
      <c r="M4" s="113" t="s">
        <v>10</v>
      </c>
      <c r="AT4" s="19" t="s">
        <v>4</v>
      </c>
      <c r="AZ4" s="214" t="s">
        <v>814</v>
      </c>
      <c r="BA4" s="214" t="s">
        <v>814</v>
      </c>
      <c r="BB4" s="214" t="s">
        <v>174</v>
      </c>
      <c r="BC4" s="214" t="s">
        <v>815</v>
      </c>
      <c r="BD4" s="214" t="s">
        <v>82</v>
      </c>
    </row>
    <row r="5" spans="2:56" s="1" customFormat="1" ht="6.95" customHeight="1">
      <c r="B5" s="22"/>
      <c r="L5" s="22"/>
      <c r="AZ5" s="214" t="s">
        <v>612</v>
      </c>
      <c r="BA5" s="214" t="s">
        <v>612</v>
      </c>
      <c r="BB5" s="214" t="s">
        <v>184</v>
      </c>
      <c r="BC5" s="214" t="s">
        <v>816</v>
      </c>
      <c r="BD5" s="214" t="s">
        <v>82</v>
      </c>
    </row>
    <row r="6" spans="2:56" s="1" customFormat="1" ht="12" customHeight="1">
      <c r="B6" s="22"/>
      <c r="D6" s="114" t="s">
        <v>16</v>
      </c>
      <c r="L6" s="22"/>
      <c r="AZ6" s="214" t="s">
        <v>817</v>
      </c>
      <c r="BA6" s="214" t="s">
        <v>817</v>
      </c>
      <c r="BB6" s="214" t="s">
        <v>184</v>
      </c>
      <c r="BC6" s="214" t="s">
        <v>818</v>
      </c>
      <c r="BD6" s="214" t="s">
        <v>82</v>
      </c>
    </row>
    <row r="7" spans="2:56" s="1" customFormat="1" ht="16.5" customHeight="1">
      <c r="B7" s="22"/>
      <c r="E7" s="403" t="str">
        <f>'Rekapitulace stavby'!K6</f>
        <v>MVE Slezská Harta</v>
      </c>
      <c r="F7" s="404"/>
      <c r="G7" s="404"/>
      <c r="H7" s="404"/>
      <c r="L7" s="22"/>
      <c r="AZ7" s="214" t="s">
        <v>819</v>
      </c>
      <c r="BA7" s="214" t="s">
        <v>820</v>
      </c>
      <c r="BB7" s="214" t="s">
        <v>174</v>
      </c>
      <c r="BC7" s="214" t="s">
        <v>821</v>
      </c>
      <c r="BD7" s="214" t="s">
        <v>82</v>
      </c>
    </row>
    <row r="8" spans="2:56" s="1" customFormat="1" ht="12" customHeight="1">
      <c r="B8" s="22"/>
      <c r="D8" s="114" t="s">
        <v>124</v>
      </c>
      <c r="L8" s="22"/>
      <c r="AZ8" s="214" t="s">
        <v>822</v>
      </c>
      <c r="BA8" s="214" t="s">
        <v>822</v>
      </c>
      <c r="BB8" s="214" t="s">
        <v>174</v>
      </c>
      <c r="BC8" s="214" t="s">
        <v>823</v>
      </c>
      <c r="BD8" s="214" t="s">
        <v>82</v>
      </c>
    </row>
    <row r="9" spans="1:56" s="2" customFormat="1" ht="16.5" customHeight="1">
      <c r="A9" s="36"/>
      <c r="B9" s="41"/>
      <c r="C9" s="36"/>
      <c r="D9" s="36"/>
      <c r="E9" s="403" t="s">
        <v>616</v>
      </c>
      <c r="F9" s="406"/>
      <c r="G9" s="406"/>
      <c r="H9" s="406"/>
      <c r="I9" s="36"/>
      <c r="J9" s="36"/>
      <c r="K9" s="36"/>
      <c r="L9" s="115"/>
      <c r="S9" s="36"/>
      <c r="T9" s="36"/>
      <c r="U9" s="36"/>
      <c r="V9" s="36"/>
      <c r="W9" s="36"/>
      <c r="X9" s="36"/>
      <c r="Y9" s="36"/>
      <c r="Z9" s="36"/>
      <c r="AA9" s="36"/>
      <c r="AB9" s="36"/>
      <c r="AC9" s="36"/>
      <c r="AD9" s="36"/>
      <c r="AE9" s="36"/>
      <c r="AZ9" s="214" t="s">
        <v>824</v>
      </c>
      <c r="BA9" s="214" t="s">
        <v>824</v>
      </c>
      <c r="BB9" s="214" t="s">
        <v>174</v>
      </c>
      <c r="BC9" s="214" t="s">
        <v>825</v>
      </c>
      <c r="BD9" s="214" t="s">
        <v>82</v>
      </c>
    </row>
    <row r="10" spans="1:56" s="2" customFormat="1" ht="12" customHeight="1">
      <c r="A10" s="36"/>
      <c r="B10" s="41"/>
      <c r="C10" s="36"/>
      <c r="D10" s="114" t="s">
        <v>254</v>
      </c>
      <c r="E10" s="36"/>
      <c r="F10" s="36"/>
      <c r="G10" s="36"/>
      <c r="H10" s="36"/>
      <c r="I10" s="36"/>
      <c r="J10" s="36"/>
      <c r="K10" s="36"/>
      <c r="L10" s="115"/>
      <c r="S10" s="36"/>
      <c r="T10" s="36"/>
      <c r="U10" s="36"/>
      <c r="V10" s="36"/>
      <c r="W10" s="36"/>
      <c r="X10" s="36"/>
      <c r="Y10" s="36"/>
      <c r="Z10" s="36"/>
      <c r="AA10" s="36"/>
      <c r="AB10" s="36"/>
      <c r="AC10" s="36"/>
      <c r="AD10" s="36"/>
      <c r="AE10" s="36"/>
      <c r="AZ10" s="214" t="s">
        <v>826</v>
      </c>
      <c r="BA10" s="214" t="s">
        <v>826</v>
      </c>
      <c r="BB10" s="214" t="s">
        <v>174</v>
      </c>
      <c r="BC10" s="214" t="s">
        <v>827</v>
      </c>
      <c r="BD10" s="214" t="s">
        <v>82</v>
      </c>
    </row>
    <row r="11" spans="1:56" s="2" customFormat="1" ht="16.5" customHeight="1">
      <c r="A11" s="36"/>
      <c r="B11" s="41"/>
      <c r="C11" s="36"/>
      <c r="D11" s="36"/>
      <c r="E11" s="405" t="s">
        <v>828</v>
      </c>
      <c r="F11" s="406"/>
      <c r="G11" s="406"/>
      <c r="H11" s="406"/>
      <c r="I11" s="36"/>
      <c r="J11" s="36"/>
      <c r="K11" s="36"/>
      <c r="L11" s="115"/>
      <c r="S11" s="36"/>
      <c r="T11" s="36"/>
      <c r="U11" s="36"/>
      <c r="V11" s="36"/>
      <c r="W11" s="36"/>
      <c r="X11" s="36"/>
      <c r="Y11" s="36"/>
      <c r="Z11" s="36"/>
      <c r="AA11" s="36"/>
      <c r="AB11" s="36"/>
      <c r="AC11" s="36"/>
      <c r="AD11" s="36"/>
      <c r="AE11" s="36"/>
      <c r="AZ11" s="214" t="s">
        <v>829</v>
      </c>
      <c r="BA11" s="214" t="s">
        <v>829</v>
      </c>
      <c r="BB11" s="214" t="s">
        <v>174</v>
      </c>
      <c r="BC11" s="214" t="s">
        <v>830</v>
      </c>
      <c r="BD11" s="214" t="s">
        <v>82</v>
      </c>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22. 12. 2020</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 xml:space="preserve"> </v>
      </c>
      <c r="F17" s="36"/>
      <c r="G17" s="36"/>
      <c r="H17" s="36"/>
      <c r="I17" s="114" t="s">
        <v>27</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28</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7" t="str">
        <f>'Rekapitulace stavby'!E14</f>
        <v>Vyplň údaj</v>
      </c>
      <c r="F20" s="408"/>
      <c r="G20" s="408"/>
      <c r="H20" s="408"/>
      <c r="I20" s="114" t="s">
        <v>27</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30</v>
      </c>
      <c r="E22" s="36"/>
      <c r="F22" s="36"/>
      <c r="G22" s="36"/>
      <c r="H22" s="36"/>
      <c r="I22" s="114" t="s">
        <v>26</v>
      </c>
      <c r="J22" s="105" t="str">
        <f>IF('Rekapitulace stavby'!AN16="","",'Rekapitulace stavby'!AN16)</f>
        <v>46347526</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AQUATIS a. s. Botanická 834/56, 602 00 Brno</v>
      </c>
      <c r="F23" s="36"/>
      <c r="G23" s="36"/>
      <c r="H23" s="36"/>
      <c r="I23" s="114" t="s">
        <v>27</v>
      </c>
      <c r="J23" s="105" t="str">
        <f>IF('Rekapitulace stavby'!AN17="","",'Rekapitulace stavby'!AN17)</f>
        <v>CZ46347526</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35</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27</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36</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409" t="s">
        <v>19</v>
      </c>
      <c r="F29" s="409"/>
      <c r="G29" s="409"/>
      <c r="H29" s="40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38</v>
      </c>
      <c r="E32" s="36"/>
      <c r="F32" s="36"/>
      <c r="G32" s="36"/>
      <c r="H32" s="36"/>
      <c r="I32" s="36"/>
      <c r="J32" s="122">
        <f>ROUND(J99,2)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40</v>
      </c>
      <c r="G34" s="36"/>
      <c r="H34" s="36"/>
      <c r="I34" s="123" t="s">
        <v>39</v>
      </c>
      <c r="J34" s="123" t="s">
        <v>41</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42</v>
      </c>
      <c r="E35" s="114" t="s">
        <v>43</v>
      </c>
      <c r="F35" s="125">
        <f>ROUND((SUM(BE99:BE298)),2)</f>
        <v>0</v>
      </c>
      <c r="G35" s="36"/>
      <c r="H35" s="36"/>
      <c r="I35" s="126">
        <v>0.21</v>
      </c>
      <c r="J35" s="125">
        <f>ROUND(((SUM(BE99:BE298))*I35),2)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44</v>
      </c>
      <c r="F36" s="125">
        <f>ROUND((SUM(BF99:BF298)),2)</f>
        <v>0</v>
      </c>
      <c r="G36" s="36"/>
      <c r="H36" s="36"/>
      <c r="I36" s="126">
        <v>0.15</v>
      </c>
      <c r="J36" s="125">
        <f>ROUND(((SUM(BF99:BF298))*I36),2)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45</v>
      </c>
      <c r="F37" s="125">
        <f>ROUND((SUM(BG99:BG298)),2)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46</v>
      </c>
      <c r="F38" s="125">
        <f>ROUND((SUM(BH99:BH298)),2)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47</v>
      </c>
      <c r="F39" s="125">
        <f>ROUND((SUM(BI99:BI298)),2)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48</v>
      </c>
      <c r="E41" s="129"/>
      <c r="F41" s="129"/>
      <c r="G41" s="130" t="s">
        <v>49</v>
      </c>
      <c r="H41" s="131" t="s">
        <v>50</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126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0" t="str">
        <f>E7</f>
        <v>MVE Slezská Harta</v>
      </c>
      <c r="F50" s="411"/>
      <c r="G50" s="411"/>
      <c r="H50" s="411"/>
      <c r="I50" s="38"/>
      <c r="J50" s="38"/>
      <c r="K50" s="38"/>
      <c r="L50" s="115"/>
      <c r="S50" s="36"/>
      <c r="T50" s="36"/>
      <c r="U50" s="36"/>
      <c r="V50" s="36"/>
      <c r="W50" s="36"/>
      <c r="X50" s="36"/>
      <c r="Y50" s="36"/>
      <c r="Z50" s="36"/>
      <c r="AA50" s="36"/>
      <c r="AB50" s="36"/>
      <c r="AC50" s="36"/>
      <c r="AD50" s="36"/>
      <c r="AE50" s="36"/>
    </row>
    <row r="51" spans="2:12" s="1" customFormat="1" ht="12" customHeight="1">
      <c r="B51" s="23"/>
      <c r="C51" s="31" t="s">
        <v>124</v>
      </c>
      <c r="D51" s="24"/>
      <c r="E51" s="24"/>
      <c r="F51" s="24"/>
      <c r="G51" s="24"/>
      <c r="H51" s="24"/>
      <c r="I51" s="24"/>
      <c r="J51" s="24"/>
      <c r="K51" s="24"/>
      <c r="L51" s="22"/>
    </row>
    <row r="52" spans="1:31" s="2" customFormat="1" ht="16.5" customHeight="1">
      <c r="A52" s="36"/>
      <c r="B52" s="37"/>
      <c r="C52" s="38"/>
      <c r="D52" s="38"/>
      <c r="E52" s="410" t="s">
        <v>616</v>
      </c>
      <c r="F52" s="412"/>
      <c r="G52" s="412"/>
      <c r="H52" s="41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254</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4" t="str">
        <f>E11</f>
        <v>SO 04.3 - MVE - horní stavba</v>
      </c>
      <c r="F54" s="412"/>
      <c r="G54" s="412"/>
      <c r="H54" s="41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22. 12. 2020</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40.15" customHeight="1">
      <c r="A58" s="36"/>
      <c r="B58" s="37"/>
      <c r="C58" s="31" t="s">
        <v>25</v>
      </c>
      <c r="D58" s="38"/>
      <c r="E58" s="38"/>
      <c r="F58" s="29" t="str">
        <f>E17</f>
        <v xml:space="preserve"> </v>
      </c>
      <c r="G58" s="38"/>
      <c r="H58" s="38"/>
      <c r="I58" s="31" t="s">
        <v>30</v>
      </c>
      <c r="J58" s="34" t="str">
        <f>E23</f>
        <v>AQUATIS a. s. Botanická 834/56, 602 00 Brno</v>
      </c>
      <c r="K58" s="38"/>
      <c r="L58" s="115"/>
      <c r="S58" s="36"/>
      <c r="T58" s="36"/>
      <c r="U58" s="36"/>
      <c r="V58" s="36"/>
      <c r="W58" s="36"/>
      <c r="X58" s="36"/>
      <c r="Y58" s="36"/>
      <c r="Z58" s="36"/>
      <c r="AA58" s="36"/>
      <c r="AB58" s="36"/>
      <c r="AC58" s="36"/>
      <c r="AD58" s="36"/>
      <c r="AE58" s="36"/>
    </row>
    <row r="59" spans="1:31" s="2" customFormat="1" ht="15.2" customHeight="1">
      <c r="A59" s="36"/>
      <c r="B59" s="37"/>
      <c r="C59" s="31" t="s">
        <v>28</v>
      </c>
      <c r="D59" s="38"/>
      <c r="E59" s="38"/>
      <c r="F59" s="29" t="str">
        <f>IF(E20="","",E20)</f>
        <v>Vyplň údaj</v>
      </c>
      <c r="G59" s="38"/>
      <c r="H59" s="38"/>
      <c r="I59" s="31" t="s">
        <v>35</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127</v>
      </c>
      <c r="D61" s="139"/>
      <c r="E61" s="139"/>
      <c r="F61" s="139"/>
      <c r="G61" s="139"/>
      <c r="H61" s="139"/>
      <c r="I61" s="139"/>
      <c r="J61" s="140" t="s">
        <v>128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70</v>
      </c>
      <c r="D63" s="38"/>
      <c r="E63" s="38"/>
      <c r="F63" s="38"/>
      <c r="G63" s="38"/>
      <c r="H63" s="38"/>
      <c r="I63" s="38"/>
      <c r="J63" s="79">
        <f>J99</f>
        <v>0</v>
      </c>
      <c r="K63" s="38"/>
      <c r="L63" s="115"/>
      <c r="S63" s="36"/>
      <c r="T63" s="36"/>
      <c r="U63" s="36"/>
      <c r="V63" s="36"/>
      <c r="W63" s="36"/>
      <c r="X63" s="36"/>
      <c r="Y63" s="36"/>
      <c r="Z63" s="36"/>
      <c r="AA63" s="36"/>
      <c r="AB63" s="36"/>
      <c r="AC63" s="36"/>
      <c r="AD63" s="36"/>
      <c r="AE63" s="36"/>
      <c r="AU63" s="19" t="s">
        <v>129</v>
      </c>
    </row>
    <row r="64" spans="2:12" s="9" customFormat="1" ht="24.95" customHeight="1">
      <c r="B64" s="142"/>
      <c r="C64" s="143"/>
      <c r="D64" s="144" t="s">
        <v>259</v>
      </c>
      <c r="E64" s="145"/>
      <c r="F64" s="145"/>
      <c r="G64" s="145"/>
      <c r="H64" s="145"/>
      <c r="I64" s="145"/>
      <c r="J64" s="146">
        <f>J100</f>
        <v>0</v>
      </c>
      <c r="K64" s="143"/>
      <c r="L64" s="147"/>
    </row>
    <row r="65" spans="2:12" s="10" customFormat="1" ht="19.9" customHeight="1">
      <c r="B65" s="148"/>
      <c r="C65" s="99"/>
      <c r="D65" s="149" t="s">
        <v>262</v>
      </c>
      <c r="E65" s="150"/>
      <c r="F65" s="150"/>
      <c r="G65" s="150"/>
      <c r="H65" s="150"/>
      <c r="I65" s="150"/>
      <c r="J65" s="151">
        <f>J101</f>
        <v>0</v>
      </c>
      <c r="K65" s="99"/>
      <c r="L65" s="152"/>
    </row>
    <row r="66" spans="2:12" s="10" customFormat="1" ht="19.9" customHeight="1">
      <c r="B66" s="148"/>
      <c r="C66" s="99"/>
      <c r="D66" s="149" t="s">
        <v>263</v>
      </c>
      <c r="E66" s="150"/>
      <c r="F66" s="150"/>
      <c r="G66" s="150"/>
      <c r="H66" s="150"/>
      <c r="I66" s="150"/>
      <c r="J66" s="151">
        <f>J137</f>
        <v>0</v>
      </c>
      <c r="K66" s="99"/>
      <c r="L66" s="152"/>
    </row>
    <row r="67" spans="2:12" s="10" customFormat="1" ht="19.9" customHeight="1">
      <c r="B67" s="148"/>
      <c r="C67" s="99"/>
      <c r="D67" s="149" t="s">
        <v>831</v>
      </c>
      <c r="E67" s="150"/>
      <c r="F67" s="150"/>
      <c r="G67" s="150"/>
      <c r="H67" s="150"/>
      <c r="I67" s="150"/>
      <c r="J67" s="151">
        <f>J161</f>
        <v>0</v>
      </c>
      <c r="K67" s="99"/>
      <c r="L67" s="152"/>
    </row>
    <row r="68" spans="2:12" s="10" customFormat="1" ht="19.9" customHeight="1">
      <c r="B68" s="148"/>
      <c r="C68" s="99"/>
      <c r="D68" s="149" t="s">
        <v>265</v>
      </c>
      <c r="E68" s="150"/>
      <c r="F68" s="150"/>
      <c r="G68" s="150"/>
      <c r="H68" s="150"/>
      <c r="I68" s="150"/>
      <c r="J68" s="151">
        <f>J188</f>
        <v>0</v>
      </c>
      <c r="K68" s="99"/>
      <c r="L68" s="152"/>
    </row>
    <row r="69" spans="2:12" s="9" customFormat="1" ht="24.95" customHeight="1">
      <c r="B69" s="142"/>
      <c r="C69" s="143"/>
      <c r="D69" s="144" t="s">
        <v>267</v>
      </c>
      <c r="E69" s="145"/>
      <c r="F69" s="145"/>
      <c r="G69" s="145"/>
      <c r="H69" s="145"/>
      <c r="I69" s="145"/>
      <c r="J69" s="146">
        <f>J209</f>
        <v>0</v>
      </c>
      <c r="K69" s="143"/>
      <c r="L69" s="147"/>
    </row>
    <row r="70" spans="2:12" s="10" customFormat="1" ht="19.9" customHeight="1">
      <c r="B70" s="148"/>
      <c r="C70" s="99"/>
      <c r="D70" s="149" t="s">
        <v>832</v>
      </c>
      <c r="E70" s="150"/>
      <c r="F70" s="150"/>
      <c r="G70" s="150"/>
      <c r="H70" s="150"/>
      <c r="I70" s="150"/>
      <c r="J70" s="151">
        <f>J210</f>
        <v>0</v>
      </c>
      <c r="K70" s="99"/>
      <c r="L70" s="152"/>
    </row>
    <row r="71" spans="2:12" s="10" customFormat="1" ht="19.9" customHeight="1">
      <c r="B71" s="148"/>
      <c r="C71" s="99"/>
      <c r="D71" s="149" t="s">
        <v>833</v>
      </c>
      <c r="E71" s="150"/>
      <c r="F71" s="150"/>
      <c r="G71" s="150"/>
      <c r="H71" s="150"/>
      <c r="I71" s="150"/>
      <c r="J71" s="151">
        <f>J228</f>
        <v>0</v>
      </c>
      <c r="K71" s="99"/>
      <c r="L71" s="152"/>
    </row>
    <row r="72" spans="2:12" s="10" customFormat="1" ht="19.9" customHeight="1">
      <c r="B72" s="148"/>
      <c r="C72" s="99"/>
      <c r="D72" s="149" t="s">
        <v>834</v>
      </c>
      <c r="E72" s="150"/>
      <c r="F72" s="150"/>
      <c r="G72" s="150"/>
      <c r="H72" s="150"/>
      <c r="I72" s="150"/>
      <c r="J72" s="151">
        <f>J240</f>
        <v>0</v>
      </c>
      <c r="K72" s="99"/>
      <c r="L72" s="152"/>
    </row>
    <row r="73" spans="2:12" s="10" customFormat="1" ht="19.9" customHeight="1">
      <c r="B73" s="148"/>
      <c r="C73" s="99"/>
      <c r="D73" s="149" t="s">
        <v>835</v>
      </c>
      <c r="E73" s="150"/>
      <c r="F73" s="150"/>
      <c r="G73" s="150"/>
      <c r="H73" s="150"/>
      <c r="I73" s="150"/>
      <c r="J73" s="151">
        <f>J242</f>
        <v>0</v>
      </c>
      <c r="K73" s="99"/>
      <c r="L73" s="152"/>
    </row>
    <row r="74" spans="2:12" s="10" customFormat="1" ht="19.9" customHeight="1">
      <c r="B74" s="148"/>
      <c r="C74" s="99"/>
      <c r="D74" s="149" t="s">
        <v>268</v>
      </c>
      <c r="E74" s="150"/>
      <c r="F74" s="150"/>
      <c r="G74" s="150"/>
      <c r="H74" s="150"/>
      <c r="I74" s="150"/>
      <c r="J74" s="151">
        <f>J257</f>
        <v>0</v>
      </c>
      <c r="K74" s="99"/>
      <c r="L74" s="152"/>
    </row>
    <row r="75" spans="2:12" s="10" customFormat="1" ht="19.9" customHeight="1">
      <c r="B75" s="148"/>
      <c r="C75" s="99"/>
      <c r="D75" s="149" t="s">
        <v>836</v>
      </c>
      <c r="E75" s="150"/>
      <c r="F75" s="150"/>
      <c r="G75" s="150"/>
      <c r="H75" s="150"/>
      <c r="I75" s="150"/>
      <c r="J75" s="151">
        <f>J273</f>
        <v>0</v>
      </c>
      <c r="K75" s="99"/>
      <c r="L75" s="152"/>
    </row>
    <row r="76" spans="2:12" s="9" customFormat="1" ht="24.95" customHeight="1">
      <c r="B76" s="142"/>
      <c r="C76" s="143"/>
      <c r="D76" s="144" t="s">
        <v>269</v>
      </c>
      <c r="E76" s="145"/>
      <c r="F76" s="145"/>
      <c r="G76" s="145"/>
      <c r="H76" s="145"/>
      <c r="I76" s="145"/>
      <c r="J76" s="146">
        <f>J295</f>
        <v>0</v>
      </c>
      <c r="K76" s="143"/>
      <c r="L76" s="147"/>
    </row>
    <row r="77" spans="2:12" s="10" customFormat="1" ht="19.9" customHeight="1">
      <c r="B77" s="148"/>
      <c r="C77" s="99"/>
      <c r="D77" s="149" t="s">
        <v>837</v>
      </c>
      <c r="E77" s="150"/>
      <c r="F77" s="150"/>
      <c r="G77" s="150"/>
      <c r="H77" s="150"/>
      <c r="I77" s="150"/>
      <c r="J77" s="151">
        <f>J296</f>
        <v>0</v>
      </c>
      <c r="K77" s="99"/>
      <c r="L77" s="152"/>
    </row>
    <row r="78" spans="1:31" s="2" customFormat="1" ht="21.7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50"/>
      <c r="J79" s="50"/>
      <c r="K79" s="50"/>
      <c r="L79" s="115"/>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52"/>
      <c r="J83" s="52"/>
      <c r="K83" s="52"/>
      <c r="L83" s="115"/>
      <c r="S83" s="36"/>
      <c r="T83" s="36"/>
      <c r="U83" s="36"/>
      <c r="V83" s="36"/>
      <c r="W83" s="36"/>
      <c r="X83" s="36"/>
      <c r="Y83" s="36"/>
      <c r="Z83" s="36"/>
      <c r="AA83" s="36"/>
      <c r="AB83" s="36"/>
      <c r="AC83" s="36"/>
      <c r="AD83" s="36"/>
      <c r="AE83" s="36"/>
    </row>
    <row r="84" spans="1:31" s="2" customFormat="1" ht="24.95" customHeight="1">
      <c r="A84" s="36"/>
      <c r="B84" s="37"/>
      <c r="C84" s="25" t="s">
        <v>138</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410" t="str">
        <f>E7</f>
        <v>MVE Slezská Harta</v>
      </c>
      <c r="F87" s="411"/>
      <c r="G87" s="411"/>
      <c r="H87" s="411"/>
      <c r="I87" s="38"/>
      <c r="J87" s="38"/>
      <c r="K87" s="38"/>
      <c r="L87" s="115"/>
      <c r="S87" s="36"/>
      <c r="T87" s="36"/>
      <c r="U87" s="36"/>
      <c r="V87" s="36"/>
      <c r="W87" s="36"/>
      <c r="X87" s="36"/>
      <c r="Y87" s="36"/>
      <c r="Z87" s="36"/>
      <c r="AA87" s="36"/>
      <c r="AB87" s="36"/>
      <c r="AC87" s="36"/>
      <c r="AD87" s="36"/>
      <c r="AE87" s="36"/>
    </row>
    <row r="88" spans="2:12" s="1" customFormat="1" ht="12" customHeight="1">
      <c r="B88" s="23"/>
      <c r="C88" s="31" t="s">
        <v>124</v>
      </c>
      <c r="D88" s="24"/>
      <c r="E88" s="24"/>
      <c r="F88" s="24"/>
      <c r="G88" s="24"/>
      <c r="H88" s="24"/>
      <c r="I88" s="24"/>
      <c r="J88" s="24"/>
      <c r="K88" s="24"/>
      <c r="L88" s="22"/>
    </row>
    <row r="89" spans="1:31" s="2" customFormat="1" ht="16.5" customHeight="1">
      <c r="A89" s="36"/>
      <c r="B89" s="37"/>
      <c r="C89" s="38"/>
      <c r="D89" s="38"/>
      <c r="E89" s="410" t="s">
        <v>616</v>
      </c>
      <c r="F89" s="412"/>
      <c r="G89" s="412"/>
      <c r="H89" s="412"/>
      <c r="I89" s="38"/>
      <c r="J89" s="38"/>
      <c r="K89" s="38"/>
      <c r="L89" s="115"/>
      <c r="S89" s="36"/>
      <c r="T89" s="36"/>
      <c r="U89" s="36"/>
      <c r="V89" s="36"/>
      <c r="W89" s="36"/>
      <c r="X89" s="36"/>
      <c r="Y89" s="36"/>
      <c r="Z89" s="36"/>
      <c r="AA89" s="36"/>
      <c r="AB89" s="36"/>
      <c r="AC89" s="36"/>
      <c r="AD89" s="36"/>
      <c r="AE89" s="36"/>
    </row>
    <row r="90" spans="1:31" s="2" customFormat="1" ht="12" customHeight="1">
      <c r="A90" s="36"/>
      <c r="B90" s="37"/>
      <c r="C90" s="31" t="s">
        <v>254</v>
      </c>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6.5" customHeight="1">
      <c r="A91" s="36"/>
      <c r="B91" s="37"/>
      <c r="C91" s="38"/>
      <c r="D91" s="38"/>
      <c r="E91" s="364" t="str">
        <f>E11</f>
        <v>SO 04.3 - MVE - horní stavba</v>
      </c>
      <c r="F91" s="412"/>
      <c r="G91" s="412"/>
      <c r="H91" s="412"/>
      <c r="I91" s="38"/>
      <c r="J91" s="38"/>
      <c r="K91" s="38"/>
      <c r="L91" s="115"/>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2" customHeight="1">
      <c r="A93" s="36"/>
      <c r="B93" s="37"/>
      <c r="C93" s="31" t="s">
        <v>21</v>
      </c>
      <c r="D93" s="38"/>
      <c r="E93" s="38"/>
      <c r="F93" s="29" t="str">
        <f>F14</f>
        <v xml:space="preserve"> </v>
      </c>
      <c r="G93" s="38"/>
      <c r="H93" s="38"/>
      <c r="I93" s="31" t="s">
        <v>23</v>
      </c>
      <c r="J93" s="61" t="str">
        <f>IF(J14="","",J14)</f>
        <v>22. 12. 2020</v>
      </c>
      <c r="K93" s="38"/>
      <c r="L93" s="115"/>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2" customFormat="1" ht="40.15" customHeight="1">
      <c r="A95" s="36"/>
      <c r="B95" s="37"/>
      <c r="C95" s="31" t="s">
        <v>25</v>
      </c>
      <c r="D95" s="38"/>
      <c r="E95" s="38"/>
      <c r="F95" s="29" t="str">
        <f>E17</f>
        <v xml:space="preserve"> </v>
      </c>
      <c r="G95" s="38"/>
      <c r="H95" s="38"/>
      <c r="I95" s="31" t="s">
        <v>30</v>
      </c>
      <c r="J95" s="34" t="str">
        <f>E23</f>
        <v>AQUATIS a. s. Botanická 834/56, 602 00 Brno</v>
      </c>
      <c r="K95" s="38"/>
      <c r="L95" s="115"/>
      <c r="S95" s="36"/>
      <c r="T95" s="36"/>
      <c r="U95" s="36"/>
      <c r="V95" s="36"/>
      <c r="W95" s="36"/>
      <c r="X95" s="36"/>
      <c r="Y95" s="36"/>
      <c r="Z95" s="36"/>
      <c r="AA95" s="36"/>
      <c r="AB95" s="36"/>
      <c r="AC95" s="36"/>
      <c r="AD95" s="36"/>
      <c r="AE95" s="36"/>
    </row>
    <row r="96" spans="1:31" s="2" customFormat="1" ht="15.2" customHeight="1">
      <c r="A96" s="36"/>
      <c r="B96" s="37"/>
      <c r="C96" s="31" t="s">
        <v>28</v>
      </c>
      <c r="D96" s="38"/>
      <c r="E96" s="38"/>
      <c r="F96" s="29" t="str">
        <f>IF(E20="","",E20)</f>
        <v>Vyplň údaj</v>
      </c>
      <c r="G96" s="38"/>
      <c r="H96" s="38"/>
      <c r="I96" s="31" t="s">
        <v>35</v>
      </c>
      <c r="J96" s="34" t="str">
        <f>E26</f>
        <v xml:space="preserve"> </v>
      </c>
      <c r="K96" s="38"/>
      <c r="L96" s="115"/>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115"/>
      <c r="S97" s="36"/>
      <c r="T97" s="36"/>
      <c r="U97" s="36"/>
      <c r="V97" s="36"/>
      <c r="W97" s="36"/>
      <c r="X97" s="36"/>
      <c r="Y97" s="36"/>
      <c r="Z97" s="36"/>
      <c r="AA97" s="36"/>
      <c r="AB97" s="36"/>
      <c r="AC97" s="36"/>
      <c r="AD97" s="36"/>
      <c r="AE97" s="36"/>
    </row>
    <row r="98" spans="1:31" s="11" customFormat="1" ht="29.25" customHeight="1">
      <c r="A98" s="153"/>
      <c r="B98" s="154"/>
      <c r="C98" s="155" t="s">
        <v>139</v>
      </c>
      <c r="D98" s="156" t="s">
        <v>57</v>
      </c>
      <c r="E98" s="156" t="s">
        <v>53</v>
      </c>
      <c r="F98" s="156" t="s">
        <v>54</v>
      </c>
      <c r="G98" s="156" t="s">
        <v>140</v>
      </c>
      <c r="H98" s="156" t="s">
        <v>141</v>
      </c>
      <c r="I98" s="156" t="s">
        <v>142</v>
      </c>
      <c r="J98" s="156" t="s">
        <v>128</v>
      </c>
      <c r="K98" s="157" t="s">
        <v>143</v>
      </c>
      <c r="L98" s="158"/>
      <c r="M98" s="70" t="s">
        <v>19</v>
      </c>
      <c r="N98" s="71" t="s">
        <v>42</v>
      </c>
      <c r="O98" s="71" t="s">
        <v>144</v>
      </c>
      <c r="P98" s="71" t="s">
        <v>145</v>
      </c>
      <c r="Q98" s="71" t="s">
        <v>146</v>
      </c>
      <c r="R98" s="71" t="s">
        <v>147</v>
      </c>
      <c r="S98" s="71" t="s">
        <v>148</v>
      </c>
      <c r="T98" s="72" t="s">
        <v>149</v>
      </c>
      <c r="U98" s="153"/>
      <c r="V98" s="153"/>
      <c r="W98" s="153"/>
      <c r="X98" s="153"/>
      <c r="Y98" s="153"/>
      <c r="Z98" s="153"/>
      <c r="AA98" s="153"/>
      <c r="AB98" s="153"/>
      <c r="AC98" s="153"/>
      <c r="AD98" s="153"/>
      <c r="AE98" s="153"/>
    </row>
    <row r="99" spans="1:63" s="2" customFormat="1" ht="22.9" customHeight="1">
      <c r="A99" s="36"/>
      <c r="B99" s="37"/>
      <c r="C99" s="77" t="s">
        <v>150</v>
      </c>
      <c r="D99" s="38"/>
      <c r="E99" s="38"/>
      <c r="F99" s="38"/>
      <c r="G99" s="38"/>
      <c r="H99" s="38"/>
      <c r="I99" s="38"/>
      <c r="J99" s="159">
        <f>BK99</f>
        <v>0</v>
      </c>
      <c r="K99" s="38"/>
      <c r="L99" s="41"/>
      <c r="M99" s="73"/>
      <c r="N99" s="160"/>
      <c r="O99" s="74"/>
      <c r="P99" s="161">
        <f>P100+P209+P295</f>
        <v>0</v>
      </c>
      <c r="Q99" s="74"/>
      <c r="R99" s="161">
        <f>R100+R209+R295</f>
        <v>61.81664112000001</v>
      </c>
      <c r="S99" s="74"/>
      <c r="T99" s="162">
        <f>T100+T209+T295</f>
        <v>0</v>
      </c>
      <c r="U99" s="36"/>
      <c r="V99" s="36"/>
      <c r="W99" s="36"/>
      <c r="X99" s="36"/>
      <c r="Y99" s="36"/>
      <c r="Z99" s="36"/>
      <c r="AA99" s="36"/>
      <c r="AB99" s="36"/>
      <c r="AC99" s="36"/>
      <c r="AD99" s="36"/>
      <c r="AE99" s="36"/>
      <c r="AT99" s="19" t="s">
        <v>71</v>
      </c>
      <c r="AU99" s="19" t="s">
        <v>129</v>
      </c>
      <c r="BK99" s="163">
        <f>BK100+BK209+BK295</f>
        <v>0</v>
      </c>
    </row>
    <row r="100" spans="2:63" s="12" customFormat="1" ht="25.9" customHeight="1">
      <c r="B100" s="164"/>
      <c r="C100" s="165"/>
      <c r="D100" s="166" t="s">
        <v>71</v>
      </c>
      <c r="E100" s="167" t="s">
        <v>151</v>
      </c>
      <c r="F100" s="167" t="s">
        <v>271</v>
      </c>
      <c r="G100" s="165"/>
      <c r="H100" s="165"/>
      <c r="I100" s="168"/>
      <c r="J100" s="169">
        <f>BK100</f>
        <v>0</v>
      </c>
      <c r="K100" s="165"/>
      <c r="L100" s="170"/>
      <c r="M100" s="171"/>
      <c r="N100" s="172"/>
      <c r="O100" s="172"/>
      <c r="P100" s="173">
        <f>P101+P137+P161+P188</f>
        <v>0</v>
      </c>
      <c r="Q100" s="172"/>
      <c r="R100" s="173">
        <f>R101+R137+R161+R188</f>
        <v>58.273268820000006</v>
      </c>
      <c r="S100" s="172"/>
      <c r="T100" s="174">
        <f>T101+T137+T161+T188</f>
        <v>0</v>
      </c>
      <c r="AR100" s="175" t="s">
        <v>80</v>
      </c>
      <c r="AT100" s="176" t="s">
        <v>71</v>
      </c>
      <c r="AU100" s="176" t="s">
        <v>72</v>
      </c>
      <c r="AY100" s="175" t="s">
        <v>153</v>
      </c>
      <c r="BK100" s="177">
        <f>BK101+BK137+BK161+BK188</f>
        <v>0</v>
      </c>
    </row>
    <row r="101" spans="2:63" s="12" customFormat="1" ht="22.9" customHeight="1">
      <c r="B101" s="164"/>
      <c r="C101" s="165"/>
      <c r="D101" s="166" t="s">
        <v>71</v>
      </c>
      <c r="E101" s="178" t="s">
        <v>166</v>
      </c>
      <c r="F101" s="178" t="s">
        <v>296</v>
      </c>
      <c r="G101" s="165"/>
      <c r="H101" s="165"/>
      <c r="I101" s="168"/>
      <c r="J101" s="179">
        <f>BK101</f>
        <v>0</v>
      </c>
      <c r="K101" s="165"/>
      <c r="L101" s="170"/>
      <c r="M101" s="171"/>
      <c r="N101" s="172"/>
      <c r="O101" s="172"/>
      <c r="P101" s="173">
        <f>SUM(P102:P136)</f>
        <v>0</v>
      </c>
      <c r="Q101" s="172"/>
      <c r="R101" s="173">
        <f>SUM(R102:R136)</f>
        <v>19.421056949999997</v>
      </c>
      <c r="S101" s="172"/>
      <c r="T101" s="174">
        <f>SUM(T102:T136)</f>
        <v>0</v>
      </c>
      <c r="AR101" s="175" t="s">
        <v>80</v>
      </c>
      <c r="AT101" s="176" t="s">
        <v>71</v>
      </c>
      <c r="AU101" s="176" t="s">
        <v>80</v>
      </c>
      <c r="AY101" s="175" t="s">
        <v>153</v>
      </c>
      <c r="BK101" s="177">
        <f>SUM(BK102:BK136)</f>
        <v>0</v>
      </c>
    </row>
    <row r="102" spans="1:65" s="2" customFormat="1" ht="14.45" customHeight="1">
      <c r="A102" s="36"/>
      <c r="B102" s="37"/>
      <c r="C102" s="180" t="s">
        <v>80</v>
      </c>
      <c r="D102" s="180" t="s">
        <v>155</v>
      </c>
      <c r="E102" s="181" t="s">
        <v>838</v>
      </c>
      <c r="F102" s="182" t="s">
        <v>839</v>
      </c>
      <c r="G102" s="183" t="s">
        <v>174</v>
      </c>
      <c r="H102" s="184">
        <v>75.703</v>
      </c>
      <c r="I102" s="185"/>
      <c r="J102" s="186">
        <f>ROUND(I102*H102,2)</f>
        <v>0</v>
      </c>
      <c r="K102" s="182" t="s">
        <v>159</v>
      </c>
      <c r="L102" s="41"/>
      <c r="M102" s="187" t="s">
        <v>19</v>
      </c>
      <c r="N102" s="188" t="s">
        <v>43</v>
      </c>
      <c r="O102" s="66"/>
      <c r="P102" s="189">
        <f>O102*H102</f>
        <v>0</v>
      </c>
      <c r="Q102" s="189">
        <v>0.17231</v>
      </c>
      <c r="R102" s="189">
        <f>Q102*H102</f>
        <v>13.04438393</v>
      </c>
      <c r="S102" s="189">
        <v>0</v>
      </c>
      <c r="T102" s="190">
        <f>S102*H102</f>
        <v>0</v>
      </c>
      <c r="U102" s="36"/>
      <c r="V102" s="36"/>
      <c r="W102" s="36"/>
      <c r="X102" s="36"/>
      <c r="Y102" s="36"/>
      <c r="Z102" s="36"/>
      <c r="AA102" s="36"/>
      <c r="AB102" s="36"/>
      <c r="AC102" s="36"/>
      <c r="AD102" s="36"/>
      <c r="AE102" s="36"/>
      <c r="AR102" s="191" t="s">
        <v>160</v>
      </c>
      <c r="AT102" s="191" t="s">
        <v>155</v>
      </c>
      <c r="AU102" s="191" t="s">
        <v>82</v>
      </c>
      <c r="AY102" s="19" t="s">
        <v>153</v>
      </c>
      <c r="BE102" s="192">
        <f>IF(N102="základní",J102,0)</f>
        <v>0</v>
      </c>
      <c r="BF102" s="192">
        <f>IF(N102="snížená",J102,0)</f>
        <v>0</v>
      </c>
      <c r="BG102" s="192">
        <f>IF(N102="zákl. přenesená",J102,0)</f>
        <v>0</v>
      </c>
      <c r="BH102" s="192">
        <f>IF(N102="sníž. přenesená",J102,0)</f>
        <v>0</v>
      </c>
      <c r="BI102" s="192">
        <f>IF(N102="nulová",J102,0)</f>
        <v>0</v>
      </c>
      <c r="BJ102" s="19" t="s">
        <v>80</v>
      </c>
      <c r="BK102" s="192">
        <f>ROUND(I102*H102,2)</f>
        <v>0</v>
      </c>
      <c r="BL102" s="19" t="s">
        <v>160</v>
      </c>
      <c r="BM102" s="191" t="s">
        <v>840</v>
      </c>
    </row>
    <row r="103" spans="1:47" s="2" customFormat="1" ht="19.5">
      <c r="A103" s="36"/>
      <c r="B103" s="37"/>
      <c r="C103" s="38"/>
      <c r="D103" s="193" t="s">
        <v>186</v>
      </c>
      <c r="E103" s="38"/>
      <c r="F103" s="194" t="s">
        <v>841</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186</v>
      </c>
      <c r="AU103" s="19" t="s">
        <v>82</v>
      </c>
    </row>
    <row r="104" spans="2:51" s="13" customFormat="1" ht="11.25">
      <c r="B104" s="199"/>
      <c r="C104" s="200"/>
      <c r="D104" s="193" t="s">
        <v>220</v>
      </c>
      <c r="E104" s="201" t="s">
        <v>19</v>
      </c>
      <c r="F104" s="202" t="s">
        <v>842</v>
      </c>
      <c r="G104" s="200"/>
      <c r="H104" s="203">
        <v>64</v>
      </c>
      <c r="I104" s="204"/>
      <c r="J104" s="200"/>
      <c r="K104" s="200"/>
      <c r="L104" s="205"/>
      <c r="M104" s="206"/>
      <c r="N104" s="207"/>
      <c r="O104" s="207"/>
      <c r="P104" s="207"/>
      <c r="Q104" s="207"/>
      <c r="R104" s="207"/>
      <c r="S104" s="207"/>
      <c r="T104" s="208"/>
      <c r="AT104" s="209" t="s">
        <v>220</v>
      </c>
      <c r="AU104" s="209" t="s">
        <v>82</v>
      </c>
      <c r="AV104" s="13" t="s">
        <v>82</v>
      </c>
      <c r="AW104" s="13" t="s">
        <v>34</v>
      </c>
      <c r="AX104" s="13" t="s">
        <v>72</v>
      </c>
      <c r="AY104" s="209" t="s">
        <v>153</v>
      </c>
    </row>
    <row r="105" spans="2:51" s="13" customFormat="1" ht="11.25">
      <c r="B105" s="199"/>
      <c r="C105" s="200"/>
      <c r="D105" s="193" t="s">
        <v>220</v>
      </c>
      <c r="E105" s="201" t="s">
        <v>19</v>
      </c>
      <c r="F105" s="202" t="s">
        <v>843</v>
      </c>
      <c r="G105" s="200"/>
      <c r="H105" s="203">
        <v>19.328</v>
      </c>
      <c r="I105" s="204"/>
      <c r="J105" s="200"/>
      <c r="K105" s="200"/>
      <c r="L105" s="205"/>
      <c r="M105" s="206"/>
      <c r="N105" s="207"/>
      <c r="O105" s="207"/>
      <c r="P105" s="207"/>
      <c r="Q105" s="207"/>
      <c r="R105" s="207"/>
      <c r="S105" s="207"/>
      <c r="T105" s="208"/>
      <c r="AT105" s="209" t="s">
        <v>220</v>
      </c>
      <c r="AU105" s="209" t="s">
        <v>82</v>
      </c>
      <c r="AV105" s="13" t="s">
        <v>82</v>
      </c>
      <c r="AW105" s="13" t="s">
        <v>34</v>
      </c>
      <c r="AX105" s="13" t="s">
        <v>72</v>
      </c>
      <c r="AY105" s="209" t="s">
        <v>153</v>
      </c>
    </row>
    <row r="106" spans="2:51" s="13" customFormat="1" ht="11.25">
      <c r="B106" s="199"/>
      <c r="C106" s="200"/>
      <c r="D106" s="193" t="s">
        <v>220</v>
      </c>
      <c r="E106" s="201" t="s">
        <v>19</v>
      </c>
      <c r="F106" s="202" t="s">
        <v>844</v>
      </c>
      <c r="G106" s="200"/>
      <c r="H106" s="203">
        <v>-7.625</v>
      </c>
      <c r="I106" s="204"/>
      <c r="J106" s="200"/>
      <c r="K106" s="200"/>
      <c r="L106" s="205"/>
      <c r="M106" s="206"/>
      <c r="N106" s="207"/>
      <c r="O106" s="207"/>
      <c r="P106" s="207"/>
      <c r="Q106" s="207"/>
      <c r="R106" s="207"/>
      <c r="S106" s="207"/>
      <c r="T106" s="208"/>
      <c r="AT106" s="209" t="s">
        <v>220</v>
      </c>
      <c r="AU106" s="209" t="s">
        <v>82</v>
      </c>
      <c r="AV106" s="13" t="s">
        <v>82</v>
      </c>
      <c r="AW106" s="13" t="s">
        <v>34</v>
      </c>
      <c r="AX106" s="13" t="s">
        <v>72</v>
      </c>
      <c r="AY106" s="209" t="s">
        <v>153</v>
      </c>
    </row>
    <row r="107" spans="2:51" s="14" customFormat="1" ht="11.25">
      <c r="B107" s="215"/>
      <c r="C107" s="216"/>
      <c r="D107" s="193" t="s">
        <v>220</v>
      </c>
      <c r="E107" s="217" t="s">
        <v>19</v>
      </c>
      <c r="F107" s="218" t="s">
        <v>278</v>
      </c>
      <c r="G107" s="216"/>
      <c r="H107" s="219">
        <v>75.703</v>
      </c>
      <c r="I107" s="220"/>
      <c r="J107" s="216"/>
      <c r="K107" s="216"/>
      <c r="L107" s="221"/>
      <c r="M107" s="222"/>
      <c r="N107" s="223"/>
      <c r="O107" s="223"/>
      <c r="P107" s="223"/>
      <c r="Q107" s="223"/>
      <c r="R107" s="223"/>
      <c r="S107" s="223"/>
      <c r="T107" s="224"/>
      <c r="AT107" s="225" t="s">
        <v>220</v>
      </c>
      <c r="AU107" s="225" t="s">
        <v>82</v>
      </c>
      <c r="AV107" s="14" t="s">
        <v>160</v>
      </c>
      <c r="AW107" s="14" t="s">
        <v>34</v>
      </c>
      <c r="AX107" s="14" t="s">
        <v>80</v>
      </c>
      <c r="AY107" s="225" t="s">
        <v>153</v>
      </c>
    </row>
    <row r="108" spans="1:65" s="2" customFormat="1" ht="14.45" customHeight="1">
      <c r="A108" s="36"/>
      <c r="B108" s="37"/>
      <c r="C108" s="180" t="s">
        <v>82</v>
      </c>
      <c r="D108" s="180" t="s">
        <v>155</v>
      </c>
      <c r="E108" s="181" t="s">
        <v>845</v>
      </c>
      <c r="F108" s="182" t="s">
        <v>846</v>
      </c>
      <c r="G108" s="183" t="s">
        <v>676</v>
      </c>
      <c r="H108" s="184">
        <v>4</v>
      </c>
      <c r="I108" s="185"/>
      <c r="J108" s="186">
        <f>ROUND(I108*H108,2)</f>
        <v>0</v>
      </c>
      <c r="K108" s="182" t="s">
        <v>159</v>
      </c>
      <c r="L108" s="41"/>
      <c r="M108" s="187" t="s">
        <v>19</v>
      </c>
      <c r="N108" s="188" t="s">
        <v>43</v>
      </c>
      <c r="O108" s="66"/>
      <c r="P108" s="189">
        <f>O108*H108</f>
        <v>0</v>
      </c>
      <c r="Q108" s="189">
        <v>0.09431</v>
      </c>
      <c r="R108" s="189">
        <f>Q108*H108</f>
        <v>0.37724</v>
      </c>
      <c r="S108" s="189">
        <v>0</v>
      </c>
      <c r="T108" s="190">
        <f>S108*H108</f>
        <v>0</v>
      </c>
      <c r="U108" s="36"/>
      <c r="V108" s="36"/>
      <c r="W108" s="36"/>
      <c r="X108" s="36"/>
      <c r="Y108" s="36"/>
      <c r="Z108" s="36"/>
      <c r="AA108" s="36"/>
      <c r="AB108" s="36"/>
      <c r="AC108" s="36"/>
      <c r="AD108" s="36"/>
      <c r="AE108" s="36"/>
      <c r="AR108" s="191" t="s">
        <v>160</v>
      </c>
      <c r="AT108" s="191" t="s">
        <v>155</v>
      </c>
      <c r="AU108" s="191" t="s">
        <v>82</v>
      </c>
      <c r="AY108" s="19" t="s">
        <v>153</v>
      </c>
      <c r="BE108" s="192">
        <f>IF(N108="základní",J108,0)</f>
        <v>0</v>
      </c>
      <c r="BF108" s="192">
        <f>IF(N108="snížená",J108,0)</f>
        <v>0</v>
      </c>
      <c r="BG108" s="192">
        <f>IF(N108="zákl. přenesená",J108,0)</f>
        <v>0</v>
      </c>
      <c r="BH108" s="192">
        <f>IF(N108="sníž. přenesená",J108,0)</f>
        <v>0</v>
      </c>
      <c r="BI108" s="192">
        <f>IF(N108="nulová",J108,0)</f>
        <v>0</v>
      </c>
      <c r="BJ108" s="19" t="s">
        <v>80</v>
      </c>
      <c r="BK108" s="192">
        <f>ROUND(I108*H108,2)</f>
        <v>0</v>
      </c>
      <c r="BL108" s="19" t="s">
        <v>160</v>
      </c>
      <c r="BM108" s="191" t="s">
        <v>847</v>
      </c>
    </row>
    <row r="109" spans="1:47" s="2" customFormat="1" ht="11.25">
      <c r="A109" s="36"/>
      <c r="B109" s="37"/>
      <c r="C109" s="38"/>
      <c r="D109" s="193" t="s">
        <v>186</v>
      </c>
      <c r="E109" s="38"/>
      <c r="F109" s="194" t="s">
        <v>848</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186</v>
      </c>
      <c r="AU109" s="19" t="s">
        <v>82</v>
      </c>
    </row>
    <row r="110" spans="1:47" s="2" customFormat="1" ht="29.25">
      <c r="A110" s="36"/>
      <c r="B110" s="37"/>
      <c r="C110" s="38"/>
      <c r="D110" s="193" t="s">
        <v>188</v>
      </c>
      <c r="E110" s="38"/>
      <c r="F110" s="198" t="s">
        <v>849</v>
      </c>
      <c r="G110" s="38"/>
      <c r="H110" s="38"/>
      <c r="I110" s="195"/>
      <c r="J110" s="38"/>
      <c r="K110" s="38"/>
      <c r="L110" s="41"/>
      <c r="M110" s="196"/>
      <c r="N110" s="197"/>
      <c r="O110" s="66"/>
      <c r="P110" s="66"/>
      <c r="Q110" s="66"/>
      <c r="R110" s="66"/>
      <c r="S110" s="66"/>
      <c r="T110" s="67"/>
      <c r="U110" s="36"/>
      <c r="V110" s="36"/>
      <c r="W110" s="36"/>
      <c r="X110" s="36"/>
      <c r="Y110" s="36"/>
      <c r="Z110" s="36"/>
      <c r="AA110" s="36"/>
      <c r="AB110" s="36"/>
      <c r="AC110" s="36"/>
      <c r="AD110" s="36"/>
      <c r="AE110" s="36"/>
      <c r="AT110" s="19" t="s">
        <v>188</v>
      </c>
      <c r="AU110" s="19" t="s">
        <v>82</v>
      </c>
    </row>
    <row r="111" spans="2:51" s="13" customFormat="1" ht="11.25">
      <c r="B111" s="199"/>
      <c r="C111" s="200"/>
      <c r="D111" s="193" t="s">
        <v>220</v>
      </c>
      <c r="E111" s="201" t="s">
        <v>19</v>
      </c>
      <c r="F111" s="202" t="s">
        <v>850</v>
      </c>
      <c r="G111" s="200"/>
      <c r="H111" s="203">
        <v>4</v>
      </c>
      <c r="I111" s="204"/>
      <c r="J111" s="200"/>
      <c r="K111" s="200"/>
      <c r="L111" s="205"/>
      <c r="M111" s="206"/>
      <c r="N111" s="207"/>
      <c r="O111" s="207"/>
      <c r="P111" s="207"/>
      <c r="Q111" s="207"/>
      <c r="R111" s="207"/>
      <c r="S111" s="207"/>
      <c r="T111" s="208"/>
      <c r="AT111" s="209" t="s">
        <v>220</v>
      </c>
      <c r="AU111" s="209" t="s">
        <v>82</v>
      </c>
      <c r="AV111" s="13" t="s">
        <v>82</v>
      </c>
      <c r="AW111" s="13" t="s">
        <v>34</v>
      </c>
      <c r="AX111" s="13" t="s">
        <v>80</v>
      </c>
      <c r="AY111" s="209" t="s">
        <v>153</v>
      </c>
    </row>
    <row r="112" spans="1:65" s="2" customFormat="1" ht="14.45" customHeight="1">
      <c r="A112" s="36"/>
      <c r="B112" s="37"/>
      <c r="C112" s="180" t="s">
        <v>166</v>
      </c>
      <c r="D112" s="180" t="s">
        <v>155</v>
      </c>
      <c r="E112" s="181" t="s">
        <v>851</v>
      </c>
      <c r="F112" s="182" t="s">
        <v>852</v>
      </c>
      <c r="G112" s="183" t="s">
        <v>676</v>
      </c>
      <c r="H112" s="184">
        <v>4</v>
      </c>
      <c r="I112" s="185"/>
      <c r="J112" s="186">
        <f>ROUND(I112*H112,2)</f>
        <v>0</v>
      </c>
      <c r="K112" s="182" t="s">
        <v>159</v>
      </c>
      <c r="L112" s="41"/>
      <c r="M112" s="187" t="s">
        <v>19</v>
      </c>
      <c r="N112" s="188" t="s">
        <v>43</v>
      </c>
      <c r="O112" s="66"/>
      <c r="P112" s="189">
        <f>O112*H112</f>
        <v>0</v>
      </c>
      <c r="Q112" s="189">
        <v>0.10931</v>
      </c>
      <c r="R112" s="189">
        <f>Q112*H112</f>
        <v>0.43724</v>
      </c>
      <c r="S112" s="189">
        <v>0</v>
      </c>
      <c r="T112" s="190">
        <f>S112*H112</f>
        <v>0</v>
      </c>
      <c r="U112" s="36"/>
      <c r="V112" s="36"/>
      <c r="W112" s="36"/>
      <c r="X112" s="36"/>
      <c r="Y112" s="36"/>
      <c r="Z112" s="36"/>
      <c r="AA112" s="36"/>
      <c r="AB112" s="36"/>
      <c r="AC112" s="36"/>
      <c r="AD112" s="36"/>
      <c r="AE112" s="36"/>
      <c r="AR112" s="191" t="s">
        <v>160</v>
      </c>
      <c r="AT112" s="191" t="s">
        <v>155</v>
      </c>
      <c r="AU112" s="191" t="s">
        <v>82</v>
      </c>
      <c r="AY112" s="19" t="s">
        <v>153</v>
      </c>
      <c r="BE112" s="192">
        <f>IF(N112="základní",J112,0)</f>
        <v>0</v>
      </c>
      <c r="BF112" s="192">
        <f>IF(N112="snížená",J112,0)</f>
        <v>0</v>
      </c>
      <c r="BG112" s="192">
        <f>IF(N112="zákl. přenesená",J112,0)</f>
        <v>0</v>
      </c>
      <c r="BH112" s="192">
        <f>IF(N112="sníž. přenesená",J112,0)</f>
        <v>0</v>
      </c>
      <c r="BI112" s="192">
        <f>IF(N112="nulová",J112,0)</f>
        <v>0</v>
      </c>
      <c r="BJ112" s="19" t="s">
        <v>80</v>
      </c>
      <c r="BK112" s="192">
        <f>ROUND(I112*H112,2)</f>
        <v>0</v>
      </c>
      <c r="BL112" s="19" t="s">
        <v>160</v>
      </c>
      <c r="BM112" s="191" t="s">
        <v>853</v>
      </c>
    </row>
    <row r="113" spans="1:47" s="2" customFormat="1" ht="11.25">
      <c r="A113" s="36"/>
      <c r="B113" s="37"/>
      <c r="C113" s="38"/>
      <c r="D113" s="193" t="s">
        <v>186</v>
      </c>
      <c r="E113" s="38"/>
      <c r="F113" s="194" t="s">
        <v>854</v>
      </c>
      <c r="G113" s="38"/>
      <c r="H113" s="38"/>
      <c r="I113" s="195"/>
      <c r="J113" s="38"/>
      <c r="K113" s="38"/>
      <c r="L113" s="41"/>
      <c r="M113" s="196"/>
      <c r="N113" s="197"/>
      <c r="O113" s="66"/>
      <c r="P113" s="66"/>
      <c r="Q113" s="66"/>
      <c r="R113" s="66"/>
      <c r="S113" s="66"/>
      <c r="T113" s="67"/>
      <c r="U113" s="36"/>
      <c r="V113" s="36"/>
      <c r="W113" s="36"/>
      <c r="X113" s="36"/>
      <c r="Y113" s="36"/>
      <c r="Z113" s="36"/>
      <c r="AA113" s="36"/>
      <c r="AB113" s="36"/>
      <c r="AC113" s="36"/>
      <c r="AD113" s="36"/>
      <c r="AE113" s="36"/>
      <c r="AT113" s="19" t="s">
        <v>186</v>
      </c>
      <c r="AU113" s="19" t="s">
        <v>82</v>
      </c>
    </row>
    <row r="114" spans="1:47" s="2" customFormat="1" ht="29.25">
      <c r="A114" s="36"/>
      <c r="B114" s="37"/>
      <c r="C114" s="38"/>
      <c r="D114" s="193" t="s">
        <v>188</v>
      </c>
      <c r="E114" s="38"/>
      <c r="F114" s="198" t="s">
        <v>849</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188</v>
      </c>
      <c r="AU114" s="19" t="s">
        <v>82</v>
      </c>
    </row>
    <row r="115" spans="2:51" s="13" customFormat="1" ht="11.25">
      <c r="B115" s="199"/>
      <c r="C115" s="200"/>
      <c r="D115" s="193" t="s">
        <v>220</v>
      </c>
      <c r="E115" s="201" t="s">
        <v>19</v>
      </c>
      <c r="F115" s="202" t="s">
        <v>855</v>
      </c>
      <c r="G115" s="200"/>
      <c r="H115" s="203">
        <v>4</v>
      </c>
      <c r="I115" s="204"/>
      <c r="J115" s="200"/>
      <c r="K115" s="200"/>
      <c r="L115" s="205"/>
      <c r="M115" s="206"/>
      <c r="N115" s="207"/>
      <c r="O115" s="207"/>
      <c r="P115" s="207"/>
      <c r="Q115" s="207"/>
      <c r="R115" s="207"/>
      <c r="S115" s="207"/>
      <c r="T115" s="208"/>
      <c r="AT115" s="209" t="s">
        <v>220</v>
      </c>
      <c r="AU115" s="209" t="s">
        <v>82</v>
      </c>
      <c r="AV115" s="13" t="s">
        <v>82</v>
      </c>
      <c r="AW115" s="13" t="s">
        <v>34</v>
      </c>
      <c r="AX115" s="13" t="s">
        <v>80</v>
      </c>
      <c r="AY115" s="209" t="s">
        <v>153</v>
      </c>
    </row>
    <row r="116" spans="1:65" s="2" customFormat="1" ht="14.45" customHeight="1">
      <c r="A116" s="36"/>
      <c r="B116" s="37"/>
      <c r="C116" s="180" t="s">
        <v>160</v>
      </c>
      <c r="D116" s="180" t="s">
        <v>155</v>
      </c>
      <c r="E116" s="181" t="s">
        <v>856</v>
      </c>
      <c r="F116" s="182" t="s">
        <v>857</v>
      </c>
      <c r="G116" s="183" t="s">
        <v>184</v>
      </c>
      <c r="H116" s="184">
        <v>2.191</v>
      </c>
      <c r="I116" s="185"/>
      <c r="J116" s="186">
        <f>ROUND(I116*H116,2)</f>
        <v>0</v>
      </c>
      <c r="K116" s="182" t="s">
        <v>159</v>
      </c>
      <c r="L116" s="41"/>
      <c r="M116" s="187" t="s">
        <v>19</v>
      </c>
      <c r="N116" s="188" t="s">
        <v>43</v>
      </c>
      <c r="O116" s="66"/>
      <c r="P116" s="189">
        <f>O116*H116</f>
        <v>0</v>
      </c>
      <c r="Q116" s="189">
        <v>2.45331</v>
      </c>
      <c r="R116" s="189">
        <f>Q116*H116</f>
        <v>5.375202209999999</v>
      </c>
      <c r="S116" s="189">
        <v>0</v>
      </c>
      <c r="T116" s="190">
        <f>S116*H116</f>
        <v>0</v>
      </c>
      <c r="U116" s="36"/>
      <c r="V116" s="36"/>
      <c r="W116" s="36"/>
      <c r="X116" s="36"/>
      <c r="Y116" s="36"/>
      <c r="Z116" s="36"/>
      <c r="AA116" s="36"/>
      <c r="AB116" s="36"/>
      <c r="AC116" s="36"/>
      <c r="AD116" s="36"/>
      <c r="AE116" s="36"/>
      <c r="AR116" s="191" t="s">
        <v>160</v>
      </c>
      <c r="AT116" s="191" t="s">
        <v>155</v>
      </c>
      <c r="AU116" s="191" t="s">
        <v>82</v>
      </c>
      <c r="AY116" s="19" t="s">
        <v>153</v>
      </c>
      <c r="BE116" s="192">
        <f>IF(N116="základní",J116,0)</f>
        <v>0</v>
      </c>
      <c r="BF116" s="192">
        <f>IF(N116="snížená",J116,0)</f>
        <v>0</v>
      </c>
      <c r="BG116" s="192">
        <f>IF(N116="zákl. přenesená",J116,0)</f>
        <v>0</v>
      </c>
      <c r="BH116" s="192">
        <f>IF(N116="sníž. přenesená",J116,0)</f>
        <v>0</v>
      </c>
      <c r="BI116" s="192">
        <f>IF(N116="nulová",J116,0)</f>
        <v>0</v>
      </c>
      <c r="BJ116" s="19" t="s">
        <v>80</v>
      </c>
      <c r="BK116" s="192">
        <f>ROUND(I116*H116,2)</f>
        <v>0</v>
      </c>
      <c r="BL116" s="19" t="s">
        <v>160</v>
      </c>
      <c r="BM116" s="191" t="s">
        <v>858</v>
      </c>
    </row>
    <row r="117" spans="1:47" s="2" customFormat="1" ht="11.25">
      <c r="A117" s="36"/>
      <c r="B117" s="37"/>
      <c r="C117" s="38"/>
      <c r="D117" s="193" t="s">
        <v>186</v>
      </c>
      <c r="E117" s="38"/>
      <c r="F117" s="194" t="s">
        <v>859</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186</v>
      </c>
      <c r="AU117" s="19" t="s">
        <v>82</v>
      </c>
    </row>
    <row r="118" spans="2:51" s="15" customFormat="1" ht="11.25">
      <c r="B118" s="226"/>
      <c r="C118" s="227"/>
      <c r="D118" s="193" t="s">
        <v>220</v>
      </c>
      <c r="E118" s="228" t="s">
        <v>19</v>
      </c>
      <c r="F118" s="229" t="s">
        <v>860</v>
      </c>
      <c r="G118" s="227"/>
      <c r="H118" s="228" t="s">
        <v>19</v>
      </c>
      <c r="I118" s="230"/>
      <c r="J118" s="227"/>
      <c r="K118" s="227"/>
      <c r="L118" s="231"/>
      <c r="M118" s="232"/>
      <c r="N118" s="233"/>
      <c r="O118" s="233"/>
      <c r="P118" s="233"/>
      <c r="Q118" s="233"/>
      <c r="R118" s="233"/>
      <c r="S118" s="233"/>
      <c r="T118" s="234"/>
      <c r="AT118" s="235" t="s">
        <v>220</v>
      </c>
      <c r="AU118" s="235" t="s">
        <v>82</v>
      </c>
      <c r="AV118" s="15" t="s">
        <v>80</v>
      </c>
      <c r="AW118" s="15" t="s">
        <v>34</v>
      </c>
      <c r="AX118" s="15" t="s">
        <v>72</v>
      </c>
      <c r="AY118" s="235" t="s">
        <v>153</v>
      </c>
    </row>
    <row r="119" spans="2:51" s="13" customFormat="1" ht="11.25">
      <c r="B119" s="199"/>
      <c r="C119" s="200"/>
      <c r="D119" s="193" t="s">
        <v>220</v>
      </c>
      <c r="E119" s="201" t="s">
        <v>19</v>
      </c>
      <c r="F119" s="202" t="s">
        <v>861</v>
      </c>
      <c r="G119" s="200"/>
      <c r="H119" s="203">
        <v>1.126</v>
      </c>
      <c r="I119" s="204"/>
      <c r="J119" s="200"/>
      <c r="K119" s="200"/>
      <c r="L119" s="205"/>
      <c r="M119" s="206"/>
      <c r="N119" s="207"/>
      <c r="O119" s="207"/>
      <c r="P119" s="207"/>
      <c r="Q119" s="207"/>
      <c r="R119" s="207"/>
      <c r="S119" s="207"/>
      <c r="T119" s="208"/>
      <c r="AT119" s="209" t="s">
        <v>220</v>
      </c>
      <c r="AU119" s="209" t="s">
        <v>82</v>
      </c>
      <c r="AV119" s="13" t="s">
        <v>82</v>
      </c>
      <c r="AW119" s="13" t="s">
        <v>34</v>
      </c>
      <c r="AX119" s="13" t="s">
        <v>72</v>
      </c>
      <c r="AY119" s="209" t="s">
        <v>153</v>
      </c>
    </row>
    <row r="120" spans="2:51" s="15" customFormat="1" ht="11.25">
      <c r="B120" s="226"/>
      <c r="C120" s="227"/>
      <c r="D120" s="193" t="s">
        <v>220</v>
      </c>
      <c r="E120" s="228" t="s">
        <v>19</v>
      </c>
      <c r="F120" s="229" t="s">
        <v>862</v>
      </c>
      <c r="G120" s="227"/>
      <c r="H120" s="228" t="s">
        <v>19</v>
      </c>
      <c r="I120" s="230"/>
      <c r="J120" s="227"/>
      <c r="K120" s="227"/>
      <c r="L120" s="231"/>
      <c r="M120" s="232"/>
      <c r="N120" s="233"/>
      <c r="O120" s="233"/>
      <c r="P120" s="233"/>
      <c r="Q120" s="233"/>
      <c r="R120" s="233"/>
      <c r="S120" s="233"/>
      <c r="T120" s="234"/>
      <c r="AT120" s="235" t="s">
        <v>220</v>
      </c>
      <c r="AU120" s="235" t="s">
        <v>82</v>
      </c>
      <c r="AV120" s="15" t="s">
        <v>80</v>
      </c>
      <c r="AW120" s="15" t="s">
        <v>34</v>
      </c>
      <c r="AX120" s="15" t="s">
        <v>72</v>
      </c>
      <c r="AY120" s="235" t="s">
        <v>153</v>
      </c>
    </row>
    <row r="121" spans="2:51" s="13" customFormat="1" ht="11.25">
      <c r="B121" s="199"/>
      <c r="C121" s="200"/>
      <c r="D121" s="193" t="s">
        <v>220</v>
      </c>
      <c r="E121" s="201" t="s">
        <v>19</v>
      </c>
      <c r="F121" s="202" t="s">
        <v>863</v>
      </c>
      <c r="G121" s="200"/>
      <c r="H121" s="203">
        <v>0.68</v>
      </c>
      <c r="I121" s="204"/>
      <c r="J121" s="200"/>
      <c r="K121" s="200"/>
      <c r="L121" s="205"/>
      <c r="M121" s="206"/>
      <c r="N121" s="207"/>
      <c r="O121" s="207"/>
      <c r="P121" s="207"/>
      <c r="Q121" s="207"/>
      <c r="R121" s="207"/>
      <c r="S121" s="207"/>
      <c r="T121" s="208"/>
      <c r="AT121" s="209" t="s">
        <v>220</v>
      </c>
      <c r="AU121" s="209" t="s">
        <v>82</v>
      </c>
      <c r="AV121" s="13" t="s">
        <v>82</v>
      </c>
      <c r="AW121" s="13" t="s">
        <v>34</v>
      </c>
      <c r="AX121" s="13" t="s">
        <v>72</v>
      </c>
      <c r="AY121" s="209" t="s">
        <v>153</v>
      </c>
    </row>
    <row r="122" spans="2:51" s="13" customFormat="1" ht="11.25">
      <c r="B122" s="199"/>
      <c r="C122" s="200"/>
      <c r="D122" s="193" t="s">
        <v>220</v>
      </c>
      <c r="E122" s="201" t="s">
        <v>19</v>
      </c>
      <c r="F122" s="202" t="s">
        <v>864</v>
      </c>
      <c r="G122" s="200"/>
      <c r="H122" s="203">
        <v>0.385</v>
      </c>
      <c r="I122" s="204"/>
      <c r="J122" s="200"/>
      <c r="K122" s="200"/>
      <c r="L122" s="205"/>
      <c r="M122" s="206"/>
      <c r="N122" s="207"/>
      <c r="O122" s="207"/>
      <c r="P122" s="207"/>
      <c r="Q122" s="207"/>
      <c r="R122" s="207"/>
      <c r="S122" s="207"/>
      <c r="T122" s="208"/>
      <c r="AT122" s="209" t="s">
        <v>220</v>
      </c>
      <c r="AU122" s="209" t="s">
        <v>82</v>
      </c>
      <c r="AV122" s="13" t="s">
        <v>82</v>
      </c>
      <c r="AW122" s="13" t="s">
        <v>34</v>
      </c>
      <c r="AX122" s="13" t="s">
        <v>72</v>
      </c>
      <c r="AY122" s="209" t="s">
        <v>153</v>
      </c>
    </row>
    <row r="123" spans="2:51" s="14" customFormat="1" ht="11.25">
      <c r="B123" s="215"/>
      <c r="C123" s="216"/>
      <c r="D123" s="193" t="s">
        <v>220</v>
      </c>
      <c r="E123" s="217" t="s">
        <v>612</v>
      </c>
      <c r="F123" s="218" t="s">
        <v>278</v>
      </c>
      <c r="G123" s="216"/>
      <c r="H123" s="219">
        <v>2.191</v>
      </c>
      <c r="I123" s="220"/>
      <c r="J123" s="216"/>
      <c r="K123" s="216"/>
      <c r="L123" s="221"/>
      <c r="M123" s="222"/>
      <c r="N123" s="223"/>
      <c r="O123" s="223"/>
      <c r="P123" s="223"/>
      <c r="Q123" s="223"/>
      <c r="R123" s="223"/>
      <c r="S123" s="223"/>
      <c r="T123" s="224"/>
      <c r="AT123" s="225" t="s">
        <v>220</v>
      </c>
      <c r="AU123" s="225" t="s">
        <v>82</v>
      </c>
      <c r="AV123" s="14" t="s">
        <v>160</v>
      </c>
      <c r="AW123" s="14" t="s">
        <v>34</v>
      </c>
      <c r="AX123" s="14" t="s">
        <v>80</v>
      </c>
      <c r="AY123" s="225" t="s">
        <v>153</v>
      </c>
    </row>
    <row r="124" spans="1:65" s="2" customFormat="1" ht="14.45" customHeight="1">
      <c r="A124" s="36"/>
      <c r="B124" s="37"/>
      <c r="C124" s="180" t="s">
        <v>176</v>
      </c>
      <c r="D124" s="180" t="s">
        <v>155</v>
      </c>
      <c r="E124" s="181" t="s">
        <v>865</v>
      </c>
      <c r="F124" s="182" t="s">
        <v>866</v>
      </c>
      <c r="G124" s="183" t="s">
        <v>174</v>
      </c>
      <c r="H124" s="184">
        <v>18.51</v>
      </c>
      <c r="I124" s="185"/>
      <c r="J124" s="186">
        <f>ROUND(I124*H124,2)</f>
        <v>0</v>
      </c>
      <c r="K124" s="182" t="s">
        <v>159</v>
      </c>
      <c r="L124" s="41"/>
      <c r="M124" s="187" t="s">
        <v>19</v>
      </c>
      <c r="N124" s="188" t="s">
        <v>43</v>
      </c>
      <c r="O124" s="66"/>
      <c r="P124" s="189">
        <f>O124*H124</f>
        <v>0</v>
      </c>
      <c r="Q124" s="189">
        <v>0.00142</v>
      </c>
      <c r="R124" s="189">
        <f>Q124*H124</f>
        <v>0.026284200000000004</v>
      </c>
      <c r="S124" s="189">
        <v>0</v>
      </c>
      <c r="T124" s="190">
        <f>S124*H124</f>
        <v>0</v>
      </c>
      <c r="U124" s="36"/>
      <c r="V124" s="36"/>
      <c r="W124" s="36"/>
      <c r="X124" s="36"/>
      <c r="Y124" s="36"/>
      <c r="Z124" s="36"/>
      <c r="AA124" s="36"/>
      <c r="AB124" s="36"/>
      <c r="AC124" s="36"/>
      <c r="AD124" s="36"/>
      <c r="AE124" s="36"/>
      <c r="AR124" s="191" t="s">
        <v>160</v>
      </c>
      <c r="AT124" s="191" t="s">
        <v>155</v>
      </c>
      <c r="AU124" s="191" t="s">
        <v>82</v>
      </c>
      <c r="AY124" s="19" t="s">
        <v>153</v>
      </c>
      <c r="BE124" s="192">
        <f>IF(N124="základní",J124,0)</f>
        <v>0</v>
      </c>
      <c r="BF124" s="192">
        <f>IF(N124="snížená",J124,0)</f>
        <v>0</v>
      </c>
      <c r="BG124" s="192">
        <f>IF(N124="zákl. přenesená",J124,0)</f>
        <v>0</v>
      </c>
      <c r="BH124" s="192">
        <f>IF(N124="sníž. přenesená",J124,0)</f>
        <v>0</v>
      </c>
      <c r="BI124" s="192">
        <f>IF(N124="nulová",J124,0)</f>
        <v>0</v>
      </c>
      <c r="BJ124" s="19" t="s">
        <v>80</v>
      </c>
      <c r="BK124" s="192">
        <f>ROUND(I124*H124,2)</f>
        <v>0</v>
      </c>
      <c r="BL124" s="19" t="s">
        <v>160</v>
      </c>
      <c r="BM124" s="191" t="s">
        <v>867</v>
      </c>
    </row>
    <row r="125" spans="1:47" s="2" customFormat="1" ht="11.25">
      <c r="A125" s="36"/>
      <c r="B125" s="37"/>
      <c r="C125" s="38"/>
      <c r="D125" s="193" t="s">
        <v>186</v>
      </c>
      <c r="E125" s="38"/>
      <c r="F125" s="194" t="s">
        <v>868</v>
      </c>
      <c r="G125" s="38"/>
      <c r="H125" s="38"/>
      <c r="I125" s="195"/>
      <c r="J125" s="38"/>
      <c r="K125" s="38"/>
      <c r="L125" s="41"/>
      <c r="M125" s="196"/>
      <c r="N125" s="197"/>
      <c r="O125" s="66"/>
      <c r="P125" s="66"/>
      <c r="Q125" s="66"/>
      <c r="R125" s="66"/>
      <c r="S125" s="66"/>
      <c r="T125" s="67"/>
      <c r="U125" s="36"/>
      <c r="V125" s="36"/>
      <c r="W125" s="36"/>
      <c r="X125" s="36"/>
      <c r="Y125" s="36"/>
      <c r="Z125" s="36"/>
      <c r="AA125" s="36"/>
      <c r="AB125" s="36"/>
      <c r="AC125" s="36"/>
      <c r="AD125" s="36"/>
      <c r="AE125" s="36"/>
      <c r="AT125" s="19" t="s">
        <v>186</v>
      </c>
      <c r="AU125" s="19" t="s">
        <v>82</v>
      </c>
    </row>
    <row r="126" spans="1:47" s="2" customFormat="1" ht="39">
      <c r="A126" s="36"/>
      <c r="B126" s="37"/>
      <c r="C126" s="38"/>
      <c r="D126" s="193" t="s">
        <v>188</v>
      </c>
      <c r="E126" s="38"/>
      <c r="F126" s="198" t="s">
        <v>869</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188</v>
      </c>
      <c r="AU126" s="19" t="s">
        <v>82</v>
      </c>
    </row>
    <row r="127" spans="2:51" s="13" customFormat="1" ht="11.25">
      <c r="B127" s="199"/>
      <c r="C127" s="200"/>
      <c r="D127" s="193" t="s">
        <v>220</v>
      </c>
      <c r="E127" s="201" t="s">
        <v>19</v>
      </c>
      <c r="F127" s="202" t="s">
        <v>870</v>
      </c>
      <c r="G127" s="200"/>
      <c r="H127" s="203">
        <v>11.26</v>
      </c>
      <c r="I127" s="204"/>
      <c r="J127" s="200"/>
      <c r="K127" s="200"/>
      <c r="L127" s="205"/>
      <c r="M127" s="206"/>
      <c r="N127" s="207"/>
      <c r="O127" s="207"/>
      <c r="P127" s="207"/>
      <c r="Q127" s="207"/>
      <c r="R127" s="207"/>
      <c r="S127" s="207"/>
      <c r="T127" s="208"/>
      <c r="AT127" s="209" t="s">
        <v>220</v>
      </c>
      <c r="AU127" s="209" t="s">
        <v>82</v>
      </c>
      <c r="AV127" s="13" t="s">
        <v>82</v>
      </c>
      <c r="AW127" s="13" t="s">
        <v>34</v>
      </c>
      <c r="AX127" s="13" t="s">
        <v>72</v>
      </c>
      <c r="AY127" s="209" t="s">
        <v>153</v>
      </c>
    </row>
    <row r="128" spans="2:51" s="13" customFormat="1" ht="11.25">
      <c r="B128" s="199"/>
      <c r="C128" s="200"/>
      <c r="D128" s="193" t="s">
        <v>220</v>
      </c>
      <c r="E128" s="201" t="s">
        <v>19</v>
      </c>
      <c r="F128" s="202" t="s">
        <v>871</v>
      </c>
      <c r="G128" s="200"/>
      <c r="H128" s="203">
        <v>7.25</v>
      </c>
      <c r="I128" s="204"/>
      <c r="J128" s="200"/>
      <c r="K128" s="200"/>
      <c r="L128" s="205"/>
      <c r="M128" s="206"/>
      <c r="N128" s="207"/>
      <c r="O128" s="207"/>
      <c r="P128" s="207"/>
      <c r="Q128" s="207"/>
      <c r="R128" s="207"/>
      <c r="S128" s="207"/>
      <c r="T128" s="208"/>
      <c r="AT128" s="209" t="s">
        <v>220</v>
      </c>
      <c r="AU128" s="209" t="s">
        <v>82</v>
      </c>
      <c r="AV128" s="13" t="s">
        <v>82</v>
      </c>
      <c r="AW128" s="13" t="s">
        <v>34</v>
      </c>
      <c r="AX128" s="13" t="s">
        <v>72</v>
      </c>
      <c r="AY128" s="209" t="s">
        <v>153</v>
      </c>
    </row>
    <row r="129" spans="2:51" s="14" customFormat="1" ht="11.25">
      <c r="B129" s="215"/>
      <c r="C129" s="216"/>
      <c r="D129" s="193" t="s">
        <v>220</v>
      </c>
      <c r="E129" s="217" t="s">
        <v>812</v>
      </c>
      <c r="F129" s="218" t="s">
        <v>278</v>
      </c>
      <c r="G129" s="216"/>
      <c r="H129" s="219">
        <v>18.51</v>
      </c>
      <c r="I129" s="220"/>
      <c r="J129" s="216"/>
      <c r="K129" s="216"/>
      <c r="L129" s="221"/>
      <c r="M129" s="222"/>
      <c r="N129" s="223"/>
      <c r="O129" s="223"/>
      <c r="P129" s="223"/>
      <c r="Q129" s="223"/>
      <c r="R129" s="223"/>
      <c r="S129" s="223"/>
      <c r="T129" s="224"/>
      <c r="AT129" s="225" t="s">
        <v>220</v>
      </c>
      <c r="AU129" s="225" t="s">
        <v>82</v>
      </c>
      <c r="AV129" s="14" t="s">
        <v>160</v>
      </c>
      <c r="AW129" s="14" t="s">
        <v>34</v>
      </c>
      <c r="AX129" s="14" t="s">
        <v>80</v>
      </c>
      <c r="AY129" s="225" t="s">
        <v>153</v>
      </c>
    </row>
    <row r="130" spans="1:65" s="2" customFormat="1" ht="14.45" customHeight="1">
      <c r="A130" s="36"/>
      <c r="B130" s="37"/>
      <c r="C130" s="180" t="s">
        <v>181</v>
      </c>
      <c r="D130" s="180" t="s">
        <v>155</v>
      </c>
      <c r="E130" s="181" t="s">
        <v>872</v>
      </c>
      <c r="F130" s="182" t="s">
        <v>873</v>
      </c>
      <c r="G130" s="183" t="s">
        <v>174</v>
      </c>
      <c r="H130" s="184">
        <v>18.51</v>
      </c>
      <c r="I130" s="185"/>
      <c r="J130" s="186">
        <f>ROUND(I130*H130,2)</f>
        <v>0</v>
      </c>
      <c r="K130" s="182" t="s">
        <v>159</v>
      </c>
      <c r="L130" s="41"/>
      <c r="M130" s="187" t="s">
        <v>19</v>
      </c>
      <c r="N130" s="188" t="s">
        <v>43</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160</v>
      </c>
      <c r="AT130" s="191" t="s">
        <v>155</v>
      </c>
      <c r="AU130" s="191" t="s">
        <v>82</v>
      </c>
      <c r="AY130" s="19" t="s">
        <v>153</v>
      </c>
      <c r="BE130" s="192">
        <f>IF(N130="základní",J130,0)</f>
        <v>0</v>
      </c>
      <c r="BF130" s="192">
        <f>IF(N130="snížená",J130,0)</f>
        <v>0</v>
      </c>
      <c r="BG130" s="192">
        <f>IF(N130="zákl. přenesená",J130,0)</f>
        <v>0</v>
      </c>
      <c r="BH130" s="192">
        <f>IF(N130="sníž. přenesená",J130,0)</f>
        <v>0</v>
      </c>
      <c r="BI130" s="192">
        <f>IF(N130="nulová",J130,0)</f>
        <v>0</v>
      </c>
      <c r="BJ130" s="19" t="s">
        <v>80</v>
      </c>
      <c r="BK130" s="192">
        <f>ROUND(I130*H130,2)</f>
        <v>0</v>
      </c>
      <c r="BL130" s="19" t="s">
        <v>160</v>
      </c>
      <c r="BM130" s="191" t="s">
        <v>874</v>
      </c>
    </row>
    <row r="131" spans="1:47" s="2" customFormat="1" ht="11.25">
      <c r="A131" s="36"/>
      <c r="B131" s="37"/>
      <c r="C131" s="38"/>
      <c r="D131" s="193" t="s">
        <v>186</v>
      </c>
      <c r="E131" s="38"/>
      <c r="F131" s="194" t="s">
        <v>875</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186</v>
      </c>
      <c r="AU131" s="19" t="s">
        <v>82</v>
      </c>
    </row>
    <row r="132" spans="1:47" s="2" customFormat="1" ht="39">
      <c r="A132" s="36"/>
      <c r="B132" s="37"/>
      <c r="C132" s="38"/>
      <c r="D132" s="193" t="s">
        <v>188</v>
      </c>
      <c r="E132" s="38"/>
      <c r="F132" s="198" t="s">
        <v>869</v>
      </c>
      <c r="G132" s="38"/>
      <c r="H132" s="38"/>
      <c r="I132" s="195"/>
      <c r="J132" s="38"/>
      <c r="K132" s="38"/>
      <c r="L132" s="41"/>
      <c r="M132" s="196"/>
      <c r="N132" s="197"/>
      <c r="O132" s="66"/>
      <c r="P132" s="66"/>
      <c r="Q132" s="66"/>
      <c r="R132" s="66"/>
      <c r="S132" s="66"/>
      <c r="T132" s="67"/>
      <c r="U132" s="36"/>
      <c r="V132" s="36"/>
      <c r="W132" s="36"/>
      <c r="X132" s="36"/>
      <c r="Y132" s="36"/>
      <c r="Z132" s="36"/>
      <c r="AA132" s="36"/>
      <c r="AB132" s="36"/>
      <c r="AC132" s="36"/>
      <c r="AD132" s="36"/>
      <c r="AE132" s="36"/>
      <c r="AT132" s="19" t="s">
        <v>188</v>
      </c>
      <c r="AU132" s="19" t="s">
        <v>82</v>
      </c>
    </row>
    <row r="133" spans="2:51" s="13" customFormat="1" ht="11.25">
      <c r="B133" s="199"/>
      <c r="C133" s="200"/>
      <c r="D133" s="193" t="s">
        <v>220</v>
      </c>
      <c r="E133" s="201" t="s">
        <v>19</v>
      </c>
      <c r="F133" s="202" t="s">
        <v>812</v>
      </c>
      <c r="G133" s="200"/>
      <c r="H133" s="203">
        <v>18.51</v>
      </c>
      <c r="I133" s="204"/>
      <c r="J133" s="200"/>
      <c r="K133" s="200"/>
      <c r="L133" s="205"/>
      <c r="M133" s="206"/>
      <c r="N133" s="207"/>
      <c r="O133" s="207"/>
      <c r="P133" s="207"/>
      <c r="Q133" s="207"/>
      <c r="R133" s="207"/>
      <c r="S133" s="207"/>
      <c r="T133" s="208"/>
      <c r="AT133" s="209" t="s">
        <v>220</v>
      </c>
      <c r="AU133" s="209" t="s">
        <v>82</v>
      </c>
      <c r="AV133" s="13" t="s">
        <v>82</v>
      </c>
      <c r="AW133" s="13" t="s">
        <v>34</v>
      </c>
      <c r="AX133" s="13" t="s">
        <v>80</v>
      </c>
      <c r="AY133" s="209" t="s">
        <v>153</v>
      </c>
    </row>
    <row r="134" spans="1:65" s="2" customFormat="1" ht="14.45" customHeight="1">
      <c r="A134" s="36"/>
      <c r="B134" s="37"/>
      <c r="C134" s="180" t="s">
        <v>190</v>
      </c>
      <c r="D134" s="180" t="s">
        <v>155</v>
      </c>
      <c r="E134" s="181" t="s">
        <v>876</v>
      </c>
      <c r="F134" s="182" t="s">
        <v>877</v>
      </c>
      <c r="G134" s="183" t="s">
        <v>226</v>
      </c>
      <c r="H134" s="184">
        <v>0.153</v>
      </c>
      <c r="I134" s="185"/>
      <c r="J134" s="186">
        <f>ROUND(I134*H134,2)</f>
        <v>0</v>
      </c>
      <c r="K134" s="182" t="s">
        <v>159</v>
      </c>
      <c r="L134" s="41"/>
      <c r="M134" s="187" t="s">
        <v>19</v>
      </c>
      <c r="N134" s="188" t="s">
        <v>43</v>
      </c>
      <c r="O134" s="66"/>
      <c r="P134" s="189">
        <f>O134*H134</f>
        <v>0</v>
      </c>
      <c r="Q134" s="189">
        <v>1.05037</v>
      </c>
      <c r="R134" s="189">
        <f>Q134*H134</f>
        <v>0.16070661</v>
      </c>
      <c r="S134" s="189">
        <v>0</v>
      </c>
      <c r="T134" s="190">
        <f>S134*H134</f>
        <v>0</v>
      </c>
      <c r="U134" s="36"/>
      <c r="V134" s="36"/>
      <c r="W134" s="36"/>
      <c r="X134" s="36"/>
      <c r="Y134" s="36"/>
      <c r="Z134" s="36"/>
      <c r="AA134" s="36"/>
      <c r="AB134" s="36"/>
      <c r="AC134" s="36"/>
      <c r="AD134" s="36"/>
      <c r="AE134" s="36"/>
      <c r="AR134" s="191" t="s">
        <v>160</v>
      </c>
      <c r="AT134" s="191" t="s">
        <v>155</v>
      </c>
      <c r="AU134" s="191" t="s">
        <v>82</v>
      </c>
      <c r="AY134" s="19" t="s">
        <v>153</v>
      </c>
      <c r="BE134" s="192">
        <f>IF(N134="základní",J134,0)</f>
        <v>0</v>
      </c>
      <c r="BF134" s="192">
        <f>IF(N134="snížená",J134,0)</f>
        <v>0</v>
      </c>
      <c r="BG134" s="192">
        <f>IF(N134="zákl. přenesená",J134,0)</f>
        <v>0</v>
      </c>
      <c r="BH134" s="192">
        <f>IF(N134="sníž. přenesená",J134,0)</f>
        <v>0</v>
      </c>
      <c r="BI134" s="192">
        <f>IF(N134="nulová",J134,0)</f>
        <v>0</v>
      </c>
      <c r="BJ134" s="19" t="s">
        <v>80</v>
      </c>
      <c r="BK134" s="192">
        <f>ROUND(I134*H134,2)</f>
        <v>0</v>
      </c>
      <c r="BL134" s="19" t="s">
        <v>160</v>
      </c>
      <c r="BM134" s="191" t="s">
        <v>878</v>
      </c>
    </row>
    <row r="135" spans="1:47" s="2" customFormat="1" ht="11.25">
      <c r="A135" s="36"/>
      <c r="B135" s="37"/>
      <c r="C135" s="38"/>
      <c r="D135" s="193" t="s">
        <v>186</v>
      </c>
      <c r="E135" s="38"/>
      <c r="F135" s="194" t="s">
        <v>879</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186</v>
      </c>
      <c r="AU135" s="19" t="s">
        <v>82</v>
      </c>
    </row>
    <row r="136" spans="2:51" s="13" customFormat="1" ht="11.25">
      <c r="B136" s="199"/>
      <c r="C136" s="200"/>
      <c r="D136" s="193" t="s">
        <v>220</v>
      </c>
      <c r="E136" s="201" t="s">
        <v>19</v>
      </c>
      <c r="F136" s="202" t="s">
        <v>880</v>
      </c>
      <c r="G136" s="200"/>
      <c r="H136" s="203">
        <v>0.153</v>
      </c>
      <c r="I136" s="204"/>
      <c r="J136" s="200"/>
      <c r="K136" s="200"/>
      <c r="L136" s="205"/>
      <c r="M136" s="206"/>
      <c r="N136" s="207"/>
      <c r="O136" s="207"/>
      <c r="P136" s="207"/>
      <c r="Q136" s="207"/>
      <c r="R136" s="207"/>
      <c r="S136" s="207"/>
      <c r="T136" s="208"/>
      <c r="AT136" s="209" t="s">
        <v>220</v>
      </c>
      <c r="AU136" s="209" t="s">
        <v>82</v>
      </c>
      <c r="AV136" s="13" t="s">
        <v>82</v>
      </c>
      <c r="AW136" s="13" t="s">
        <v>34</v>
      </c>
      <c r="AX136" s="13" t="s">
        <v>80</v>
      </c>
      <c r="AY136" s="209" t="s">
        <v>153</v>
      </c>
    </row>
    <row r="137" spans="2:63" s="12" customFormat="1" ht="22.9" customHeight="1">
      <c r="B137" s="164"/>
      <c r="C137" s="165"/>
      <c r="D137" s="166" t="s">
        <v>71</v>
      </c>
      <c r="E137" s="178" t="s">
        <v>160</v>
      </c>
      <c r="F137" s="178" t="s">
        <v>358</v>
      </c>
      <c r="G137" s="165"/>
      <c r="H137" s="165"/>
      <c r="I137" s="168"/>
      <c r="J137" s="179">
        <f>BK137</f>
        <v>0</v>
      </c>
      <c r="K137" s="165"/>
      <c r="L137" s="170"/>
      <c r="M137" s="171"/>
      <c r="N137" s="172"/>
      <c r="O137" s="172"/>
      <c r="P137" s="173">
        <f>SUM(P138:P160)</f>
        <v>0</v>
      </c>
      <c r="Q137" s="172"/>
      <c r="R137" s="173">
        <f>SUM(R138:R160)</f>
        <v>30.669745560000003</v>
      </c>
      <c r="S137" s="172"/>
      <c r="T137" s="174">
        <f>SUM(T138:T160)</f>
        <v>0</v>
      </c>
      <c r="AR137" s="175" t="s">
        <v>80</v>
      </c>
      <c r="AT137" s="176" t="s">
        <v>71</v>
      </c>
      <c r="AU137" s="176" t="s">
        <v>80</v>
      </c>
      <c r="AY137" s="175" t="s">
        <v>153</v>
      </c>
      <c r="BK137" s="177">
        <f>SUM(BK138:BK160)</f>
        <v>0</v>
      </c>
    </row>
    <row r="138" spans="1:65" s="2" customFormat="1" ht="14.45" customHeight="1">
      <c r="A138" s="36"/>
      <c r="B138" s="37"/>
      <c r="C138" s="180" t="s">
        <v>194</v>
      </c>
      <c r="D138" s="180" t="s">
        <v>155</v>
      </c>
      <c r="E138" s="181" t="s">
        <v>881</v>
      </c>
      <c r="F138" s="182" t="s">
        <v>882</v>
      </c>
      <c r="G138" s="183" t="s">
        <v>184</v>
      </c>
      <c r="H138" s="184">
        <v>11.856</v>
      </c>
      <c r="I138" s="185"/>
      <c r="J138" s="186">
        <f>ROUND(I138*H138,2)</f>
        <v>0</v>
      </c>
      <c r="K138" s="182" t="s">
        <v>159</v>
      </c>
      <c r="L138" s="41"/>
      <c r="M138" s="187" t="s">
        <v>19</v>
      </c>
      <c r="N138" s="188" t="s">
        <v>43</v>
      </c>
      <c r="O138" s="66"/>
      <c r="P138" s="189">
        <f>O138*H138</f>
        <v>0</v>
      </c>
      <c r="Q138" s="189">
        <v>2.45343</v>
      </c>
      <c r="R138" s="189">
        <f>Q138*H138</f>
        <v>29.08786608</v>
      </c>
      <c r="S138" s="189">
        <v>0</v>
      </c>
      <c r="T138" s="190">
        <f>S138*H138</f>
        <v>0</v>
      </c>
      <c r="U138" s="36"/>
      <c r="V138" s="36"/>
      <c r="W138" s="36"/>
      <c r="X138" s="36"/>
      <c r="Y138" s="36"/>
      <c r="Z138" s="36"/>
      <c r="AA138" s="36"/>
      <c r="AB138" s="36"/>
      <c r="AC138" s="36"/>
      <c r="AD138" s="36"/>
      <c r="AE138" s="36"/>
      <c r="AR138" s="191" t="s">
        <v>160</v>
      </c>
      <c r="AT138" s="191" t="s">
        <v>155</v>
      </c>
      <c r="AU138" s="191" t="s">
        <v>82</v>
      </c>
      <c r="AY138" s="19" t="s">
        <v>153</v>
      </c>
      <c r="BE138" s="192">
        <f>IF(N138="základní",J138,0)</f>
        <v>0</v>
      </c>
      <c r="BF138" s="192">
        <f>IF(N138="snížená",J138,0)</f>
        <v>0</v>
      </c>
      <c r="BG138" s="192">
        <f>IF(N138="zákl. přenesená",J138,0)</f>
        <v>0</v>
      </c>
      <c r="BH138" s="192">
        <f>IF(N138="sníž. přenesená",J138,0)</f>
        <v>0</v>
      </c>
      <c r="BI138" s="192">
        <f>IF(N138="nulová",J138,0)</f>
        <v>0</v>
      </c>
      <c r="BJ138" s="19" t="s">
        <v>80</v>
      </c>
      <c r="BK138" s="192">
        <f>ROUND(I138*H138,2)</f>
        <v>0</v>
      </c>
      <c r="BL138" s="19" t="s">
        <v>160</v>
      </c>
      <c r="BM138" s="191" t="s">
        <v>883</v>
      </c>
    </row>
    <row r="139" spans="1:47" s="2" customFormat="1" ht="19.5">
      <c r="A139" s="36"/>
      <c r="B139" s="37"/>
      <c r="C139" s="38"/>
      <c r="D139" s="193" t="s">
        <v>186</v>
      </c>
      <c r="E139" s="38"/>
      <c r="F139" s="194" t="s">
        <v>884</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186</v>
      </c>
      <c r="AU139" s="19" t="s">
        <v>82</v>
      </c>
    </row>
    <row r="140" spans="1:47" s="2" customFormat="1" ht="39">
      <c r="A140" s="36"/>
      <c r="B140" s="37"/>
      <c r="C140" s="38"/>
      <c r="D140" s="193" t="s">
        <v>188</v>
      </c>
      <c r="E140" s="38"/>
      <c r="F140" s="198" t="s">
        <v>885</v>
      </c>
      <c r="G140" s="38"/>
      <c r="H140" s="38"/>
      <c r="I140" s="195"/>
      <c r="J140" s="38"/>
      <c r="K140" s="38"/>
      <c r="L140" s="41"/>
      <c r="M140" s="196"/>
      <c r="N140" s="197"/>
      <c r="O140" s="66"/>
      <c r="P140" s="66"/>
      <c r="Q140" s="66"/>
      <c r="R140" s="66"/>
      <c r="S140" s="66"/>
      <c r="T140" s="67"/>
      <c r="U140" s="36"/>
      <c r="V140" s="36"/>
      <c r="W140" s="36"/>
      <c r="X140" s="36"/>
      <c r="Y140" s="36"/>
      <c r="Z140" s="36"/>
      <c r="AA140" s="36"/>
      <c r="AB140" s="36"/>
      <c r="AC140" s="36"/>
      <c r="AD140" s="36"/>
      <c r="AE140" s="36"/>
      <c r="AT140" s="19" t="s">
        <v>188</v>
      </c>
      <c r="AU140" s="19" t="s">
        <v>82</v>
      </c>
    </row>
    <row r="141" spans="2:51" s="13" customFormat="1" ht="11.25">
      <c r="B141" s="199"/>
      <c r="C141" s="200"/>
      <c r="D141" s="193" t="s">
        <v>220</v>
      </c>
      <c r="E141" s="201" t="s">
        <v>817</v>
      </c>
      <c r="F141" s="202" t="s">
        <v>886</v>
      </c>
      <c r="G141" s="200"/>
      <c r="H141" s="203">
        <v>11.856</v>
      </c>
      <c r="I141" s="204"/>
      <c r="J141" s="200"/>
      <c r="K141" s="200"/>
      <c r="L141" s="205"/>
      <c r="M141" s="206"/>
      <c r="N141" s="207"/>
      <c r="O141" s="207"/>
      <c r="P141" s="207"/>
      <c r="Q141" s="207"/>
      <c r="R141" s="207"/>
      <c r="S141" s="207"/>
      <c r="T141" s="208"/>
      <c r="AT141" s="209" t="s">
        <v>220</v>
      </c>
      <c r="AU141" s="209" t="s">
        <v>82</v>
      </c>
      <c r="AV141" s="13" t="s">
        <v>82</v>
      </c>
      <c r="AW141" s="13" t="s">
        <v>34</v>
      </c>
      <c r="AX141" s="13" t="s">
        <v>80</v>
      </c>
      <c r="AY141" s="209" t="s">
        <v>153</v>
      </c>
    </row>
    <row r="142" spans="1:65" s="2" customFormat="1" ht="14.45" customHeight="1">
      <c r="A142" s="36"/>
      <c r="B142" s="37"/>
      <c r="C142" s="180" t="s">
        <v>202</v>
      </c>
      <c r="D142" s="180" t="s">
        <v>155</v>
      </c>
      <c r="E142" s="181" t="s">
        <v>887</v>
      </c>
      <c r="F142" s="182" t="s">
        <v>888</v>
      </c>
      <c r="G142" s="183" t="s">
        <v>174</v>
      </c>
      <c r="H142" s="184">
        <v>8.76</v>
      </c>
      <c r="I142" s="185"/>
      <c r="J142" s="186">
        <f>ROUND(I142*H142,2)</f>
        <v>0</v>
      </c>
      <c r="K142" s="182" t="s">
        <v>159</v>
      </c>
      <c r="L142" s="41"/>
      <c r="M142" s="187" t="s">
        <v>19</v>
      </c>
      <c r="N142" s="188" t="s">
        <v>43</v>
      </c>
      <c r="O142" s="66"/>
      <c r="P142" s="189">
        <f>O142*H142</f>
        <v>0</v>
      </c>
      <c r="Q142" s="189">
        <v>0.00533</v>
      </c>
      <c r="R142" s="189">
        <f>Q142*H142</f>
        <v>0.0466908</v>
      </c>
      <c r="S142" s="189">
        <v>0</v>
      </c>
      <c r="T142" s="190">
        <f>S142*H142</f>
        <v>0</v>
      </c>
      <c r="U142" s="36"/>
      <c r="V142" s="36"/>
      <c r="W142" s="36"/>
      <c r="X142" s="36"/>
      <c r="Y142" s="36"/>
      <c r="Z142" s="36"/>
      <c r="AA142" s="36"/>
      <c r="AB142" s="36"/>
      <c r="AC142" s="36"/>
      <c r="AD142" s="36"/>
      <c r="AE142" s="36"/>
      <c r="AR142" s="191" t="s">
        <v>160</v>
      </c>
      <c r="AT142" s="191" t="s">
        <v>155</v>
      </c>
      <c r="AU142" s="191" t="s">
        <v>82</v>
      </c>
      <c r="AY142" s="19" t="s">
        <v>153</v>
      </c>
      <c r="BE142" s="192">
        <f>IF(N142="základní",J142,0)</f>
        <v>0</v>
      </c>
      <c r="BF142" s="192">
        <f>IF(N142="snížená",J142,0)</f>
        <v>0</v>
      </c>
      <c r="BG142" s="192">
        <f>IF(N142="zákl. přenesená",J142,0)</f>
        <v>0</v>
      </c>
      <c r="BH142" s="192">
        <f>IF(N142="sníž. přenesená",J142,0)</f>
        <v>0</v>
      </c>
      <c r="BI142" s="192">
        <f>IF(N142="nulová",J142,0)</f>
        <v>0</v>
      </c>
      <c r="BJ142" s="19" t="s">
        <v>80</v>
      </c>
      <c r="BK142" s="192">
        <f>ROUND(I142*H142,2)</f>
        <v>0</v>
      </c>
      <c r="BL142" s="19" t="s">
        <v>160</v>
      </c>
      <c r="BM142" s="191" t="s">
        <v>889</v>
      </c>
    </row>
    <row r="143" spans="1:47" s="2" customFormat="1" ht="11.25">
      <c r="A143" s="36"/>
      <c r="B143" s="37"/>
      <c r="C143" s="38"/>
      <c r="D143" s="193" t="s">
        <v>186</v>
      </c>
      <c r="E143" s="38"/>
      <c r="F143" s="194" t="s">
        <v>890</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186</v>
      </c>
      <c r="AU143" s="19" t="s">
        <v>82</v>
      </c>
    </row>
    <row r="144" spans="1:47" s="2" customFormat="1" ht="146.25">
      <c r="A144" s="36"/>
      <c r="B144" s="37"/>
      <c r="C144" s="38"/>
      <c r="D144" s="193" t="s">
        <v>188</v>
      </c>
      <c r="E144" s="38"/>
      <c r="F144" s="198" t="s">
        <v>891</v>
      </c>
      <c r="G144" s="38"/>
      <c r="H144" s="38"/>
      <c r="I144" s="195"/>
      <c r="J144" s="38"/>
      <c r="K144" s="38"/>
      <c r="L144" s="41"/>
      <c r="M144" s="196"/>
      <c r="N144" s="197"/>
      <c r="O144" s="66"/>
      <c r="P144" s="66"/>
      <c r="Q144" s="66"/>
      <c r="R144" s="66"/>
      <c r="S144" s="66"/>
      <c r="T144" s="67"/>
      <c r="U144" s="36"/>
      <c r="V144" s="36"/>
      <c r="W144" s="36"/>
      <c r="X144" s="36"/>
      <c r="Y144" s="36"/>
      <c r="Z144" s="36"/>
      <c r="AA144" s="36"/>
      <c r="AB144" s="36"/>
      <c r="AC144" s="36"/>
      <c r="AD144" s="36"/>
      <c r="AE144" s="36"/>
      <c r="AT144" s="19" t="s">
        <v>188</v>
      </c>
      <c r="AU144" s="19" t="s">
        <v>82</v>
      </c>
    </row>
    <row r="145" spans="2:51" s="13" customFormat="1" ht="11.25">
      <c r="B145" s="199"/>
      <c r="C145" s="200"/>
      <c r="D145" s="193" t="s">
        <v>220</v>
      </c>
      <c r="E145" s="201" t="s">
        <v>814</v>
      </c>
      <c r="F145" s="202" t="s">
        <v>892</v>
      </c>
      <c r="G145" s="200"/>
      <c r="H145" s="203">
        <v>8.76</v>
      </c>
      <c r="I145" s="204"/>
      <c r="J145" s="200"/>
      <c r="K145" s="200"/>
      <c r="L145" s="205"/>
      <c r="M145" s="206"/>
      <c r="N145" s="207"/>
      <c r="O145" s="207"/>
      <c r="P145" s="207"/>
      <c r="Q145" s="207"/>
      <c r="R145" s="207"/>
      <c r="S145" s="207"/>
      <c r="T145" s="208"/>
      <c r="AT145" s="209" t="s">
        <v>220</v>
      </c>
      <c r="AU145" s="209" t="s">
        <v>82</v>
      </c>
      <c r="AV145" s="13" t="s">
        <v>82</v>
      </c>
      <c r="AW145" s="13" t="s">
        <v>34</v>
      </c>
      <c r="AX145" s="13" t="s">
        <v>80</v>
      </c>
      <c r="AY145" s="209" t="s">
        <v>153</v>
      </c>
    </row>
    <row r="146" spans="1:65" s="2" customFormat="1" ht="14.45" customHeight="1">
      <c r="A146" s="36"/>
      <c r="B146" s="37"/>
      <c r="C146" s="180" t="s">
        <v>208</v>
      </c>
      <c r="D146" s="180" t="s">
        <v>155</v>
      </c>
      <c r="E146" s="181" t="s">
        <v>893</v>
      </c>
      <c r="F146" s="182" t="s">
        <v>894</v>
      </c>
      <c r="G146" s="183" t="s">
        <v>174</v>
      </c>
      <c r="H146" s="184">
        <v>8.76</v>
      </c>
      <c r="I146" s="185"/>
      <c r="J146" s="186">
        <f>ROUND(I146*H146,2)</f>
        <v>0</v>
      </c>
      <c r="K146" s="182" t="s">
        <v>159</v>
      </c>
      <c r="L146" s="41"/>
      <c r="M146" s="187" t="s">
        <v>19</v>
      </c>
      <c r="N146" s="188" t="s">
        <v>43</v>
      </c>
      <c r="O146" s="66"/>
      <c r="P146" s="189">
        <f>O146*H146</f>
        <v>0</v>
      </c>
      <c r="Q146" s="189">
        <v>0</v>
      </c>
      <c r="R146" s="189">
        <f>Q146*H146</f>
        <v>0</v>
      </c>
      <c r="S146" s="189">
        <v>0</v>
      </c>
      <c r="T146" s="190">
        <f>S146*H146</f>
        <v>0</v>
      </c>
      <c r="U146" s="36"/>
      <c r="V146" s="36"/>
      <c r="W146" s="36"/>
      <c r="X146" s="36"/>
      <c r="Y146" s="36"/>
      <c r="Z146" s="36"/>
      <c r="AA146" s="36"/>
      <c r="AB146" s="36"/>
      <c r="AC146" s="36"/>
      <c r="AD146" s="36"/>
      <c r="AE146" s="36"/>
      <c r="AR146" s="191" t="s">
        <v>160</v>
      </c>
      <c r="AT146" s="191" t="s">
        <v>155</v>
      </c>
      <c r="AU146" s="191" t="s">
        <v>82</v>
      </c>
      <c r="AY146" s="19" t="s">
        <v>153</v>
      </c>
      <c r="BE146" s="192">
        <f>IF(N146="základní",J146,0)</f>
        <v>0</v>
      </c>
      <c r="BF146" s="192">
        <f>IF(N146="snížená",J146,0)</f>
        <v>0</v>
      </c>
      <c r="BG146" s="192">
        <f>IF(N146="zákl. přenesená",J146,0)</f>
        <v>0</v>
      </c>
      <c r="BH146" s="192">
        <f>IF(N146="sníž. přenesená",J146,0)</f>
        <v>0</v>
      </c>
      <c r="BI146" s="192">
        <f>IF(N146="nulová",J146,0)</f>
        <v>0</v>
      </c>
      <c r="BJ146" s="19" t="s">
        <v>80</v>
      </c>
      <c r="BK146" s="192">
        <f>ROUND(I146*H146,2)</f>
        <v>0</v>
      </c>
      <c r="BL146" s="19" t="s">
        <v>160</v>
      </c>
      <c r="BM146" s="191" t="s">
        <v>895</v>
      </c>
    </row>
    <row r="147" spans="1:47" s="2" customFormat="1" ht="11.25">
      <c r="A147" s="36"/>
      <c r="B147" s="37"/>
      <c r="C147" s="38"/>
      <c r="D147" s="193" t="s">
        <v>186</v>
      </c>
      <c r="E147" s="38"/>
      <c r="F147" s="194" t="s">
        <v>896</v>
      </c>
      <c r="G147" s="38"/>
      <c r="H147" s="38"/>
      <c r="I147" s="195"/>
      <c r="J147" s="38"/>
      <c r="K147" s="38"/>
      <c r="L147" s="41"/>
      <c r="M147" s="196"/>
      <c r="N147" s="197"/>
      <c r="O147" s="66"/>
      <c r="P147" s="66"/>
      <c r="Q147" s="66"/>
      <c r="R147" s="66"/>
      <c r="S147" s="66"/>
      <c r="T147" s="67"/>
      <c r="U147" s="36"/>
      <c r="V147" s="36"/>
      <c r="W147" s="36"/>
      <c r="X147" s="36"/>
      <c r="Y147" s="36"/>
      <c r="Z147" s="36"/>
      <c r="AA147" s="36"/>
      <c r="AB147" s="36"/>
      <c r="AC147" s="36"/>
      <c r="AD147" s="36"/>
      <c r="AE147" s="36"/>
      <c r="AT147" s="19" t="s">
        <v>186</v>
      </c>
      <c r="AU147" s="19" t="s">
        <v>82</v>
      </c>
    </row>
    <row r="148" spans="1:47" s="2" customFormat="1" ht="146.25">
      <c r="A148" s="36"/>
      <c r="B148" s="37"/>
      <c r="C148" s="38"/>
      <c r="D148" s="193" t="s">
        <v>188</v>
      </c>
      <c r="E148" s="38"/>
      <c r="F148" s="198" t="s">
        <v>891</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188</v>
      </c>
      <c r="AU148" s="19" t="s">
        <v>82</v>
      </c>
    </row>
    <row r="149" spans="2:51" s="13" customFormat="1" ht="11.25">
      <c r="B149" s="199"/>
      <c r="C149" s="200"/>
      <c r="D149" s="193" t="s">
        <v>220</v>
      </c>
      <c r="E149" s="201" t="s">
        <v>19</v>
      </c>
      <c r="F149" s="202" t="s">
        <v>814</v>
      </c>
      <c r="G149" s="200"/>
      <c r="H149" s="203">
        <v>8.76</v>
      </c>
      <c r="I149" s="204"/>
      <c r="J149" s="200"/>
      <c r="K149" s="200"/>
      <c r="L149" s="205"/>
      <c r="M149" s="206"/>
      <c r="N149" s="207"/>
      <c r="O149" s="207"/>
      <c r="P149" s="207"/>
      <c r="Q149" s="207"/>
      <c r="R149" s="207"/>
      <c r="S149" s="207"/>
      <c r="T149" s="208"/>
      <c r="AT149" s="209" t="s">
        <v>220</v>
      </c>
      <c r="AU149" s="209" t="s">
        <v>82</v>
      </c>
      <c r="AV149" s="13" t="s">
        <v>82</v>
      </c>
      <c r="AW149" s="13" t="s">
        <v>34</v>
      </c>
      <c r="AX149" s="13" t="s">
        <v>80</v>
      </c>
      <c r="AY149" s="209" t="s">
        <v>153</v>
      </c>
    </row>
    <row r="150" spans="1:65" s="2" customFormat="1" ht="14.45" customHeight="1">
      <c r="A150" s="36"/>
      <c r="B150" s="37"/>
      <c r="C150" s="180" t="s">
        <v>216</v>
      </c>
      <c r="D150" s="180" t="s">
        <v>155</v>
      </c>
      <c r="E150" s="181" t="s">
        <v>897</v>
      </c>
      <c r="F150" s="182" t="s">
        <v>898</v>
      </c>
      <c r="G150" s="183" t="s">
        <v>174</v>
      </c>
      <c r="H150" s="184">
        <v>41.6</v>
      </c>
      <c r="I150" s="185"/>
      <c r="J150" s="186">
        <f>ROUND(I150*H150,2)</f>
        <v>0</v>
      </c>
      <c r="K150" s="182" t="s">
        <v>159</v>
      </c>
      <c r="L150" s="41"/>
      <c r="M150" s="187" t="s">
        <v>19</v>
      </c>
      <c r="N150" s="188" t="s">
        <v>43</v>
      </c>
      <c r="O150" s="66"/>
      <c r="P150" s="189">
        <f>O150*H150</f>
        <v>0</v>
      </c>
      <c r="Q150" s="189">
        <v>0.00081</v>
      </c>
      <c r="R150" s="189">
        <f>Q150*H150</f>
        <v>0.033696</v>
      </c>
      <c r="S150" s="189">
        <v>0</v>
      </c>
      <c r="T150" s="190">
        <f>S150*H150</f>
        <v>0</v>
      </c>
      <c r="U150" s="36"/>
      <c r="V150" s="36"/>
      <c r="W150" s="36"/>
      <c r="X150" s="36"/>
      <c r="Y150" s="36"/>
      <c r="Z150" s="36"/>
      <c r="AA150" s="36"/>
      <c r="AB150" s="36"/>
      <c r="AC150" s="36"/>
      <c r="AD150" s="36"/>
      <c r="AE150" s="36"/>
      <c r="AR150" s="191" t="s">
        <v>160</v>
      </c>
      <c r="AT150" s="191" t="s">
        <v>155</v>
      </c>
      <c r="AU150" s="191" t="s">
        <v>82</v>
      </c>
      <c r="AY150" s="19" t="s">
        <v>153</v>
      </c>
      <c r="BE150" s="192">
        <f>IF(N150="základní",J150,0)</f>
        <v>0</v>
      </c>
      <c r="BF150" s="192">
        <f>IF(N150="snížená",J150,0)</f>
        <v>0</v>
      </c>
      <c r="BG150" s="192">
        <f>IF(N150="zákl. přenesená",J150,0)</f>
        <v>0</v>
      </c>
      <c r="BH150" s="192">
        <f>IF(N150="sníž. přenesená",J150,0)</f>
        <v>0</v>
      </c>
      <c r="BI150" s="192">
        <f>IF(N150="nulová",J150,0)</f>
        <v>0</v>
      </c>
      <c r="BJ150" s="19" t="s">
        <v>80</v>
      </c>
      <c r="BK150" s="192">
        <f>ROUND(I150*H150,2)</f>
        <v>0</v>
      </c>
      <c r="BL150" s="19" t="s">
        <v>160</v>
      </c>
      <c r="BM150" s="191" t="s">
        <v>899</v>
      </c>
    </row>
    <row r="151" spans="1:47" s="2" customFormat="1" ht="11.25">
      <c r="A151" s="36"/>
      <c r="B151" s="37"/>
      <c r="C151" s="38"/>
      <c r="D151" s="193" t="s">
        <v>186</v>
      </c>
      <c r="E151" s="38"/>
      <c r="F151" s="194" t="s">
        <v>900</v>
      </c>
      <c r="G151" s="38"/>
      <c r="H151" s="38"/>
      <c r="I151" s="195"/>
      <c r="J151" s="38"/>
      <c r="K151" s="38"/>
      <c r="L151" s="41"/>
      <c r="M151" s="196"/>
      <c r="N151" s="197"/>
      <c r="O151" s="66"/>
      <c r="P151" s="66"/>
      <c r="Q151" s="66"/>
      <c r="R151" s="66"/>
      <c r="S151" s="66"/>
      <c r="T151" s="67"/>
      <c r="U151" s="36"/>
      <c r="V151" s="36"/>
      <c r="W151" s="36"/>
      <c r="X151" s="36"/>
      <c r="Y151" s="36"/>
      <c r="Z151" s="36"/>
      <c r="AA151" s="36"/>
      <c r="AB151" s="36"/>
      <c r="AC151" s="36"/>
      <c r="AD151" s="36"/>
      <c r="AE151" s="36"/>
      <c r="AT151" s="19" t="s">
        <v>186</v>
      </c>
      <c r="AU151" s="19" t="s">
        <v>82</v>
      </c>
    </row>
    <row r="152" spans="1:47" s="2" customFormat="1" ht="29.25">
      <c r="A152" s="36"/>
      <c r="B152" s="37"/>
      <c r="C152" s="38"/>
      <c r="D152" s="193" t="s">
        <v>188</v>
      </c>
      <c r="E152" s="38"/>
      <c r="F152" s="198" t="s">
        <v>901</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188</v>
      </c>
      <c r="AU152" s="19" t="s">
        <v>82</v>
      </c>
    </row>
    <row r="153" spans="2:51" s="13" customFormat="1" ht="11.25">
      <c r="B153" s="199"/>
      <c r="C153" s="200"/>
      <c r="D153" s="193" t="s">
        <v>220</v>
      </c>
      <c r="E153" s="201" t="s">
        <v>829</v>
      </c>
      <c r="F153" s="202" t="s">
        <v>902</v>
      </c>
      <c r="G153" s="200"/>
      <c r="H153" s="203">
        <v>41.6</v>
      </c>
      <c r="I153" s="204"/>
      <c r="J153" s="200"/>
      <c r="K153" s="200"/>
      <c r="L153" s="205"/>
      <c r="M153" s="206"/>
      <c r="N153" s="207"/>
      <c r="O153" s="207"/>
      <c r="P153" s="207"/>
      <c r="Q153" s="207"/>
      <c r="R153" s="207"/>
      <c r="S153" s="207"/>
      <c r="T153" s="208"/>
      <c r="AT153" s="209" t="s">
        <v>220</v>
      </c>
      <c r="AU153" s="209" t="s">
        <v>82</v>
      </c>
      <c r="AV153" s="13" t="s">
        <v>82</v>
      </c>
      <c r="AW153" s="13" t="s">
        <v>34</v>
      </c>
      <c r="AX153" s="13" t="s">
        <v>80</v>
      </c>
      <c r="AY153" s="209" t="s">
        <v>153</v>
      </c>
    </row>
    <row r="154" spans="1:65" s="2" customFormat="1" ht="14.45" customHeight="1">
      <c r="A154" s="36"/>
      <c r="B154" s="37"/>
      <c r="C154" s="180" t="s">
        <v>200</v>
      </c>
      <c r="D154" s="180" t="s">
        <v>155</v>
      </c>
      <c r="E154" s="181" t="s">
        <v>903</v>
      </c>
      <c r="F154" s="182" t="s">
        <v>904</v>
      </c>
      <c r="G154" s="183" t="s">
        <v>174</v>
      </c>
      <c r="H154" s="184">
        <v>41.6</v>
      </c>
      <c r="I154" s="185"/>
      <c r="J154" s="186">
        <f>ROUND(I154*H154,2)</f>
        <v>0</v>
      </c>
      <c r="K154" s="182" t="s">
        <v>159</v>
      </c>
      <c r="L154" s="41"/>
      <c r="M154" s="187" t="s">
        <v>19</v>
      </c>
      <c r="N154" s="188" t="s">
        <v>43</v>
      </c>
      <c r="O154" s="66"/>
      <c r="P154" s="189">
        <f>O154*H154</f>
        <v>0</v>
      </c>
      <c r="Q154" s="189">
        <v>0</v>
      </c>
      <c r="R154" s="189">
        <f>Q154*H154</f>
        <v>0</v>
      </c>
      <c r="S154" s="189">
        <v>0</v>
      </c>
      <c r="T154" s="190">
        <f>S154*H154</f>
        <v>0</v>
      </c>
      <c r="U154" s="36"/>
      <c r="V154" s="36"/>
      <c r="W154" s="36"/>
      <c r="X154" s="36"/>
      <c r="Y154" s="36"/>
      <c r="Z154" s="36"/>
      <c r="AA154" s="36"/>
      <c r="AB154" s="36"/>
      <c r="AC154" s="36"/>
      <c r="AD154" s="36"/>
      <c r="AE154" s="36"/>
      <c r="AR154" s="191" t="s">
        <v>160</v>
      </c>
      <c r="AT154" s="191" t="s">
        <v>155</v>
      </c>
      <c r="AU154" s="191" t="s">
        <v>82</v>
      </c>
      <c r="AY154" s="19" t="s">
        <v>153</v>
      </c>
      <c r="BE154" s="192">
        <f>IF(N154="základní",J154,0)</f>
        <v>0</v>
      </c>
      <c r="BF154" s="192">
        <f>IF(N154="snížená",J154,0)</f>
        <v>0</v>
      </c>
      <c r="BG154" s="192">
        <f>IF(N154="zákl. přenesená",J154,0)</f>
        <v>0</v>
      </c>
      <c r="BH154" s="192">
        <f>IF(N154="sníž. přenesená",J154,0)</f>
        <v>0</v>
      </c>
      <c r="BI154" s="192">
        <f>IF(N154="nulová",J154,0)</f>
        <v>0</v>
      </c>
      <c r="BJ154" s="19" t="s">
        <v>80</v>
      </c>
      <c r="BK154" s="192">
        <f>ROUND(I154*H154,2)</f>
        <v>0</v>
      </c>
      <c r="BL154" s="19" t="s">
        <v>160</v>
      </c>
      <c r="BM154" s="191" t="s">
        <v>905</v>
      </c>
    </row>
    <row r="155" spans="1:47" s="2" customFormat="1" ht="11.25">
      <c r="A155" s="36"/>
      <c r="B155" s="37"/>
      <c r="C155" s="38"/>
      <c r="D155" s="193" t="s">
        <v>186</v>
      </c>
      <c r="E155" s="38"/>
      <c r="F155" s="194" t="s">
        <v>906</v>
      </c>
      <c r="G155" s="38"/>
      <c r="H155" s="38"/>
      <c r="I155" s="195"/>
      <c r="J155" s="38"/>
      <c r="K155" s="38"/>
      <c r="L155" s="41"/>
      <c r="M155" s="196"/>
      <c r="N155" s="197"/>
      <c r="O155" s="66"/>
      <c r="P155" s="66"/>
      <c r="Q155" s="66"/>
      <c r="R155" s="66"/>
      <c r="S155" s="66"/>
      <c r="T155" s="67"/>
      <c r="U155" s="36"/>
      <c r="V155" s="36"/>
      <c r="W155" s="36"/>
      <c r="X155" s="36"/>
      <c r="Y155" s="36"/>
      <c r="Z155" s="36"/>
      <c r="AA155" s="36"/>
      <c r="AB155" s="36"/>
      <c r="AC155" s="36"/>
      <c r="AD155" s="36"/>
      <c r="AE155" s="36"/>
      <c r="AT155" s="19" t="s">
        <v>186</v>
      </c>
      <c r="AU155" s="19" t="s">
        <v>82</v>
      </c>
    </row>
    <row r="156" spans="1:47" s="2" customFormat="1" ht="29.25">
      <c r="A156" s="36"/>
      <c r="B156" s="37"/>
      <c r="C156" s="38"/>
      <c r="D156" s="193" t="s">
        <v>188</v>
      </c>
      <c r="E156" s="38"/>
      <c r="F156" s="198" t="s">
        <v>901</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188</v>
      </c>
      <c r="AU156" s="19" t="s">
        <v>82</v>
      </c>
    </row>
    <row r="157" spans="2:51" s="13" customFormat="1" ht="11.25">
      <c r="B157" s="199"/>
      <c r="C157" s="200"/>
      <c r="D157" s="193" t="s">
        <v>220</v>
      </c>
      <c r="E157" s="201" t="s">
        <v>19</v>
      </c>
      <c r="F157" s="202" t="s">
        <v>829</v>
      </c>
      <c r="G157" s="200"/>
      <c r="H157" s="203">
        <v>41.6</v>
      </c>
      <c r="I157" s="204"/>
      <c r="J157" s="200"/>
      <c r="K157" s="200"/>
      <c r="L157" s="205"/>
      <c r="M157" s="206"/>
      <c r="N157" s="207"/>
      <c r="O157" s="207"/>
      <c r="P157" s="207"/>
      <c r="Q157" s="207"/>
      <c r="R157" s="207"/>
      <c r="S157" s="207"/>
      <c r="T157" s="208"/>
      <c r="AT157" s="209" t="s">
        <v>220</v>
      </c>
      <c r="AU157" s="209" t="s">
        <v>82</v>
      </c>
      <c r="AV157" s="13" t="s">
        <v>82</v>
      </c>
      <c r="AW157" s="13" t="s">
        <v>34</v>
      </c>
      <c r="AX157" s="13" t="s">
        <v>80</v>
      </c>
      <c r="AY157" s="209" t="s">
        <v>153</v>
      </c>
    </row>
    <row r="158" spans="1:65" s="2" customFormat="1" ht="14.45" customHeight="1">
      <c r="A158" s="36"/>
      <c r="B158" s="37"/>
      <c r="C158" s="180" t="s">
        <v>206</v>
      </c>
      <c r="D158" s="180" t="s">
        <v>155</v>
      </c>
      <c r="E158" s="181" t="s">
        <v>907</v>
      </c>
      <c r="F158" s="182" t="s">
        <v>908</v>
      </c>
      <c r="G158" s="183" t="s">
        <v>226</v>
      </c>
      <c r="H158" s="184">
        <v>1.423</v>
      </c>
      <c r="I158" s="185"/>
      <c r="J158" s="186">
        <f>ROUND(I158*H158,2)</f>
        <v>0</v>
      </c>
      <c r="K158" s="182" t="s">
        <v>159</v>
      </c>
      <c r="L158" s="41"/>
      <c r="M158" s="187" t="s">
        <v>19</v>
      </c>
      <c r="N158" s="188" t="s">
        <v>43</v>
      </c>
      <c r="O158" s="66"/>
      <c r="P158" s="189">
        <f>O158*H158</f>
        <v>0</v>
      </c>
      <c r="Q158" s="189">
        <v>1.05516</v>
      </c>
      <c r="R158" s="189">
        <f>Q158*H158</f>
        <v>1.5014926800000001</v>
      </c>
      <c r="S158" s="189">
        <v>0</v>
      </c>
      <c r="T158" s="190">
        <f>S158*H158</f>
        <v>0</v>
      </c>
      <c r="U158" s="36"/>
      <c r="V158" s="36"/>
      <c r="W158" s="36"/>
      <c r="X158" s="36"/>
      <c r="Y158" s="36"/>
      <c r="Z158" s="36"/>
      <c r="AA158" s="36"/>
      <c r="AB158" s="36"/>
      <c r="AC158" s="36"/>
      <c r="AD158" s="36"/>
      <c r="AE158" s="36"/>
      <c r="AR158" s="191" t="s">
        <v>160</v>
      </c>
      <c r="AT158" s="191" t="s">
        <v>155</v>
      </c>
      <c r="AU158" s="191" t="s">
        <v>82</v>
      </c>
      <c r="AY158" s="19" t="s">
        <v>153</v>
      </c>
      <c r="BE158" s="192">
        <f>IF(N158="základní",J158,0)</f>
        <v>0</v>
      </c>
      <c r="BF158" s="192">
        <f>IF(N158="snížená",J158,0)</f>
        <v>0</v>
      </c>
      <c r="BG158" s="192">
        <f>IF(N158="zákl. přenesená",J158,0)</f>
        <v>0</v>
      </c>
      <c r="BH158" s="192">
        <f>IF(N158="sníž. přenesená",J158,0)</f>
        <v>0</v>
      </c>
      <c r="BI158" s="192">
        <f>IF(N158="nulová",J158,0)</f>
        <v>0</v>
      </c>
      <c r="BJ158" s="19" t="s">
        <v>80</v>
      </c>
      <c r="BK158" s="192">
        <f>ROUND(I158*H158,2)</f>
        <v>0</v>
      </c>
      <c r="BL158" s="19" t="s">
        <v>160</v>
      </c>
      <c r="BM158" s="191" t="s">
        <v>909</v>
      </c>
    </row>
    <row r="159" spans="1:47" s="2" customFormat="1" ht="29.25">
      <c r="A159" s="36"/>
      <c r="B159" s="37"/>
      <c r="C159" s="38"/>
      <c r="D159" s="193" t="s">
        <v>186</v>
      </c>
      <c r="E159" s="38"/>
      <c r="F159" s="194" t="s">
        <v>910</v>
      </c>
      <c r="G159" s="38"/>
      <c r="H159" s="38"/>
      <c r="I159" s="195"/>
      <c r="J159" s="38"/>
      <c r="K159" s="38"/>
      <c r="L159" s="41"/>
      <c r="M159" s="196"/>
      <c r="N159" s="197"/>
      <c r="O159" s="66"/>
      <c r="P159" s="66"/>
      <c r="Q159" s="66"/>
      <c r="R159" s="66"/>
      <c r="S159" s="66"/>
      <c r="T159" s="67"/>
      <c r="U159" s="36"/>
      <c r="V159" s="36"/>
      <c r="W159" s="36"/>
      <c r="X159" s="36"/>
      <c r="Y159" s="36"/>
      <c r="Z159" s="36"/>
      <c r="AA159" s="36"/>
      <c r="AB159" s="36"/>
      <c r="AC159" s="36"/>
      <c r="AD159" s="36"/>
      <c r="AE159" s="36"/>
      <c r="AT159" s="19" t="s">
        <v>186</v>
      </c>
      <c r="AU159" s="19" t="s">
        <v>82</v>
      </c>
    </row>
    <row r="160" spans="2:51" s="13" customFormat="1" ht="11.25">
      <c r="B160" s="199"/>
      <c r="C160" s="200"/>
      <c r="D160" s="193" t="s">
        <v>220</v>
      </c>
      <c r="E160" s="201" t="s">
        <v>19</v>
      </c>
      <c r="F160" s="202" t="s">
        <v>911</v>
      </c>
      <c r="G160" s="200"/>
      <c r="H160" s="203">
        <v>1.423</v>
      </c>
      <c r="I160" s="204"/>
      <c r="J160" s="200"/>
      <c r="K160" s="200"/>
      <c r="L160" s="205"/>
      <c r="M160" s="206"/>
      <c r="N160" s="207"/>
      <c r="O160" s="207"/>
      <c r="P160" s="207"/>
      <c r="Q160" s="207"/>
      <c r="R160" s="207"/>
      <c r="S160" s="207"/>
      <c r="T160" s="208"/>
      <c r="AT160" s="209" t="s">
        <v>220</v>
      </c>
      <c r="AU160" s="209" t="s">
        <v>82</v>
      </c>
      <c r="AV160" s="13" t="s">
        <v>82</v>
      </c>
      <c r="AW160" s="13" t="s">
        <v>34</v>
      </c>
      <c r="AX160" s="13" t="s">
        <v>80</v>
      </c>
      <c r="AY160" s="209" t="s">
        <v>153</v>
      </c>
    </row>
    <row r="161" spans="2:63" s="12" customFormat="1" ht="22.9" customHeight="1">
      <c r="B161" s="164"/>
      <c r="C161" s="165"/>
      <c r="D161" s="166" t="s">
        <v>71</v>
      </c>
      <c r="E161" s="178" t="s">
        <v>181</v>
      </c>
      <c r="F161" s="178" t="s">
        <v>912</v>
      </c>
      <c r="G161" s="165"/>
      <c r="H161" s="165"/>
      <c r="I161" s="168"/>
      <c r="J161" s="179">
        <f>BK161</f>
        <v>0</v>
      </c>
      <c r="K161" s="165"/>
      <c r="L161" s="170"/>
      <c r="M161" s="171"/>
      <c r="N161" s="172"/>
      <c r="O161" s="172"/>
      <c r="P161" s="173">
        <f>SUM(P162:P187)</f>
        <v>0</v>
      </c>
      <c r="Q161" s="172"/>
      <c r="R161" s="173">
        <f>SUM(R162:R187)</f>
        <v>8.17168151</v>
      </c>
      <c r="S161" s="172"/>
      <c r="T161" s="174">
        <f>SUM(T162:T187)</f>
        <v>0</v>
      </c>
      <c r="AR161" s="175" t="s">
        <v>80</v>
      </c>
      <c r="AT161" s="176" t="s">
        <v>71</v>
      </c>
      <c r="AU161" s="176" t="s">
        <v>80</v>
      </c>
      <c r="AY161" s="175" t="s">
        <v>153</v>
      </c>
      <c r="BK161" s="177">
        <f>SUM(BK162:BK187)</f>
        <v>0</v>
      </c>
    </row>
    <row r="162" spans="1:65" s="2" customFormat="1" ht="14.45" customHeight="1">
      <c r="A162" s="36"/>
      <c r="B162" s="37"/>
      <c r="C162" s="180" t="s">
        <v>368</v>
      </c>
      <c r="D162" s="180" t="s">
        <v>155</v>
      </c>
      <c r="E162" s="181" t="s">
        <v>913</v>
      </c>
      <c r="F162" s="182" t="s">
        <v>914</v>
      </c>
      <c r="G162" s="183" t="s">
        <v>174</v>
      </c>
      <c r="H162" s="184">
        <v>86.175</v>
      </c>
      <c r="I162" s="185"/>
      <c r="J162" s="186">
        <f>ROUND(I162*H162,2)</f>
        <v>0</v>
      </c>
      <c r="K162" s="182" t="s">
        <v>159</v>
      </c>
      <c r="L162" s="41"/>
      <c r="M162" s="187" t="s">
        <v>19</v>
      </c>
      <c r="N162" s="188" t="s">
        <v>43</v>
      </c>
      <c r="O162" s="66"/>
      <c r="P162" s="189">
        <f>O162*H162</f>
        <v>0</v>
      </c>
      <c r="Q162" s="189">
        <v>0.00438</v>
      </c>
      <c r="R162" s="189">
        <f>Q162*H162</f>
        <v>0.3774465</v>
      </c>
      <c r="S162" s="189">
        <v>0</v>
      </c>
      <c r="T162" s="190">
        <f>S162*H162</f>
        <v>0</v>
      </c>
      <c r="U162" s="36"/>
      <c r="V162" s="36"/>
      <c r="W162" s="36"/>
      <c r="X162" s="36"/>
      <c r="Y162" s="36"/>
      <c r="Z162" s="36"/>
      <c r="AA162" s="36"/>
      <c r="AB162" s="36"/>
      <c r="AC162" s="36"/>
      <c r="AD162" s="36"/>
      <c r="AE162" s="36"/>
      <c r="AR162" s="191" t="s">
        <v>160</v>
      </c>
      <c r="AT162" s="191" t="s">
        <v>155</v>
      </c>
      <c r="AU162" s="191" t="s">
        <v>82</v>
      </c>
      <c r="AY162" s="19" t="s">
        <v>153</v>
      </c>
      <c r="BE162" s="192">
        <f>IF(N162="základní",J162,0)</f>
        <v>0</v>
      </c>
      <c r="BF162" s="192">
        <f>IF(N162="snížená",J162,0)</f>
        <v>0</v>
      </c>
      <c r="BG162" s="192">
        <f>IF(N162="zákl. přenesená",J162,0)</f>
        <v>0</v>
      </c>
      <c r="BH162" s="192">
        <f>IF(N162="sníž. přenesená",J162,0)</f>
        <v>0</v>
      </c>
      <c r="BI162" s="192">
        <f>IF(N162="nulová",J162,0)</f>
        <v>0</v>
      </c>
      <c r="BJ162" s="19" t="s">
        <v>80</v>
      </c>
      <c r="BK162" s="192">
        <f>ROUND(I162*H162,2)</f>
        <v>0</v>
      </c>
      <c r="BL162" s="19" t="s">
        <v>160</v>
      </c>
      <c r="BM162" s="191" t="s">
        <v>915</v>
      </c>
    </row>
    <row r="163" spans="1:47" s="2" customFormat="1" ht="11.25">
      <c r="A163" s="36"/>
      <c r="B163" s="37"/>
      <c r="C163" s="38"/>
      <c r="D163" s="193" t="s">
        <v>186</v>
      </c>
      <c r="E163" s="38"/>
      <c r="F163" s="194" t="s">
        <v>916</v>
      </c>
      <c r="G163" s="38"/>
      <c r="H163" s="38"/>
      <c r="I163" s="195"/>
      <c r="J163" s="38"/>
      <c r="K163" s="38"/>
      <c r="L163" s="41"/>
      <c r="M163" s="196"/>
      <c r="N163" s="197"/>
      <c r="O163" s="66"/>
      <c r="P163" s="66"/>
      <c r="Q163" s="66"/>
      <c r="R163" s="66"/>
      <c r="S163" s="66"/>
      <c r="T163" s="67"/>
      <c r="U163" s="36"/>
      <c r="V163" s="36"/>
      <c r="W163" s="36"/>
      <c r="X163" s="36"/>
      <c r="Y163" s="36"/>
      <c r="Z163" s="36"/>
      <c r="AA163" s="36"/>
      <c r="AB163" s="36"/>
      <c r="AC163" s="36"/>
      <c r="AD163" s="36"/>
      <c r="AE163" s="36"/>
      <c r="AT163" s="19" t="s">
        <v>186</v>
      </c>
      <c r="AU163" s="19" t="s">
        <v>82</v>
      </c>
    </row>
    <row r="164" spans="1:47" s="2" customFormat="1" ht="29.25">
      <c r="A164" s="36"/>
      <c r="B164" s="37"/>
      <c r="C164" s="38"/>
      <c r="D164" s="193" t="s">
        <v>188</v>
      </c>
      <c r="E164" s="38"/>
      <c r="F164" s="198" t="s">
        <v>917</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188</v>
      </c>
      <c r="AU164" s="19" t="s">
        <v>82</v>
      </c>
    </row>
    <row r="165" spans="2:51" s="13" customFormat="1" ht="11.25">
      <c r="B165" s="199"/>
      <c r="C165" s="200"/>
      <c r="D165" s="193" t="s">
        <v>220</v>
      </c>
      <c r="E165" s="201" t="s">
        <v>19</v>
      </c>
      <c r="F165" s="202" t="s">
        <v>826</v>
      </c>
      <c r="G165" s="200"/>
      <c r="H165" s="203">
        <v>86.175</v>
      </c>
      <c r="I165" s="204"/>
      <c r="J165" s="200"/>
      <c r="K165" s="200"/>
      <c r="L165" s="205"/>
      <c r="M165" s="206"/>
      <c r="N165" s="207"/>
      <c r="O165" s="207"/>
      <c r="P165" s="207"/>
      <c r="Q165" s="207"/>
      <c r="R165" s="207"/>
      <c r="S165" s="207"/>
      <c r="T165" s="208"/>
      <c r="AT165" s="209" t="s">
        <v>220</v>
      </c>
      <c r="AU165" s="209" t="s">
        <v>82</v>
      </c>
      <c r="AV165" s="13" t="s">
        <v>82</v>
      </c>
      <c r="AW165" s="13" t="s">
        <v>34</v>
      </c>
      <c r="AX165" s="13" t="s">
        <v>80</v>
      </c>
      <c r="AY165" s="209" t="s">
        <v>153</v>
      </c>
    </row>
    <row r="166" spans="1:65" s="2" customFormat="1" ht="14.45" customHeight="1">
      <c r="A166" s="36"/>
      <c r="B166" s="37"/>
      <c r="C166" s="180" t="s">
        <v>8</v>
      </c>
      <c r="D166" s="180" t="s">
        <v>155</v>
      </c>
      <c r="E166" s="181" t="s">
        <v>918</v>
      </c>
      <c r="F166" s="182" t="s">
        <v>919</v>
      </c>
      <c r="G166" s="183" t="s">
        <v>174</v>
      </c>
      <c r="H166" s="184">
        <v>86.175</v>
      </c>
      <c r="I166" s="185"/>
      <c r="J166" s="186">
        <f>ROUND(I166*H166,2)</f>
        <v>0</v>
      </c>
      <c r="K166" s="182" t="s">
        <v>159</v>
      </c>
      <c r="L166" s="41"/>
      <c r="M166" s="187" t="s">
        <v>19</v>
      </c>
      <c r="N166" s="188" t="s">
        <v>43</v>
      </c>
      <c r="O166" s="66"/>
      <c r="P166" s="189">
        <f>O166*H166</f>
        <v>0</v>
      </c>
      <c r="Q166" s="189">
        <v>0.00328</v>
      </c>
      <c r="R166" s="189">
        <f>Q166*H166</f>
        <v>0.28265399999999996</v>
      </c>
      <c r="S166" s="189">
        <v>0</v>
      </c>
      <c r="T166" s="190">
        <f>S166*H166</f>
        <v>0</v>
      </c>
      <c r="U166" s="36"/>
      <c r="V166" s="36"/>
      <c r="W166" s="36"/>
      <c r="X166" s="36"/>
      <c r="Y166" s="36"/>
      <c r="Z166" s="36"/>
      <c r="AA166" s="36"/>
      <c r="AB166" s="36"/>
      <c r="AC166" s="36"/>
      <c r="AD166" s="36"/>
      <c r="AE166" s="36"/>
      <c r="AR166" s="191" t="s">
        <v>160</v>
      </c>
      <c r="AT166" s="191" t="s">
        <v>155</v>
      </c>
      <c r="AU166" s="191" t="s">
        <v>82</v>
      </c>
      <c r="AY166" s="19" t="s">
        <v>153</v>
      </c>
      <c r="BE166" s="192">
        <f>IF(N166="základní",J166,0)</f>
        <v>0</v>
      </c>
      <c r="BF166" s="192">
        <f>IF(N166="snížená",J166,0)</f>
        <v>0</v>
      </c>
      <c r="BG166" s="192">
        <f>IF(N166="zákl. přenesená",J166,0)</f>
        <v>0</v>
      </c>
      <c r="BH166" s="192">
        <f>IF(N166="sníž. přenesená",J166,0)</f>
        <v>0</v>
      </c>
      <c r="BI166" s="192">
        <f>IF(N166="nulová",J166,0)</f>
        <v>0</v>
      </c>
      <c r="BJ166" s="19" t="s">
        <v>80</v>
      </c>
      <c r="BK166" s="192">
        <f>ROUND(I166*H166,2)</f>
        <v>0</v>
      </c>
      <c r="BL166" s="19" t="s">
        <v>160</v>
      </c>
      <c r="BM166" s="191" t="s">
        <v>920</v>
      </c>
    </row>
    <row r="167" spans="1:47" s="2" customFormat="1" ht="19.5">
      <c r="A167" s="36"/>
      <c r="B167" s="37"/>
      <c r="C167" s="38"/>
      <c r="D167" s="193" t="s">
        <v>186</v>
      </c>
      <c r="E167" s="38"/>
      <c r="F167" s="194" t="s">
        <v>921</v>
      </c>
      <c r="G167" s="38"/>
      <c r="H167" s="38"/>
      <c r="I167" s="195"/>
      <c r="J167" s="38"/>
      <c r="K167" s="38"/>
      <c r="L167" s="41"/>
      <c r="M167" s="196"/>
      <c r="N167" s="197"/>
      <c r="O167" s="66"/>
      <c r="P167" s="66"/>
      <c r="Q167" s="66"/>
      <c r="R167" s="66"/>
      <c r="S167" s="66"/>
      <c r="T167" s="67"/>
      <c r="U167" s="36"/>
      <c r="V167" s="36"/>
      <c r="W167" s="36"/>
      <c r="X167" s="36"/>
      <c r="Y167" s="36"/>
      <c r="Z167" s="36"/>
      <c r="AA167" s="36"/>
      <c r="AB167" s="36"/>
      <c r="AC167" s="36"/>
      <c r="AD167" s="36"/>
      <c r="AE167" s="36"/>
      <c r="AT167" s="19" t="s">
        <v>186</v>
      </c>
      <c r="AU167" s="19" t="s">
        <v>82</v>
      </c>
    </row>
    <row r="168" spans="2:51" s="13" customFormat="1" ht="11.25">
      <c r="B168" s="199"/>
      <c r="C168" s="200"/>
      <c r="D168" s="193" t="s">
        <v>220</v>
      </c>
      <c r="E168" s="201" t="s">
        <v>19</v>
      </c>
      <c r="F168" s="202" t="s">
        <v>922</v>
      </c>
      <c r="G168" s="200"/>
      <c r="H168" s="203">
        <v>93.8</v>
      </c>
      <c r="I168" s="204"/>
      <c r="J168" s="200"/>
      <c r="K168" s="200"/>
      <c r="L168" s="205"/>
      <c r="M168" s="206"/>
      <c r="N168" s="207"/>
      <c r="O168" s="207"/>
      <c r="P168" s="207"/>
      <c r="Q168" s="207"/>
      <c r="R168" s="207"/>
      <c r="S168" s="207"/>
      <c r="T168" s="208"/>
      <c r="AT168" s="209" t="s">
        <v>220</v>
      </c>
      <c r="AU168" s="209" t="s">
        <v>82</v>
      </c>
      <c r="AV168" s="13" t="s">
        <v>82</v>
      </c>
      <c r="AW168" s="13" t="s">
        <v>34</v>
      </c>
      <c r="AX168" s="13" t="s">
        <v>72</v>
      </c>
      <c r="AY168" s="209" t="s">
        <v>153</v>
      </c>
    </row>
    <row r="169" spans="2:51" s="13" customFormat="1" ht="11.25">
      <c r="B169" s="199"/>
      <c r="C169" s="200"/>
      <c r="D169" s="193" t="s">
        <v>220</v>
      </c>
      <c r="E169" s="201" t="s">
        <v>19</v>
      </c>
      <c r="F169" s="202" t="s">
        <v>844</v>
      </c>
      <c r="G169" s="200"/>
      <c r="H169" s="203">
        <v>-7.625</v>
      </c>
      <c r="I169" s="204"/>
      <c r="J169" s="200"/>
      <c r="K169" s="200"/>
      <c r="L169" s="205"/>
      <c r="M169" s="206"/>
      <c r="N169" s="207"/>
      <c r="O169" s="207"/>
      <c r="P169" s="207"/>
      <c r="Q169" s="207"/>
      <c r="R169" s="207"/>
      <c r="S169" s="207"/>
      <c r="T169" s="208"/>
      <c r="AT169" s="209" t="s">
        <v>220</v>
      </c>
      <c r="AU169" s="209" t="s">
        <v>82</v>
      </c>
      <c r="AV169" s="13" t="s">
        <v>82</v>
      </c>
      <c r="AW169" s="13" t="s">
        <v>34</v>
      </c>
      <c r="AX169" s="13" t="s">
        <v>72</v>
      </c>
      <c r="AY169" s="209" t="s">
        <v>153</v>
      </c>
    </row>
    <row r="170" spans="2:51" s="14" customFormat="1" ht="11.25">
      <c r="B170" s="215"/>
      <c r="C170" s="216"/>
      <c r="D170" s="193" t="s">
        <v>220</v>
      </c>
      <c r="E170" s="217" t="s">
        <v>826</v>
      </c>
      <c r="F170" s="218" t="s">
        <v>278</v>
      </c>
      <c r="G170" s="216"/>
      <c r="H170" s="219">
        <v>86.175</v>
      </c>
      <c r="I170" s="220"/>
      <c r="J170" s="216"/>
      <c r="K170" s="216"/>
      <c r="L170" s="221"/>
      <c r="M170" s="222"/>
      <c r="N170" s="223"/>
      <c r="O170" s="223"/>
      <c r="P170" s="223"/>
      <c r="Q170" s="223"/>
      <c r="R170" s="223"/>
      <c r="S170" s="223"/>
      <c r="T170" s="224"/>
      <c r="AT170" s="225" t="s">
        <v>220</v>
      </c>
      <c r="AU170" s="225" t="s">
        <v>82</v>
      </c>
      <c r="AV170" s="14" t="s">
        <v>160</v>
      </c>
      <c r="AW170" s="14" t="s">
        <v>34</v>
      </c>
      <c r="AX170" s="14" t="s">
        <v>80</v>
      </c>
      <c r="AY170" s="225" t="s">
        <v>153</v>
      </c>
    </row>
    <row r="171" spans="1:65" s="2" customFormat="1" ht="14.45" customHeight="1">
      <c r="A171" s="36"/>
      <c r="B171" s="37"/>
      <c r="C171" s="180" t="s">
        <v>214</v>
      </c>
      <c r="D171" s="180" t="s">
        <v>155</v>
      </c>
      <c r="E171" s="181" t="s">
        <v>923</v>
      </c>
      <c r="F171" s="182" t="s">
        <v>924</v>
      </c>
      <c r="G171" s="183" t="s">
        <v>174</v>
      </c>
      <c r="H171" s="184">
        <v>77.775</v>
      </c>
      <c r="I171" s="185"/>
      <c r="J171" s="186">
        <f>ROUND(I171*H171,2)</f>
        <v>0</v>
      </c>
      <c r="K171" s="182" t="s">
        <v>159</v>
      </c>
      <c r="L171" s="41"/>
      <c r="M171" s="187" t="s">
        <v>19</v>
      </c>
      <c r="N171" s="188" t="s">
        <v>43</v>
      </c>
      <c r="O171" s="66"/>
      <c r="P171" s="189">
        <f>O171*H171</f>
        <v>0</v>
      </c>
      <c r="Q171" s="189">
        <v>0.00438</v>
      </c>
      <c r="R171" s="189">
        <f>Q171*H171</f>
        <v>0.3406545</v>
      </c>
      <c r="S171" s="189">
        <v>0</v>
      </c>
      <c r="T171" s="190">
        <f>S171*H171</f>
        <v>0</v>
      </c>
      <c r="U171" s="36"/>
      <c r="V171" s="36"/>
      <c r="W171" s="36"/>
      <c r="X171" s="36"/>
      <c r="Y171" s="36"/>
      <c r="Z171" s="36"/>
      <c r="AA171" s="36"/>
      <c r="AB171" s="36"/>
      <c r="AC171" s="36"/>
      <c r="AD171" s="36"/>
      <c r="AE171" s="36"/>
      <c r="AR171" s="191" t="s">
        <v>160</v>
      </c>
      <c r="AT171" s="191" t="s">
        <v>155</v>
      </c>
      <c r="AU171" s="191" t="s">
        <v>82</v>
      </c>
      <c r="AY171" s="19" t="s">
        <v>153</v>
      </c>
      <c r="BE171" s="192">
        <f>IF(N171="základní",J171,0)</f>
        <v>0</v>
      </c>
      <c r="BF171" s="192">
        <f>IF(N171="snížená",J171,0)</f>
        <v>0</v>
      </c>
      <c r="BG171" s="192">
        <f>IF(N171="zákl. přenesená",J171,0)</f>
        <v>0</v>
      </c>
      <c r="BH171" s="192">
        <f>IF(N171="sníž. přenesená",J171,0)</f>
        <v>0</v>
      </c>
      <c r="BI171" s="192">
        <f>IF(N171="nulová",J171,0)</f>
        <v>0</v>
      </c>
      <c r="BJ171" s="19" t="s">
        <v>80</v>
      </c>
      <c r="BK171" s="192">
        <f>ROUND(I171*H171,2)</f>
        <v>0</v>
      </c>
      <c r="BL171" s="19" t="s">
        <v>160</v>
      </c>
      <c r="BM171" s="191" t="s">
        <v>925</v>
      </c>
    </row>
    <row r="172" spans="1:47" s="2" customFormat="1" ht="11.25">
      <c r="A172" s="36"/>
      <c r="B172" s="37"/>
      <c r="C172" s="38"/>
      <c r="D172" s="193" t="s">
        <v>186</v>
      </c>
      <c r="E172" s="38"/>
      <c r="F172" s="194" t="s">
        <v>926</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186</v>
      </c>
      <c r="AU172" s="19" t="s">
        <v>82</v>
      </c>
    </row>
    <row r="173" spans="1:47" s="2" customFormat="1" ht="29.25">
      <c r="A173" s="36"/>
      <c r="B173" s="37"/>
      <c r="C173" s="38"/>
      <c r="D173" s="193" t="s">
        <v>188</v>
      </c>
      <c r="E173" s="38"/>
      <c r="F173" s="198" t="s">
        <v>917</v>
      </c>
      <c r="G173" s="38"/>
      <c r="H173" s="38"/>
      <c r="I173" s="195"/>
      <c r="J173" s="38"/>
      <c r="K173" s="38"/>
      <c r="L173" s="41"/>
      <c r="M173" s="196"/>
      <c r="N173" s="197"/>
      <c r="O173" s="66"/>
      <c r="P173" s="66"/>
      <c r="Q173" s="66"/>
      <c r="R173" s="66"/>
      <c r="S173" s="66"/>
      <c r="T173" s="67"/>
      <c r="U173" s="36"/>
      <c r="V173" s="36"/>
      <c r="W173" s="36"/>
      <c r="X173" s="36"/>
      <c r="Y173" s="36"/>
      <c r="Z173" s="36"/>
      <c r="AA173" s="36"/>
      <c r="AB173" s="36"/>
      <c r="AC173" s="36"/>
      <c r="AD173" s="36"/>
      <c r="AE173" s="36"/>
      <c r="AT173" s="19" t="s">
        <v>188</v>
      </c>
      <c r="AU173" s="19" t="s">
        <v>82</v>
      </c>
    </row>
    <row r="174" spans="2:51" s="13" customFormat="1" ht="11.25">
      <c r="B174" s="199"/>
      <c r="C174" s="200"/>
      <c r="D174" s="193" t="s">
        <v>220</v>
      </c>
      <c r="E174" s="201" t="s">
        <v>19</v>
      </c>
      <c r="F174" s="202" t="s">
        <v>824</v>
      </c>
      <c r="G174" s="200"/>
      <c r="H174" s="203">
        <v>77.775</v>
      </c>
      <c r="I174" s="204"/>
      <c r="J174" s="200"/>
      <c r="K174" s="200"/>
      <c r="L174" s="205"/>
      <c r="M174" s="206"/>
      <c r="N174" s="207"/>
      <c r="O174" s="207"/>
      <c r="P174" s="207"/>
      <c r="Q174" s="207"/>
      <c r="R174" s="207"/>
      <c r="S174" s="207"/>
      <c r="T174" s="208"/>
      <c r="AT174" s="209" t="s">
        <v>220</v>
      </c>
      <c r="AU174" s="209" t="s">
        <v>82</v>
      </c>
      <c r="AV174" s="13" t="s">
        <v>82</v>
      </c>
      <c r="AW174" s="13" t="s">
        <v>34</v>
      </c>
      <c r="AX174" s="13" t="s">
        <v>80</v>
      </c>
      <c r="AY174" s="209" t="s">
        <v>153</v>
      </c>
    </row>
    <row r="175" spans="1:65" s="2" customFormat="1" ht="14.45" customHeight="1">
      <c r="A175" s="36"/>
      <c r="B175" s="37"/>
      <c r="C175" s="180" t="s">
        <v>384</v>
      </c>
      <c r="D175" s="180" t="s">
        <v>155</v>
      </c>
      <c r="E175" s="181" t="s">
        <v>927</v>
      </c>
      <c r="F175" s="182" t="s">
        <v>928</v>
      </c>
      <c r="G175" s="183" t="s">
        <v>174</v>
      </c>
      <c r="H175" s="184">
        <v>77.775</v>
      </c>
      <c r="I175" s="185"/>
      <c r="J175" s="186">
        <f>ROUND(I175*H175,2)</f>
        <v>0</v>
      </c>
      <c r="K175" s="182" t="s">
        <v>159</v>
      </c>
      <c r="L175" s="41"/>
      <c r="M175" s="187" t="s">
        <v>19</v>
      </c>
      <c r="N175" s="188" t="s">
        <v>43</v>
      </c>
      <c r="O175" s="66"/>
      <c r="P175" s="189">
        <f>O175*H175</f>
        <v>0</v>
      </c>
      <c r="Q175" s="189">
        <v>0.00328</v>
      </c>
      <c r="R175" s="189">
        <f>Q175*H175</f>
        <v>0.255102</v>
      </c>
      <c r="S175" s="189">
        <v>0</v>
      </c>
      <c r="T175" s="190">
        <f>S175*H175</f>
        <v>0</v>
      </c>
      <c r="U175" s="36"/>
      <c r="V175" s="36"/>
      <c r="W175" s="36"/>
      <c r="X175" s="36"/>
      <c r="Y175" s="36"/>
      <c r="Z175" s="36"/>
      <c r="AA175" s="36"/>
      <c r="AB175" s="36"/>
      <c r="AC175" s="36"/>
      <c r="AD175" s="36"/>
      <c r="AE175" s="36"/>
      <c r="AR175" s="191" t="s">
        <v>160</v>
      </c>
      <c r="AT175" s="191" t="s">
        <v>155</v>
      </c>
      <c r="AU175" s="191" t="s">
        <v>82</v>
      </c>
      <c r="AY175" s="19" t="s">
        <v>153</v>
      </c>
      <c r="BE175" s="192">
        <f>IF(N175="základní",J175,0)</f>
        <v>0</v>
      </c>
      <c r="BF175" s="192">
        <f>IF(N175="snížená",J175,0)</f>
        <v>0</v>
      </c>
      <c r="BG175" s="192">
        <f>IF(N175="zákl. přenesená",J175,0)</f>
        <v>0</v>
      </c>
      <c r="BH175" s="192">
        <f>IF(N175="sníž. přenesená",J175,0)</f>
        <v>0</v>
      </c>
      <c r="BI175" s="192">
        <f>IF(N175="nulová",J175,0)</f>
        <v>0</v>
      </c>
      <c r="BJ175" s="19" t="s">
        <v>80</v>
      </c>
      <c r="BK175" s="192">
        <f>ROUND(I175*H175,2)</f>
        <v>0</v>
      </c>
      <c r="BL175" s="19" t="s">
        <v>160</v>
      </c>
      <c r="BM175" s="191" t="s">
        <v>929</v>
      </c>
    </row>
    <row r="176" spans="1:47" s="2" customFormat="1" ht="11.25">
      <c r="A176" s="36"/>
      <c r="B176" s="37"/>
      <c r="C176" s="38"/>
      <c r="D176" s="193" t="s">
        <v>186</v>
      </c>
      <c r="E176" s="38"/>
      <c r="F176" s="194" t="s">
        <v>930</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186</v>
      </c>
      <c r="AU176" s="19" t="s">
        <v>82</v>
      </c>
    </row>
    <row r="177" spans="2:51" s="13" customFormat="1" ht="11.25">
      <c r="B177" s="199"/>
      <c r="C177" s="200"/>
      <c r="D177" s="193" t="s">
        <v>220</v>
      </c>
      <c r="E177" s="201" t="s">
        <v>19</v>
      </c>
      <c r="F177" s="202" t="s">
        <v>931</v>
      </c>
      <c r="G177" s="200"/>
      <c r="H177" s="203">
        <v>85.4</v>
      </c>
      <c r="I177" s="204"/>
      <c r="J177" s="200"/>
      <c r="K177" s="200"/>
      <c r="L177" s="205"/>
      <c r="M177" s="206"/>
      <c r="N177" s="207"/>
      <c r="O177" s="207"/>
      <c r="P177" s="207"/>
      <c r="Q177" s="207"/>
      <c r="R177" s="207"/>
      <c r="S177" s="207"/>
      <c r="T177" s="208"/>
      <c r="AT177" s="209" t="s">
        <v>220</v>
      </c>
      <c r="AU177" s="209" t="s">
        <v>82</v>
      </c>
      <c r="AV177" s="13" t="s">
        <v>82</v>
      </c>
      <c r="AW177" s="13" t="s">
        <v>34</v>
      </c>
      <c r="AX177" s="13" t="s">
        <v>72</v>
      </c>
      <c r="AY177" s="209" t="s">
        <v>153</v>
      </c>
    </row>
    <row r="178" spans="2:51" s="13" customFormat="1" ht="11.25">
      <c r="B178" s="199"/>
      <c r="C178" s="200"/>
      <c r="D178" s="193" t="s">
        <v>220</v>
      </c>
      <c r="E178" s="201" t="s">
        <v>19</v>
      </c>
      <c r="F178" s="202" t="s">
        <v>844</v>
      </c>
      <c r="G178" s="200"/>
      <c r="H178" s="203">
        <v>-7.625</v>
      </c>
      <c r="I178" s="204"/>
      <c r="J178" s="200"/>
      <c r="K178" s="200"/>
      <c r="L178" s="205"/>
      <c r="M178" s="206"/>
      <c r="N178" s="207"/>
      <c r="O178" s="207"/>
      <c r="P178" s="207"/>
      <c r="Q178" s="207"/>
      <c r="R178" s="207"/>
      <c r="S178" s="207"/>
      <c r="T178" s="208"/>
      <c r="AT178" s="209" t="s">
        <v>220</v>
      </c>
      <c r="AU178" s="209" t="s">
        <v>82</v>
      </c>
      <c r="AV178" s="13" t="s">
        <v>82</v>
      </c>
      <c r="AW178" s="13" t="s">
        <v>34</v>
      </c>
      <c r="AX178" s="13" t="s">
        <v>72</v>
      </c>
      <c r="AY178" s="209" t="s">
        <v>153</v>
      </c>
    </row>
    <row r="179" spans="2:51" s="14" customFormat="1" ht="11.25">
      <c r="B179" s="215"/>
      <c r="C179" s="216"/>
      <c r="D179" s="193" t="s">
        <v>220</v>
      </c>
      <c r="E179" s="217" t="s">
        <v>824</v>
      </c>
      <c r="F179" s="218" t="s">
        <v>278</v>
      </c>
      <c r="G179" s="216"/>
      <c r="H179" s="219">
        <v>77.775</v>
      </c>
      <c r="I179" s="220"/>
      <c r="J179" s="216"/>
      <c r="K179" s="216"/>
      <c r="L179" s="221"/>
      <c r="M179" s="222"/>
      <c r="N179" s="223"/>
      <c r="O179" s="223"/>
      <c r="P179" s="223"/>
      <c r="Q179" s="223"/>
      <c r="R179" s="223"/>
      <c r="S179" s="223"/>
      <c r="T179" s="224"/>
      <c r="AT179" s="225" t="s">
        <v>220</v>
      </c>
      <c r="AU179" s="225" t="s">
        <v>82</v>
      </c>
      <c r="AV179" s="14" t="s">
        <v>160</v>
      </c>
      <c r="AW179" s="14" t="s">
        <v>34</v>
      </c>
      <c r="AX179" s="14" t="s">
        <v>80</v>
      </c>
      <c r="AY179" s="225" t="s">
        <v>153</v>
      </c>
    </row>
    <row r="180" spans="1:65" s="2" customFormat="1" ht="14.45" customHeight="1">
      <c r="A180" s="36"/>
      <c r="B180" s="37"/>
      <c r="C180" s="180" t="s">
        <v>390</v>
      </c>
      <c r="D180" s="180" t="s">
        <v>155</v>
      </c>
      <c r="E180" s="181" t="s">
        <v>932</v>
      </c>
      <c r="F180" s="182" t="s">
        <v>933</v>
      </c>
      <c r="G180" s="183" t="s">
        <v>184</v>
      </c>
      <c r="H180" s="184">
        <v>2.819</v>
      </c>
      <c r="I180" s="185"/>
      <c r="J180" s="186">
        <f>ROUND(I180*H180,2)</f>
        <v>0</v>
      </c>
      <c r="K180" s="182" t="s">
        <v>159</v>
      </c>
      <c r="L180" s="41"/>
      <c r="M180" s="187" t="s">
        <v>19</v>
      </c>
      <c r="N180" s="188" t="s">
        <v>43</v>
      </c>
      <c r="O180" s="66"/>
      <c r="P180" s="189">
        <f>O180*H180</f>
        <v>0</v>
      </c>
      <c r="Q180" s="189">
        <v>2.45329</v>
      </c>
      <c r="R180" s="189">
        <f>Q180*H180</f>
        <v>6.91582451</v>
      </c>
      <c r="S180" s="189">
        <v>0</v>
      </c>
      <c r="T180" s="190">
        <f>S180*H180</f>
        <v>0</v>
      </c>
      <c r="U180" s="36"/>
      <c r="V180" s="36"/>
      <c r="W180" s="36"/>
      <c r="X180" s="36"/>
      <c r="Y180" s="36"/>
      <c r="Z180" s="36"/>
      <c r="AA180" s="36"/>
      <c r="AB180" s="36"/>
      <c r="AC180" s="36"/>
      <c r="AD180" s="36"/>
      <c r="AE180" s="36"/>
      <c r="AR180" s="191" t="s">
        <v>160</v>
      </c>
      <c r="AT180" s="191" t="s">
        <v>155</v>
      </c>
      <c r="AU180" s="191" t="s">
        <v>82</v>
      </c>
      <c r="AY180" s="19" t="s">
        <v>153</v>
      </c>
      <c r="BE180" s="192">
        <f>IF(N180="základní",J180,0)</f>
        <v>0</v>
      </c>
      <c r="BF180" s="192">
        <f>IF(N180="snížená",J180,0)</f>
        <v>0</v>
      </c>
      <c r="BG180" s="192">
        <f>IF(N180="zákl. přenesená",J180,0)</f>
        <v>0</v>
      </c>
      <c r="BH180" s="192">
        <f>IF(N180="sníž. přenesená",J180,0)</f>
        <v>0</v>
      </c>
      <c r="BI180" s="192">
        <f>IF(N180="nulová",J180,0)</f>
        <v>0</v>
      </c>
      <c r="BJ180" s="19" t="s">
        <v>80</v>
      </c>
      <c r="BK180" s="192">
        <f>ROUND(I180*H180,2)</f>
        <v>0</v>
      </c>
      <c r="BL180" s="19" t="s">
        <v>160</v>
      </c>
      <c r="BM180" s="191" t="s">
        <v>934</v>
      </c>
    </row>
    <row r="181" spans="1:47" s="2" customFormat="1" ht="11.25">
      <c r="A181" s="36"/>
      <c r="B181" s="37"/>
      <c r="C181" s="38"/>
      <c r="D181" s="193" t="s">
        <v>186</v>
      </c>
      <c r="E181" s="38"/>
      <c r="F181" s="194" t="s">
        <v>935</v>
      </c>
      <c r="G181" s="38"/>
      <c r="H181" s="38"/>
      <c r="I181" s="195"/>
      <c r="J181" s="38"/>
      <c r="K181" s="38"/>
      <c r="L181" s="41"/>
      <c r="M181" s="196"/>
      <c r="N181" s="197"/>
      <c r="O181" s="66"/>
      <c r="P181" s="66"/>
      <c r="Q181" s="66"/>
      <c r="R181" s="66"/>
      <c r="S181" s="66"/>
      <c r="T181" s="67"/>
      <c r="U181" s="36"/>
      <c r="V181" s="36"/>
      <c r="W181" s="36"/>
      <c r="X181" s="36"/>
      <c r="Y181" s="36"/>
      <c r="Z181" s="36"/>
      <c r="AA181" s="36"/>
      <c r="AB181" s="36"/>
      <c r="AC181" s="36"/>
      <c r="AD181" s="36"/>
      <c r="AE181" s="36"/>
      <c r="AT181" s="19" t="s">
        <v>186</v>
      </c>
      <c r="AU181" s="19" t="s">
        <v>82</v>
      </c>
    </row>
    <row r="182" spans="1:47" s="2" customFormat="1" ht="146.25">
      <c r="A182" s="36"/>
      <c r="B182" s="37"/>
      <c r="C182" s="38"/>
      <c r="D182" s="193" t="s">
        <v>188</v>
      </c>
      <c r="E182" s="38"/>
      <c r="F182" s="198" t="s">
        <v>936</v>
      </c>
      <c r="G182" s="38"/>
      <c r="H182" s="38"/>
      <c r="I182" s="195"/>
      <c r="J182" s="38"/>
      <c r="K182" s="38"/>
      <c r="L182" s="41"/>
      <c r="M182" s="196"/>
      <c r="N182" s="197"/>
      <c r="O182" s="66"/>
      <c r="P182" s="66"/>
      <c r="Q182" s="66"/>
      <c r="R182" s="66"/>
      <c r="S182" s="66"/>
      <c r="T182" s="67"/>
      <c r="U182" s="36"/>
      <c r="V182" s="36"/>
      <c r="W182" s="36"/>
      <c r="X182" s="36"/>
      <c r="Y182" s="36"/>
      <c r="Z182" s="36"/>
      <c r="AA182" s="36"/>
      <c r="AB182" s="36"/>
      <c r="AC182" s="36"/>
      <c r="AD182" s="36"/>
      <c r="AE182" s="36"/>
      <c r="AT182" s="19" t="s">
        <v>188</v>
      </c>
      <c r="AU182" s="19" t="s">
        <v>82</v>
      </c>
    </row>
    <row r="183" spans="1:47" s="2" customFormat="1" ht="19.5">
      <c r="A183" s="36"/>
      <c r="B183" s="37"/>
      <c r="C183" s="38"/>
      <c r="D183" s="193" t="s">
        <v>274</v>
      </c>
      <c r="E183" s="38"/>
      <c r="F183" s="198" t="s">
        <v>745</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274</v>
      </c>
      <c r="AU183" s="19" t="s">
        <v>82</v>
      </c>
    </row>
    <row r="184" spans="2:51" s="13" customFormat="1" ht="11.25">
      <c r="B184" s="199"/>
      <c r="C184" s="200"/>
      <c r="D184" s="193" t="s">
        <v>220</v>
      </c>
      <c r="E184" s="201" t="s">
        <v>19</v>
      </c>
      <c r="F184" s="202" t="s">
        <v>937</v>
      </c>
      <c r="G184" s="200"/>
      <c r="H184" s="203">
        <v>2.819</v>
      </c>
      <c r="I184" s="204"/>
      <c r="J184" s="200"/>
      <c r="K184" s="200"/>
      <c r="L184" s="205"/>
      <c r="M184" s="206"/>
      <c r="N184" s="207"/>
      <c r="O184" s="207"/>
      <c r="P184" s="207"/>
      <c r="Q184" s="207"/>
      <c r="R184" s="207"/>
      <c r="S184" s="207"/>
      <c r="T184" s="208"/>
      <c r="AT184" s="209" t="s">
        <v>220</v>
      </c>
      <c r="AU184" s="209" t="s">
        <v>82</v>
      </c>
      <c r="AV184" s="13" t="s">
        <v>82</v>
      </c>
      <c r="AW184" s="13" t="s">
        <v>34</v>
      </c>
      <c r="AX184" s="13" t="s">
        <v>80</v>
      </c>
      <c r="AY184" s="209" t="s">
        <v>153</v>
      </c>
    </row>
    <row r="185" spans="1:65" s="2" customFormat="1" ht="14.45" customHeight="1">
      <c r="A185" s="36"/>
      <c r="B185" s="37"/>
      <c r="C185" s="180" t="s">
        <v>399</v>
      </c>
      <c r="D185" s="180" t="s">
        <v>155</v>
      </c>
      <c r="E185" s="181" t="s">
        <v>938</v>
      </c>
      <c r="F185" s="182" t="s">
        <v>939</v>
      </c>
      <c r="G185" s="183" t="s">
        <v>174</v>
      </c>
      <c r="H185" s="184">
        <v>77.775</v>
      </c>
      <c r="I185" s="185"/>
      <c r="J185" s="186">
        <f>ROUND(I185*H185,2)</f>
        <v>0</v>
      </c>
      <c r="K185" s="182" t="s">
        <v>19</v>
      </c>
      <c r="L185" s="41"/>
      <c r="M185" s="187" t="s">
        <v>19</v>
      </c>
      <c r="N185" s="188" t="s">
        <v>43</v>
      </c>
      <c r="O185" s="66"/>
      <c r="P185" s="189">
        <f>O185*H185</f>
        <v>0</v>
      </c>
      <c r="Q185" s="189">
        <v>0</v>
      </c>
      <c r="R185" s="189">
        <f>Q185*H185</f>
        <v>0</v>
      </c>
      <c r="S185" s="189">
        <v>0</v>
      </c>
      <c r="T185" s="190">
        <f>S185*H185</f>
        <v>0</v>
      </c>
      <c r="U185" s="36"/>
      <c r="V185" s="36"/>
      <c r="W185" s="36"/>
      <c r="X185" s="36"/>
      <c r="Y185" s="36"/>
      <c r="Z185" s="36"/>
      <c r="AA185" s="36"/>
      <c r="AB185" s="36"/>
      <c r="AC185" s="36"/>
      <c r="AD185" s="36"/>
      <c r="AE185" s="36"/>
      <c r="AR185" s="191" t="s">
        <v>160</v>
      </c>
      <c r="AT185" s="191" t="s">
        <v>155</v>
      </c>
      <c r="AU185" s="191" t="s">
        <v>82</v>
      </c>
      <c r="AY185" s="19" t="s">
        <v>153</v>
      </c>
      <c r="BE185" s="192">
        <f>IF(N185="základní",J185,0)</f>
        <v>0</v>
      </c>
      <c r="BF185" s="192">
        <f>IF(N185="snížená",J185,0)</f>
        <v>0</v>
      </c>
      <c r="BG185" s="192">
        <f>IF(N185="zákl. přenesená",J185,0)</f>
        <v>0</v>
      </c>
      <c r="BH185" s="192">
        <f>IF(N185="sníž. přenesená",J185,0)</f>
        <v>0</v>
      </c>
      <c r="BI185" s="192">
        <f>IF(N185="nulová",J185,0)</f>
        <v>0</v>
      </c>
      <c r="BJ185" s="19" t="s">
        <v>80</v>
      </c>
      <c r="BK185" s="192">
        <f>ROUND(I185*H185,2)</f>
        <v>0</v>
      </c>
      <c r="BL185" s="19" t="s">
        <v>160</v>
      </c>
      <c r="BM185" s="191" t="s">
        <v>940</v>
      </c>
    </row>
    <row r="186" spans="1:47" s="2" customFormat="1" ht="11.25">
      <c r="A186" s="36"/>
      <c r="B186" s="37"/>
      <c r="C186" s="38"/>
      <c r="D186" s="193" t="s">
        <v>186</v>
      </c>
      <c r="E186" s="38"/>
      <c r="F186" s="194" t="s">
        <v>939</v>
      </c>
      <c r="G186" s="38"/>
      <c r="H186" s="38"/>
      <c r="I186" s="195"/>
      <c r="J186" s="38"/>
      <c r="K186" s="38"/>
      <c r="L186" s="41"/>
      <c r="M186" s="196"/>
      <c r="N186" s="197"/>
      <c r="O186" s="66"/>
      <c r="P186" s="66"/>
      <c r="Q186" s="66"/>
      <c r="R186" s="66"/>
      <c r="S186" s="66"/>
      <c r="T186" s="67"/>
      <c r="U186" s="36"/>
      <c r="V186" s="36"/>
      <c r="W186" s="36"/>
      <c r="X186" s="36"/>
      <c r="Y186" s="36"/>
      <c r="Z186" s="36"/>
      <c r="AA186" s="36"/>
      <c r="AB186" s="36"/>
      <c r="AC186" s="36"/>
      <c r="AD186" s="36"/>
      <c r="AE186" s="36"/>
      <c r="AT186" s="19" t="s">
        <v>186</v>
      </c>
      <c r="AU186" s="19" t="s">
        <v>82</v>
      </c>
    </row>
    <row r="187" spans="2:51" s="13" customFormat="1" ht="11.25">
      <c r="B187" s="199"/>
      <c r="C187" s="200"/>
      <c r="D187" s="193" t="s">
        <v>220</v>
      </c>
      <c r="E187" s="201" t="s">
        <v>19</v>
      </c>
      <c r="F187" s="202" t="s">
        <v>824</v>
      </c>
      <c r="G187" s="200"/>
      <c r="H187" s="203">
        <v>77.775</v>
      </c>
      <c r="I187" s="204"/>
      <c r="J187" s="200"/>
      <c r="K187" s="200"/>
      <c r="L187" s="205"/>
      <c r="M187" s="206"/>
      <c r="N187" s="207"/>
      <c r="O187" s="207"/>
      <c r="P187" s="207"/>
      <c r="Q187" s="207"/>
      <c r="R187" s="207"/>
      <c r="S187" s="207"/>
      <c r="T187" s="208"/>
      <c r="AT187" s="209" t="s">
        <v>220</v>
      </c>
      <c r="AU187" s="209" t="s">
        <v>82</v>
      </c>
      <c r="AV187" s="13" t="s">
        <v>82</v>
      </c>
      <c r="AW187" s="13" t="s">
        <v>34</v>
      </c>
      <c r="AX187" s="13" t="s">
        <v>80</v>
      </c>
      <c r="AY187" s="209" t="s">
        <v>153</v>
      </c>
    </row>
    <row r="188" spans="2:63" s="12" customFormat="1" ht="22.9" customHeight="1">
      <c r="B188" s="164"/>
      <c r="C188" s="165"/>
      <c r="D188" s="166" t="s">
        <v>71</v>
      </c>
      <c r="E188" s="178" t="s">
        <v>202</v>
      </c>
      <c r="F188" s="178" t="s">
        <v>379</v>
      </c>
      <c r="G188" s="165"/>
      <c r="H188" s="165"/>
      <c r="I188" s="168"/>
      <c r="J188" s="179">
        <f>BK188</f>
        <v>0</v>
      </c>
      <c r="K188" s="165"/>
      <c r="L188" s="170"/>
      <c r="M188" s="171"/>
      <c r="N188" s="172"/>
      <c r="O188" s="172"/>
      <c r="P188" s="173">
        <f>SUM(P189:P208)</f>
        <v>0</v>
      </c>
      <c r="Q188" s="172"/>
      <c r="R188" s="173">
        <f>SUM(R189:R208)</f>
        <v>0.010784799999999999</v>
      </c>
      <c r="S188" s="172"/>
      <c r="T188" s="174">
        <f>SUM(T189:T208)</f>
        <v>0</v>
      </c>
      <c r="AR188" s="175" t="s">
        <v>80</v>
      </c>
      <c r="AT188" s="176" t="s">
        <v>71</v>
      </c>
      <c r="AU188" s="176" t="s">
        <v>80</v>
      </c>
      <c r="AY188" s="175" t="s">
        <v>153</v>
      </c>
      <c r="BK188" s="177">
        <f>SUM(BK189:BK208)</f>
        <v>0</v>
      </c>
    </row>
    <row r="189" spans="1:65" s="2" customFormat="1" ht="14.45" customHeight="1">
      <c r="A189" s="36"/>
      <c r="B189" s="37"/>
      <c r="C189" s="180" t="s">
        <v>405</v>
      </c>
      <c r="D189" s="180" t="s">
        <v>155</v>
      </c>
      <c r="E189" s="181" t="s">
        <v>941</v>
      </c>
      <c r="F189" s="182" t="s">
        <v>942</v>
      </c>
      <c r="G189" s="183" t="s">
        <v>174</v>
      </c>
      <c r="H189" s="184">
        <v>91.12</v>
      </c>
      <c r="I189" s="185"/>
      <c r="J189" s="186">
        <f>ROUND(I189*H189,2)</f>
        <v>0</v>
      </c>
      <c r="K189" s="182" t="s">
        <v>159</v>
      </c>
      <c r="L189" s="41"/>
      <c r="M189" s="187" t="s">
        <v>19</v>
      </c>
      <c r="N189" s="188" t="s">
        <v>43</v>
      </c>
      <c r="O189" s="66"/>
      <c r="P189" s="189">
        <f>O189*H189</f>
        <v>0</v>
      </c>
      <c r="Q189" s="189">
        <v>0</v>
      </c>
      <c r="R189" s="189">
        <f>Q189*H189</f>
        <v>0</v>
      </c>
      <c r="S189" s="189">
        <v>0</v>
      </c>
      <c r="T189" s="190">
        <f>S189*H189</f>
        <v>0</v>
      </c>
      <c r="U189" s="36"/>
      <c r="V189" s="36"/>
      <c r="W189" s="36"/>
      <c r="X189" s="36"/>
      <c r="Y189" s="36"/>
      <c r="Z189" s="36"/>
      <c r="AA189" s="36"/>
      <c r="AB189" s="36"/>
      <c r="AC189" s="36"/>
      <c r="AD189" s="36"/>
      <c r="AE189" s="36"/>
      <c r="AR189" s="191" t="s">
        <v>160</v>
      </c>
      <c r="AT189" s="191" t="s">
        <v>155</v>
      </c>
      <c r="AU189" s="191" t="s">
        <v>82</v>
      </c>
      <c r="AY189" s="19" t="s">
        <v>153</v>
      </c>
      <c r="BE189" s="192">
        <f>IF(N189="základní",J189,0)</f>
        <v>0</v>
      </c>
      <c r="BF189" s="192">
        <f>IF(N189="snížená",J189,0)</f>
        <v>0</v>
      </c>
      <c r="BG189" s="192">
        <f>IF(N189="zákl. přenesená",J189,0)</f>
        <v>0</v>
      </c>
      <c r="BH189" s="192">
        <f>IF(N189="sníž. přenesená",J189,0)</f>
        <v>0</v>
      </c>
      <c r="BI189" s="192">
        <f>IF(N189="nulová",J189,0)</f>
        <v>0</v>
      </c>
      <c r="BJ189" s="19" t="s">
        <v>80</v>
      </c>
      <c r="BK189" s="192">
        <f>ROUND(I189*H189,2)</f>
        <v>0</v>
      </c>
      <c r="BL189" s="19" t="s">
        <v>160</v>
      </c>
      <c r="BM189" s="191" t="s">
        <v>943</v>
      </c>
    </row>
    <row r="190" spans="1:47" s="2" customFormat="1" ht="19.5">
      <c r="A190" s="36"/>
      <c r="B190" s="37"/>
      <c r="C190" s="38"/>
      <c r="D190" s="193" t="s">
        <v>186</v>
      </c>
      <c r="E190" s="38"/>
      <c r="F190" s="194" t="s">
        <v>944</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186</v>
      </c>
      <c r="AU190" s="19" t="s">
        <v>82</v>
      </c>
    </row>
    <row r="191" spans="1:47" s="2" customFormat="1" ht="58.5">
      <c r="A191" s="36"/>
      <c r="B191" s="37"/>
      <c r="C191" s="38"/>
      <c r="D191" s="193" t="s">
        <v>188</v>
      </c>
      <c r="E191" s="38"/>
      <c r="F191" s="198" t="s">
        <v>945</v>
      </c>
      <c r="G191" s="38"/>
      <c r="H191" s="38"/>
      <c r="I191" s="195"/>
      <c r="J191" s="38"/>
      <c r="K191" s="38"/>
      <c r="L191" s="41"/>
      <c r="M191" s="196"/>
      <c r="N191" s="197"/>
      <c r="O191" s="66"/>
      <c r="P191" s="66"/>
      <c r="Q191" s="66"/>
      <c r="R191" s="66"/>
      <c r="S191" s="66"/>
      <c r="T191" s="67"/>
      <c r="U191" s="36"/>
      <c r="V191" s="36"/>
      <c r="W191" s="36"/>
      <c r="X191" s="36"/>
      <c r="Y191" s="36"/>
      <c r="Z191" s="36"/>
      <c r="AA191" s="36"/>
      <c r="AB191" s="36"/>
      <c r="AC191" s="36"/>
      <c r="AD191" s="36"/>
      <c r="AE191" s="36"/>
      <c r="AT191" s="19" t="s">
        <v>188</v>
      </c>
      <c r="AU191" s="19" t="s">
        <v>82</v>
      </c>
    </row>
    <row r="192" spans="2:51" s="13" customFormat="1" ht="11.25">
      <c r="B192" s="199"/>
      <c r="C192" s="200"/>
      <c r="D192" s="193" t="s">
        <v>220</v>
      </c>
      <c r="E192" s="201" t="s">
        <v>822</v>
      </c>
      <c r="F192" s="202" t="s">
        <v>946</v>
      </c>
      <c r="G192" s="200"/>
      <c r="H192" s="203">
        <v>91.12</v>
      </c>
      <c r="I192" s="204"/>
      <c r="J192" s="200"/>
      <c r="K192" s="200"/>
      <c r="L192" s="205"/>
      <c r="M192" s="206"/>
      <c r="N192" s="207"/>
      <c r="O192" s="207"/>
      <c r="P192" s="207"/>
      <c r="Q192" s="207"/>
      <c r="R192" s="207"/>
      <c r="S192" s="207"/>
      <c r="T192" s="208"/>
      <c r="AT192" s="209" t="s">
        <v>220</v>
      </c>
      <c r="AU192" s="209" t="s">
        <v>82</v>
      </c>
      <c r="AV192" s="13" t="s">
        <v>82</v>
      </c>
      <c r="AW192" s="13" t="s">
        <v>34</v>
      </c>
      <c r="AX192" s="13" t="s">
        <v>80</v>
      </c>
      <c r="AY192" s="209" t="s">
        <v>153</v>
      </c>
    </row>
    <row r="193" spans="1:65" s="2" customFormat="1" ht="14.45" customHeight="1">
      <c r="A193" s="36"/>
      <c r="B193" s="37"/>
      <c r="C193" s="180" t="s">
        <v>7</v>
      </c>
      <c r="D193" s="180" t="s">
        <v>155</v>
      </c>
      <c r="E193" s="181" t="s">
        <v>947</v>
      </c>
      <c r="F193" s="182" t="s">
        <v>948</v>
      </c>
      <c r="G193" s="183" t="s">
        <v>174</v>
      </c>
      <c r="H193" s="184">
        <v>5467.2</v>
      </c>
      <c r="I193" s="185"/>
      <c r="J193" s="186">
        <f>ROUND(I193*H193,2)</f>
        <v>0</v>
      </c>
      <c r="K193" s="182" t="s">
        <v>159</v>
      </c>
      <c r="L193" s="41"/>
      <c r="M193" s="187" t="s">
        <v>19</v>
      </c>
      <c r="N193" s="188" t="s">
        <v>43</v>
      </c>
      <c r="O193" s="66"/>
      <c r="P193" s="189">
        <f>O193*H193</f>
        <v>0</v>
      </c>
      <c r="Q193" s="189">
        <v>0</v>
      </c>
      <c r="R193" s="189">
        <f>Q193*H193</f>
        <v>0</v>
      </c>
      <c r="S193" s="189">
        <v>0</v>
      </c>
      <c r="T193" s="190">
        <f>S193*H193</f>
        <v>0</v>
      </c>
      <c r="U193" s="36"/>
      <c r="V193" s="36"/>
      <c r="W193" s="36"/>
      <c r="X193" s="36"/>
      <c r="Y193" s="36"/>
      <c r="Z193" s="36"/>
      <c r="AA193" s="36"/>
      <c r="AB193" s="36"/>
      <c r="AC193" s="36"/>
      <c r="AD193" s="36"/>
      <c r="AE193" s="36"/>
      <c r="AR193" s="191" t="s">
        <v>160</v>
      </c>
      <c r="AT193" s="191" t="s">
        <v>155</v>
      </c>
      <c r="AU193" s="191" t="s">
        <v>82</v>
      </c>
      <c r="AY193" s="19" t="s">
        <v>153</v>
      </c>
      <c r="BE193" s="192">
        <f>IF(N193="základní",J193,0)</f>
        <v>0</v>
      </c>
      <c r="BF193" s="192">
        <f>IF(N193="snížená",J193,0)</f>
        <v>0</v>
      </c>
      <c r="BG193" s="192">
        <f>IF(N193="zákl. přenesená",J193,0)</f>
        <v>0</v>
      </c>
      <c r="BH193" s="192">
        <f>IF(N193="sníž. přenesená",J193,0)</f>
        <v>0</v>
      </c>
      <c r="BI193" s="192">
        <f>IF(N193="nulová",J193,0)</f>
        <v>0</v>
      </c>
      <c r="BJ193" s="19" t="s">
        <v>80</v>
      </c>
      <c r="BK193" s="192">
        <f>ROUND(I193*H193,2)</f>
        <v>0</v>
      </c>
      <c r="BL193" s="19" t="s">
        <v>160</v>
      </c>
      <c r="BM193" s="191" t="s">
        <v>949</v>
      </c>
    </row>
    <row r="194" spans="1:47" s="2" customFormat="1" ht="19.5">
      <c r="A194" s="36"/>
      <c r="B194" s="37"/>
      <c r="C194" s="38"/>
      <c r="D194" s="193" t="s">
        <v>186</v>
      </c>
      <c r="E194" s="38"/>
      <c r="F194" s="194" t="s">
        <v>950</v>
      </c>
      <c r="G194" s="38"/>
      <c r="H194" s="38"/>
      <c r="I194" s="195"/>
      <c r="J194" s="38"/>
      <c r="K194" s="38"/>
      <c r="L194" s="41"/>
      <c r="M194" s="196"/>
      <c r="N194" s="197"/>
      <c r="O194" s="66"/>
      <c r="P194" s="66"/>
      <c r="Q194" s="66"/>
      <c r="R194" s="66"/>
      <c r="S194" s="66"/>
      <c r="T194" s="67"/>
      <c r="U194" s="36"/>
      <c r="V194" s="36"/>
      <c r="W194" s="36"/>
      <c r="X194" s="36"/>
      <c r="Y194" s="36"/>
      <c r="Z194" s="36"/>
      <c r="AA194" s="36"/>
      <c r="AB194" s="36"/>
      <c r="AC194" s="36"/>
      <c r="AD194" s="36"/>
      <c r="AE194" s="36"/>
      <c r="AT194" s="19" t="s">
        <v>186</v>
      </c>
      <c r="AU194" s="19" t="s">
        <v>82</v>
      </c>
    </row>
    <row r="195" spans="1:47" s="2" customFormat="1" ht="58.5">
      <c r="A195" s="36"/>
      <c r="B195" s="37"/>
      <c r="C195" s="38"/>
      <c r="D195" s="193" t="s">
        <v>188</v>
      </c>
      <c r="E195" s="38"/>
      <c r="F195" s="198" t="s">
        <v>945</v>
      </c>
      <c r="G195" s="38"/>
      <c r="H195" s="38"/>
      <c r="I195" s="195"/>
      <c r="J195" s="38"/>
      <c r="K195" s="38"/>
      <c r="L195" s="41"/>
      <c r="M195" s="196"/>
      <c r="N195" s="197"/>
      <c r="O195" s="66"/>
      <c r="P195" s="66"/>
      <c r="Q195" s="66"/>
      <c r="R195" s="66"/>
      <c r="S195" s="66"/>
      <c r="T195" s="67"/>
      <c r="U195" s="36"/>
      <c r="V195" s="36"/>
      <c r="W195" s="36"/>
      <c r="X195" s="36"/>
      <c r="Y195" s="36"/>
      <c r="Z195" s="36"/>
      <c r="AA195" s="36"/>
      <c r="AB195" s="36"/>
      <c r="AC195" s="36"/>
      <c r="AD195" s="36"/>
      <c r="AE195" s="36"/>
      <c r="AT195" s="19" t="s">
        <v>188</v>
      </c>
      <c r="AU195" s="19" t="s">
        <v>82</v>
      </c>
    </row>
    <row r="196" spans="2:51" s="13" customFormat="1" ht="11.25">
      <c r="B196" s="199"/>
      <c r="C196" s="200"/>
      <c r="D196" s="193" t="s">
        <v>220</v>
      </c>
      <c r="E196" s="201" t="s">
        <v>19</v>
      </c>
      <c r="F196" s="202" t="s">
        <v>951</v>
      </c>
      <c r="G196" s="200"/>
      <c r="H196" s="203">
        <v>5467.2</v>
      </c>
      <c r="I196" s="204"/>
      <c r="J196" s="200"/>
      <c r="K196" s="200"/>
      <c r="L196" s="205"/>
      <c r="M196" s="206"/>
      <c r="N196" s="207"/>
      <c r="O196" s="207"/>
      <c r="P196" s="207"/>
      <c r="Q196" s="207"/>
      <c r="R196" s="207"/>
      <c r="S196" s="207"/>
      <c r="T196" s="208"/>
      <c r="AT196" s="209" t="s">
        <v>220</v>
      </c>
      <c r="AU196" s="209" t="s">
        <v>82</v>
      </c>
      <c r="AV196" s="13" t="s">
        <v>82</v>
      </c>
      <c r="AW196" s="13" t="s">
        <v>34</v>
      </c>
      <c r="AX196" s="13" t="s">
        <v>80</v>
      </c>
      <c r="AY196" s="209" t="s">
        <v>153</v>
      </c>
    </row>
    <row r="197" spans="1:65" s="2" customFormat="1" ht="14.45" customHeight="1">
      <c r="A197" s="36"/>
      <c r="B197" s="37"/>
      <c r="C197" s="180" t="s">
        <v>418</v>
      </c>
      <c r="D197" s="180" t="s">
        <v>155</v>
      </c>
      <c r="E197" s="181" t="s">
        <v>952</v>
      </c>
      <c r="F197" s="182" t="s">
        <v>953</v>
      </c>
      <c r="G197" s="183" t="s">
        <v>174</v>
      </c>
      <c r="H197" s="184">
        <v>91.12</v>
      </c>
      <c r="I197" s="185"/>
      <c r="J197" s="186">
        <f>ROUND(I197*H197,2)</f>
        <v>0</v>
      </c>
      <c r="K197" s="182" t="s">
        <v>159</v>
      </c>
      <c r="L197" s="41"/>
      <c r="M197" s="187" t="s">
        <v>19</v>
      </c>
      <c r="N197" s="188" t="s">
        <v>43</v>
      </c>
      <c r="O197" s="66"/>
      <c r="P197" s="189">
        <f>O197*H197</f>
        <v>0</v>
      </c>
      <c r="Q197" s="189">
        <v>0</v>
      </c>
      <c r="R197" s="189">
        <f>Q197*H197</f>
        <v>0</v>
      </c>
      <c r="S197" s="189">
        <v>0</v>
      </c>
      <c r="T197" s="190">
        <f>S197*H197</f>
        <v>0</v>
      </c>
      <c r="U197" s="36"/>
      <c r="V197" s="36"/>
      <c r="W197" s="36"/>
      <c r="X197" s="36"/>
      <c r="Y197" s="36"/>
      <c r="Z197" s="36"/>
      <c r="AA197" s="36"/>
      <c r="AB197" s="36"/>
      <c r="AC197" s="36"/>
      <c r="AD197" s="36"/>
      <c r="AE197" s="36"/>
      <c r="AR197" s="191" t="s">
        <v>160</v>
      </c>
      <c r="AT197" s="191" t="s">
        <v>155</v>
      </c>
      <c r="AU197" s="191" t="s">
        <v>82</v>
      </c>
      <c r="AY197" s="19" t="s">
        <v>153</v>
      </c>
      <c r="BE197" s="192">
        <f>IF(N197="základní",J197,0)</f>
        <v>0</v>
      </c>
      <c r="BF197" s="192">
        <f>IF(N197="snížená",J197,0)</f>
        <v>0</v>
      </c>
      <c r="BG197" s="192">
        <f>IF(N197="zákl. přenesená",J197,0)</f>
        <v>0</v>
      </c>
      <c r="BH197" s="192">
        <f>IF(N197="sníž. přenesená",J197,0)</f>
        <v>0</v>
      </c>
      <c r="BI197" s="192">
        <f>IF(N197="nulová",J197,0)</f>
        <v>0</v>
      </c>
      <c r="BJ197" s="19" t="s">
        <v>80</v>
      </c>
      <c r="BK197" s="192">
        <f>ROUND(I197*H197,2)</f>
        <v>0</v>
      </c>
      <c r="BL197" s="19" t="s">
        <v>160</v>
      </c>
      <c r="BM197" s="191" t="s">
        <v>954</v>
      </c>
    </row>
    <row r="198" spans="1:47" s="2" customFormat="1" ht="19.5">
      <c r="A198" s="36"/>
      <c r="B198" s="37"/>
      <c r="C198" s="38"/>
      <c r="D198" s="193" t="s">
        <v>186</v>
      </c>
      <c r="E198" s="38"/>
      <c r="F198" s="194" t="s">
        <v>955</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186</v>
      </c>
      <c r="AU198" s="19" t="s">
        <v>82</v>
      </c>
    </row>
    <row r="199" spans="1:47" s="2" customFormat="1" ht="29.25">
      <c r="A199" s="36"/>
      <c r="B199" s="37"/>
      <c r="C199" s="38"/>
      <c r="D199" s="193" t="s">
        <v>188</v>
      </c>
      <c r="E199" s="38"/>
      <c r="F199" s="198" t="s">
        <v>956</v>
      </c>
      <c r="G199" s="38"/>
      <c r="H199" s="38"/>
      <c r="I199" s="195"/>
      <c r="J199" s="38"/>
      <c r="K199" s="38"/>
      <c r="L199" s="41"/>
      <c r="M199" s="196"/>
      <c r="N199" s="197"/>
      <c r="O199" s="66"/>
      <c r="P199" s="66"/>
      <c r="Q199" s="66"/>
      <c r="R199" s="66"/>
      <c r="S199" s="66"/>
      <c r="T199" s="67"/>
      <c r="U199" s="36"/>
      <c r="V199" s="36"/>
      <c r="W199" s="36"/>
      <c r="X199" s="36"/>
      <c r="Y199" s="36"/>
      <c r="Z199" s="36"/>
      <c r="AA199" s="36"/>
      <c r="AB199" s="36"/>
      <c r="AC199" s="36"/>
      <c r="AD199" s="36"/>
      <c r="AE199" s="36"/>
      <c r="AT199" s="19" t="s">
        <v>188</v>
      </c>
      <c r="AU199" s="19" t="s">
        <v>82</v>
      </c>
    </row>
    <row r="200" spans="2:51" s="13" customFormat="1" ht="11.25">
      <c r="B200" s="199"/>
      <c r="C200" s="200"/>
      <c r="D200" s="193" t="s">
        <v>220</v>
      </c>
      <c r="E200" s="201" t="s">
        <v>19</v>
      </c>
      <c r="F200" s="202" t="s">
        <v>822</v>
      </c>
      <c r="G200" s="200"/>
      <c r="H200" s="203">
        <v>91.12</v>
      </c>
      <c r="I200" s="204"/>
      <c r="J200" s="200"/>
      <c r="K200" s="200"/>
      <c r="L200" s="205"/>
      <c r="M200" s="206"/>
      <c r="N200" s="207"/>
      <c r="O200" s="207"/>
      <c r="P200" s="207"/>
      <c r="Q200" s="207"/>
      <c r="R200" s="207"/>
      <c r="S200" s="207"/>
      <c r="T200" s="208"/>
      <c r="AT200" s="209" t="s">
        <v>220</v>
      </c>
      <c r="AU200" s="209" t="s">
        <v>82</v>
      </c>
      <c r="AV200" s="13" t="s">
        <v>82</v>
      </c>
      <c r="AW200" s="13" t="s">
        <v>34</v>
      </c>
      <c r="AX200" s="13" t="s">
        <v>80</v>
      </c>
      <c r="AY200" s="209" t="s">
        <v>153</v>
      </c>
    </row>
    <row r="201" spans="1:65" s="2" customFormat="1" ht="14.45" customHeight="1">
      <c r="A201" s="36"/>
      <c r="B201" s="37"/>
      <c r="C201" s="180" t="s">
        <v>424</v>
      </c>
      <c r="D201" s="180" t="s">
        <v>155</v>
      </c>
      <c r="E201" s="181" t="s">
        <v>957</v>
      </c>
      <c r="F201" s="182" t="s">
        <v>958</v>
      </c>
      <c r="G201" s="183" t="s">
        <v>174</v>
      </c>
      <c r="H201" s="184">
        <v>82.96</v>
      </c>
      <c r="I201" s="185"/>
      <c r="J201" s="186">
        <f>ROUND(I201*H201,2)</f>
        <v>0</v>
      </c>
      <c r="K201" s="182" t="s">
        <v>159</v>
      </c>
      <c r="L201" s="41"/>
      <c r="M201" s="187" t="s">
        <v>19</v>
      </c>
      <c r="N201" s="188" t="s">
        <v>43</v>
      </c>
      <c r="O201" s="66"/>
      <c r="P201" s="189">
        <f>O201*H201</f>
        <v>0</v>
      </c>
      <c r="Q201" s="189">
        <v>0.00013</v>
      </c>
      <c r="R201" s="189">
        <f>Q201*H201</f>
        <v>0.010784799999999999</v>
      </c>
      <c r="S201" s="189">
        <v>0</v>
      </c>
      <c r="T201" s="190">
        <f>S201*H201</f>
        <v>0</v>
      </c>
      <c r="U201" s="36"/>
      <c r="V201" s="36"/>
      <c r="W201" s="36"/>
      <c r="X201" s="36"/>
      <c r="Y201" s="36"/>
      <c r="Z201" s="36"/>
      <c r="AA201" s="36"/>
      <c r="AB201" s="36"/>
      <c r="AC201" s="36"/>
      <c r="AD201" s="36"/>
      <c r="AE201" s="36"/>
      <c r="AR201" s="191" t="s">
        <v>160</v>
      </c>
      <c r="AT201" s="191" t="s">
        <v>155</v>
      </c>
      <c r="AU201" s="191" t="s">
        <v>82</v>
      </c>
      <c r="AY201" s="19" t="s">
        <v>153</v>
      </c>
      <c r="BE201" s="192">
        <f>IF(N201="základní",J201,0)</f>
        <v>0</v>
      </c>
      <c r="BF201" s="192">
        <f>IF(N201="snížená",J201,0)</f>
        <v>0</v>
      </c>
      <c r="BG201" s="192">
        <f>IF(N201="zákl. přenesená",J201,0)</f>
        <v>0</v>
      </c>
      <c r="BH201" s="192">
        <f>IF(N201="sníž. přenesená",J201,0)</f>
        <v>0</v>
      </c>
      <c r="BI201" s="192">
        <f>IF(N201="nulová",J201,0)</f>
        <v>0</v>
      </c>
      <c r="BJ201" s="19" t="s">
        <v>80</v>
      </c>
      <c r="BK201" s="192">
        <f>ROUND(I201*H201,2)</f>
        <v>0</v>
      </c>
      <c r="BL201" s="19" t="s">
        <v>160</v>
      </c>
      <c r="BM201" s="191" t="s">
        <v>959</v>
      </c>
    </row>
    <row r="202" spans="1:47" s="2" customFormat="1" ht="11.25">
      <c r="A202" s="36"/>
      <c r="B202" s="37"/>
      <c r="C202" s="38"/>
      <c r="D202" s="193" t="s">
        <v>186</v>
      </c>
      <c r="E202" s="38"/>
      <c r="F202" s="194" t="s">
        <v>960</v>
      </c>
      <c r="G202" s="38"/>
      <c r="H202" s="38"/>
      <c r="I202" s="195"/>
      <c r="J202" s="38"/>
      <c r="K202" s="38"/>
      <c r="L202" s="41"/>
      <c r="M202" s="196"/>
      <c r="N202" s="197"/>
      <c r="O202" s="66"/>
      <c r="P202" s="66"/>
      <c r="Q202" s="66"/>
      <c r="R202" s="66"/>
      <c r="S202" s="66"/>
      <c r="T202" s="67"/>
      <c r="U202" s="36"/>
      <c r="V202" s="36"/>
      <c r="W202" s="36"/>
      <c r="X202" s="36"/>
      <c r="Y202" s="36"/>
      <c r="Z202" s="36"/>
      <c r="AA202" s="36"/>
      <c r="AB202" s="36"/>
      <c r="AC202" s="36"/>
      <c r="AD202" s="36"/>
      <c r="AE202" s="36"/>
      <c r="AT202" s="19" t="s">
        <v>186</v>
      </c>
      <c r="AU202" s="19" t="s">
        <v>82</v>
      </c>
    </row>
    <row r="203" spans="1:47" s="2" customFormat="1" ht="48.75">
      <c r="A203" s="36"/>
      <c r="B203" s="37"/>
      <c r="C203" s="38"/>
      <c r="D203" s="193" t="s">
        <v>188</v>
      </c>
      <c r="E203" s="38"/>
      <c r="F203" s="198" t="s">
        <v>961</v>
      </c>
      <c r="G203" s="38"/>
      <c r="H203" s="38"/>
      <c r="I203" s="195"/>
      <c r="J203" s="38"/>
      <c r="K203" s="38"/>
      <c r="L203" s="41"/>
      <c r="M203" s="196"/>
      <c r="N203" s="197"/>
      <c r="O203" s="66"/>
      <c r="P203" s="66"/>
      <c r="Q203" s="66"/>
      <c r="R203" s="66"/>
      <c r="S203" s="66"/>
      <c r="T203" s="67"/>
      <c r="U203" s="36"/>
      <c r="V203" s="36"/>
      <c r="W203" s="36"/>
      <c r="X203" s="36"/>
      <c r="Y203" s="36"/>
      <c r="Z203" s="36"/>
      <c r="AA203" s="36"/>
      <c r="AB203" s="36"/>
      <c r="AC203" s="36"/>
      <c r="AD203" s="36"/>
      <c r="AE203" s="36"/>
      <c r="AT203" s="19" t="s">
        <v>188</v>
      </c>
      <c r="AU203" s="19" t="s">
        <v>82</v>
      </c>
    </row>
    <row r="204" spans="2:51" s="13" customFormat="1" ht="11.25">
      <c r="B204" s="199"/>
      <c r="C204" s="200"/>
      <c r="D204" s="193" t="s">
        <v>220</v>
      </c>
      <c r="E204" s="201" t="s">
        <v>962</v>
      </c>
      <c r="F204" s="202" t="s">
        <v>963</v>
      </c>
      <c r="G204" s="200"/>
      <c r="H204" s="203">
        <v>82.96</v>
      </c>
      <c r="I204" s="204"/>
      <c r="J204" s="200"/>
      <c r="K204" s="200"/>
      <c r="L204" s="205"/>
      <c r="M204" s="206"/>
      <c r="N204" s="207"/>
      <c r="O204" s="207"/>
      <c r="P204" s="207"/>
      <c r="Q204" s="207"/>
      <c r="R204" s="207"/>
      <c r="S204" s="207"/>
      <c r="T204" s="208"/>
      <c r="AT204" s="209" t="s">
        <v>220</v>
      </c>
      <c r="AU204" s="209" t="s">
        <v>82</v>
      </c>
      <c r="AV204" s="13" t="s">
        <v>82</v>
      </c>
      <c r="AW204" s="13" t="s">
        <v>34</v>
      </c>
      <c r="AX204" s="13" t="s">
        <v>80</v>
      </c>
      <c r="AY204" s="209" t="s">
        <v>153</v>
      </c>
    </row>
    <row r="205" spans="1:65" s="2" customFormat="1" ht="14.45" customHeight="1">
      <c r="A205" s="36"/>
      <c r="B205" s="37"/>
      <c r="C205" s="180" t="s">
        <v>433</v>
      </c>
      <c r="D205" s="180" t="s">
        <v>155</v>
      </c>
      <c r="E205" s="181" t="s">
        <v>964</v>
      </c>
      <c r="F205" s="182" t="s">
        <v>965</v>
      </c>
      <c r="G205" s="183" t="s">
        <v>966</v>
      </c>
      <c r="H205" s="184">
        <v>1</v>
      </c>
      <c r="I205" s="185"/>
      <c r="J205" s="186">
        <f>ROUND(I205*H205,2)</f>
        <v>0</v>
      </c>
      <c r="K205" s="182" t="s">
        <v>19</v>
      </c>
      <c r="L205" s="41"/>
      <c r="M205" s="187" t="s">
        <v>19</v>
      </c>
      <c r="N205" s="188" t="s">
        <v>43</v>
      </c>
      <c r="O205" s="66"/>
      <c r="P205" s="189">
        <f>O205*H205</f>
        <v>0</v>
      </c>
      <c r="Q205" s="189">
        <v>0</v>
      </c>
      <c r="R205" s="189">
        <f>Q205*H205</f>
        <v>0</v>
      </c>
      <c r="S205" s="189">
        <v>0</v>
      </c>
      <c r="T205" s="190">
        <f>S205*H205</f>
        <v>0</v>
      </c>
      <c r="U205" s="36"/>
      <c r="V205" s="36"/>
      <c r="W205" s="36"/>
      <c r="X205" s="36"/>
      <c r="Y205" s="36"/>
      <c r="Z205" s="36"/>
      <c r="AA205" s="36"/>
      <c r="AB205" s="36"/>
      <c r="AC205" s="36"/>
      <c r="AD205" s="36"/>
      <c r="AE205" s="36"/>
      <c r="AR205" s="191" t="s">
        <v>160</v>
      </c>
      <c r="AT205" s="191" t="s">
        <v>155</v>
      </c>
      <c r="AU205" s="191" t="s">
        <v>82</v>
      </c>
      <c r="AY205" s="19" t="s">
        <v>153</v>
      </c>
      <c r="BE205" s="192">
        <f>IF(N205="základní",J205,0)</f>
        <v>0</v>
      </c>
      <c r="BF205" s="192">
        <f>IF(N205="snížená",J205,0)</f>
        <v>0</v>
      </c>
      <c r="BG205" s="192">
        <f>IF(N205="zákl. přenesená",J205,0)</f>
        <v>0</v>
      </c>
      <c r="BH205" s="192">
        <f>IF(N205="sníž. přenesená",J205,0)</f>
        <v>0</v>
      </c>
      <c r="BI205" s="192">
        <f>IF(N205="nulová",J205,0)</f>
        <v>0</v>
      </c>
      <c r="BJ205" s="19" t="s">
        <v>80</v>
      </c>
      <c r="BK205" s="192">
        <f>ROUND(I205*H205,2)</f>
        <v>0</v>
      </c>
      <c r="BL205" s="19" t="s">
        <v>160</v>
      </c>
      <c r="BM205" s="191" t="s">
        <v>967</v>
      </c>
    </row>
    <row r="206" spans="1:47" s="2" customFormat="1" ht="11.25">
      <c r="A206" s="36"/>
      <c r="B206" s="37"/>
      <c r="C206" s="38"/>
      <c r="D206" s="193" t="s">
        <v>186</v>
      </c>
      <c r="E206" s="38"/>
      <c r="F206" s="194" t="s">
        <v>968</v>
      </c>
      <c r="G206" s="38"/>
      <c r="H206" s="38"/>
      <c r="I206" s="195"/>
      <c r="J206" s="38"/>
      <c r="K206" s="38"/>
      <c r="L206" s="41"/>
      <c r="M206" s="196"/>
      <c r="N206" s="197"/>
      <c r="O206" s="66"/>
      <c r="P206" s="66"/>
      <c r="Q206" s="66"/>
      <c r="R206" s="66"/>
      <c r="S206" s="66"/>
      <c r="T206" s="67"/>
      <c r="U206" s="36"/>
      <c r="V206" s="36"/>
      <c r="W206" s="36"/>
      <c r="X206" s="36"/>
      <c r="Y206" s="36"/>
      <c r="Z206" s="36"/>
      <c r="AA206" s="36"/>
      <c r="AB206" s="36"/>
      <c r="AC206" s="36"/>
      <c r="AD206" s="36"/>
      <c r="AE206" s="36"/>
      <c r="AT206" s="19" t="s">
        <v>186</v>
      </c>
      <c r="AU206" s="19" t="s">
        <v>82</v>
      </c>
    </row>
    <row r="207" spans="1:65" s="2" customFormat="1" ht="14.45" customHeight="1">
      <c r="A207" s="36"/>
      <c r="B207" s="37"/>
      <c r="C207" s="180" t="s">
        <v>438</v>
      </c>
      <c r="D207" s="180" t="s">
        <v>155</v>
      </c>
      <c r="E207" s="181" t="s">
        <v>969</v>
      </c>
      <c r="F207" s="182" t="s">
        <v>970</v>
      </c>
      <c r="G207" s="183" t="s">
        <v>966</v>
      </c>
      <c r="H207" s="184">
        <v>1</v>
      </c>
      <c r="I207" s="185"/>
      <c r="J207" s="186">
        <f>ROUND(I207*H207,2)</f>
        <v>0</v>
      </c>
      <c r="K207" s="182" t="s">
        <v>19</v>
      </c>
      <c r="L207" s="41"/>
      <c r="M207" s="187" t="s">
        <v>19</v>
      </c>
      <c r="N207" s="188" t="s">
        <v>43</v>
      </c>
      <c r="O207" s="66"/>
      <c r="P207" s="189">
        <f>O207*H207</f>
        <v>0</v>
      </c>
      <c r="Q207" s="189">
        <v>0</v>
      </c>
      <c r="R207" s="189">
        <f>Q207*H207</f>
        <v>0</v>
      </c>
      <c r="S207" s="189">
        <v>0</v>
      </c>
      <c r="T207" s="190">
        <f>S207*H207</f>
        <v>0</v>
      </c>
      <c r="U207" s="36"/>
      <c r="V207" s="36"/>
      <c r="W207" s="36"/>
      <c r="X207" s="36"/>
      <c r="Y207" s="36"/>
      <c r="Z207" s="36"/>
      <c r="AA207" s="36"/>
      <c r="AB207" s="36"/>
      <c r="AC207" s="36"/>
      <c r="AD207" s="36"/>
      <c r="AE207" s="36"/>
      <c r="AR207" s="191" t="s">
        <v>160</v>
      </c>
      <c r="AT207" s="191" t="s">
        <v>155</v>
      </c>
      <c r="AU207" s="191" t="s">
        <v>82</v>
      </c>
      <c r="AY207" s="19" t="s">
        <v>153</v>
      </c>
      <c r="BE207" s="192">
        <f>IF(N207="základní",J207,0)</f>
        <v>0</v>
      </c>
      <c r="BF207" s="192">
        <f>IF(N207="snížená",J207,0)</f>
        <v>0</v>
      </c>
      <c r="BG207" s="192">
        <f>IF(N207="zákl. přenesená",J207,0)</f>
        <v>0</v>
      </c>
      <c r="BH207" s="192">
        <f>IF(N207="sníž. přenesená",J207,0)</f>
        <v>0</v>
      </c>
      <c r="BI207" s="192">
        <f>IF(N207="nulová",J207,0)</f>
        <v>0</v>
      </c>
      <c r="BJ207" s="19" t="s">
        <v>80</v>
      </c>
      <c r="BK207" s="192">
        <f>ROUND(I207*H207,2)</f>
        <v>0</v>
      </c>
      <c r="BL207" s="19" t="s">
        <v>160</v>
      </c>
      <c r="BM207" s="191" t="s">
        <v>971</v>
      </c>
    </row>
    <row r="208" spans="1:47" s="2" customFormat="1" ht="11.25">
      <c r="A208" s="36"/>
      <c r="B208" s="37"/>
      <c r="C208" s="38"/>
      <c r="D208" s="193" t="s">
        <v>186</v>
      </c>
      <c r="E208" s="38"/>
      <c r="F208" s="194" t="s">
        <v>968</v>
      </c>
      <c r="G208" s="38"/>
      <c r="H208" s="38"/>
      <c r="I208" s="195"/>
      <c r="J208" s="38"/>
      <c r="K208" s="38"/>
      <c r="L208" s="41"/>
      <c r="M208" s="196"/>
      <c r="N208" s="197"/>
      <c r="O208" s="66"/>
      <c r="P208" s="66"/>
      <c r="Q208" s="66"/>
      <c r="R208" s="66"/>
      <c r="S208" s="66"/>
      <c r="T208" s="67"/>
      <c r="U208" s="36"/>
      <c r="V208" s="36"/>
      <c r="W208" s="36"/>
      <c r="X208" s="36"/>
      <c r="Y208" s="36"/>
      <c r="Z208" s="36"/>
      <c r="AA208" s="36"/>
      <c r="AB208" s="36"/>
      <c r="AC208" s="36"/>
      <c r="AD208" s="36"/>
      <c r="AE208" s="36"/>
      <c r="AT208" s="19" t="s">
        <v>186</v>
      </c>
      <c r="AU208" s="19" t="s">
        <v>82</v>
      </c>
    </row>
    <row r="209" spans="2:63" s="12" customFormat="1" ht="25.9" customHeight="1">
      <c r="B209" s="164"/>
      <c r="C209" s="165"/>
      <c r="D209" s="166" t="s">
        <v>71</v>
      </c>
      <c r="E209" s="167" t="s">
        <v>395</v>
      </c>
      <c r="F209" s="167" t="s">
        <v>396</v>
      </c>
      <c r="G209" s="165"/>
      <c r="H209" s="165"/>
      <c r="I209" s="168"/>
      <c r="J209" s="169">
        <f>BK209</f>
        <v>0</v>
      </c>
      <c r="K209" s="165"/>
      <c r="L209" s="170"/>
      <c r="M209" s="171"/>
      <c r="N209" s="172"/>
      <c r="O209" s="172"/>
      <c r="P209" s="173">
        <f>P210+P228+P240+P242+P257+P273</f>
        <v>0</v>
      </c>
      <c r="Q209" s="172"/>
      <c r="R209" s="173">
        <f>R210+R228+R240+R242+R257+R273</f>
        <v>3.5433722999999997</v>
      </c>
      <c r="S209" s="172"/>
      <c r="T209" s="174">
        <f>T210+T228+T240+T242+T257+T273</f>
        <v>0</v>
      </c>
      <c r="AR209" s="175" t="s">
        <v>82</v>
      </c>
      <c r="AT209" s="176" t="s">
        <v>71</v>
      </c>
      <c r="AU209" s="176" t="s">
        <v>72</v>
      </c>
      <c r="AY209" s="175" t="s">
        <v>153</v>
      </c>
      <c r="BK209" s="177">
        <f>BK210+BK228+BK240+BK242+BK257+BK273</f>
        <v>0</v>
      </c>
    </row>
    <row r="210" spans="2:63" s="12" customFormat="1" ht="22.9" customHeight="1">
      <c r="B210" s="164"/>
      <c r="C210" s="165"/>
      <c r="D210" s="166" t="s">
        <v>71</v>
      </c>
      <c r="E210" s="178" t="s">
        <v>972</v>
      </c>
      <c r="F210" s="178" t="s">
        <v>973</v>
      </c>
      <c r="G210" s="165"/>
      <c r="H210" s="165"/>
      <c r="I210" s="168"/>
      <c r="J210" s="179">
        <f>BK210</f>
        <v>0</v>
      </c>
      <c r="K210" s="165"/>
      <c r="L210" s="170"/>
      <c r="M210" s="171"/>
      <c r="N210" s="172"/>
      <c r="O210" s="172"/>
      <c r="P210" s="173">
        <f>SUM(P211:P227)</f>
        <v>0</v>
      </c>
      <c r="Q210" s="172"/>
      <c r="R210" s="173">
        <f>SUM(R211:R227)</f>
        <v>0.6462246</v>
      </c>
      <c r="S210" s="172"/>
      <c r="T210" s="174">
        <f>SUM(T211:T227)</f>
        <v>0</v>
      </c>
      <c r="AR210" s="175" t="s">
        <v>82</v>
      </c>
      <c r="AT210" s="176" t="s">
        <v>71</v>
      </c>
      <c r="AU210" s="176" t="s">
        <v>80</v>
      </c>
      <c r="AY210" s="175" t="s">
        <v>153</v>
      </c>
      <c r="BK210" s="177">
        <f>SUM(BK211:BK227)</f>
        <v>0</v>
      </c>
    </row>
    <row r="211" spans="1:65" s="2" customFormat="1" ht="14.45" customHeight="1">
      <c r="A211" s="36"/>
      <c r="B211" s="37"/>
      <c r="C211" s="180" t="s">
        <v>442</v>
      </c>
      <c r="D211" s="180" t="s">
        <v>155</v>
      </c>
      <c r="E211" s="181" t="s">
        <v>974</v>
      </c>
      <c r="F211" s="182" t="s">
        <v>975</v>
      </c>
      <c r="G211" s="183" t="s">
        <v>174</v>
      </c>
      <c r="H211" s="184">
        <v>37.65</v>
      </c>
      <c r="I211" s="185"/>
      <c r="J211" s="186">
        <f>ROUND(I211*H211,2)</f>
        <v>0</v>
      </c>
      <c r="K211" s="182" t="s">
        <v>159</v>
      </c>
      <c r="L211" s="41"/>
      <c r="M211" s="187" t="s">
        <v>19</v>
      </c>
      <c r="N211" s="188" t="s">
        <v>43</v>
      </c>
      <c r="O211" s="66"/>
      <c r="P211" s="189">
        <f>O211*H211</f>
        <v>0</v>
      </c>
      <c r="Q211" s="189">
        <v>0.00088</v>
      </c>
      <c r="R211" s="189">
        <f>Q211*H211</f>
        <v>0.033132</v>
      </c>
      <c r="S211" s="189">
        <v>0</v>
      </c>
      <c r="T211" s="190">
        <f>S211*H211</f>
        <v>0</v>
      </c>
      <c r="U211" s="36"/>
      <c r="V211" s="36"/>
      <c r="W211" s="36"/>
      <c r="X211" s="36"/>
      <c r="Y211" s="36"/>
      <c r="Z211" s="36"/>
      <c r="AA211" s="36"/>
      <c r="AB211" s="36"/>
      <c r="AC211" s="36"/>
      <c r="AD211" s="36"/>
      <c r="AE211" s="36"/>
      <c r="AR211" s="191" t="s">
        <v>214</v>
      </c>
      <c r="AT211" s="191" t="s">
        <v>155</v>
      </c>
      <c r="AU211" s="191" t="s">
        <v>82</v>
      </c>
      <c r="AY211" s="19" t="s">
        <v>153</v>
      </c>
      <c r="BE211" s="192">
        <f>IF(N211="základní",J211,0)</f>
        <v>0</v>
      </c>
      <c r="BF211" s="192">
        <f>IF(N211="snížená",J211,0)</f>
        <v>0</v>
      </c>
      <c r="BG211" s="192">
        <f>IF(N211="zákl. přenesená",J211,0)</f>
        <v>0</v>
      </c>
      <c r="BH211" s="192">
        <f>IF(N211="sníž. přenesená",J211,0)</f>
        <v>0</v>
      </c>
      <c r="BI211" s="192">
        <f>IF(N211="nulová",J211,0)</f>
        <v>0</v>
      </c>
      <c r="BJ211" s="19" t="s">
        <v>80</v>
      </c>
      <c r="BK211" s="192">
        <f>ROUND(I211*H211,2)</f>
        <v>0</v>
      </c>
      <c r="BL211" s="19" t="s">
        <v>214</v>
      </c>
      <c r="BM211" s="191" t="s">
        <v>976</v>
      </c>
    </row>
    <row r="212" spans="1:47" s="2" customFormat="1" ht="11.25">
      <c r="A212" s="36"/>
      <c r="B212" s="37"/>
      <c r="C212" s="38"/>
      <c r="D212" s="193" t="s">
        <v>186</v>
      </c>
      <c r="E212" s="38"/>
      <c r="F212" s="194" t="s">
        <v>977</v>
      </c>
      <c r="G212" s="38"/>
      <c r="H212" s="38"/>
      <c r="I212" s="195"/>
      <c r="J212" s="38"/>
      <c r="K212" s="38"/>
      <c r="L212" s="41"/>
      <c r="M212" s="196"/>
      <c r="N212" s="197"/>
      <c r="O212" s="66"/>
      <c r="P212" s="66"/>
      <c r="Q212" s="66"/>
      <c r="R212" s="66"/>
      <c r="S212" s="66"/>
      <c r="T212" s="67"/>
      <c r="U212" s="36"/>
      <c r="V212" s="36"/>
      <c r="W212" s="36"/>
      <c r="X212" s="36"/>
      <c r="Y212" s="36"/>
      <c r="Z212" s="36"/>
      <c r="AA212" s="36"/>
      <c r="AB212" s="36"/>
      <c r="AC212" s="36"/>
      <c r="AD212" s="36"/>
      <c r="AE212" s="36"/>
      <c r="AT212" s="19" t="s">
        <v>186</v>
      </c>
      <c r="AU212" s="19" t="s">
        <v>82</v>
      </c>
    </row>
    <row r="213" spans="1:47" s="2" customFormat="1" ht="39">
      <c r="A213" s="36"/>
      <c r="B213" s="37"/>
      <c r="C213" s="38"/>
      <c r="D213" s="193" t="s">
        <v>188</v>
      </c>
      <c r="E213" s="38"/>
      <c r="F213" s="198" t="s">
        <v>978</v>
      </c>
      <c r="G213" s="38"/>
      <c r="H213" s="38"/>
      <c r="I213" s="195"/>
      <c r="J213" s="38"/>
      <c r="K213" s="38"/>
      <c r="L213" s="41"/>
      <c r="M213" s="196"/>
      <c r="N213" s="197"/>
      <c r="O213" s="66"/>
      <c r="P213" s="66"/>
      <c r="Q213" s="66"/>
      <c r="R213" s="66"/>
      <c r="S213" s="66"/>
      <c r="T213" s="67"/>
      <c r="U213" s="36"/>
      <c r="V213" s="36"/>
      <c r="W213" s="36"/>
      <c r="X213" s="36"/>
      <c r="Y213" s="36"/>
      <c r="Z213" s="36"/>
      <c r="AA213" s="36"/>
      <c r="AB213" s="36"/>
      <c r="AC213" s="36"/>
      <c r="AD213" s="36"/>
      <c r="AE213" s="36"/>
      <c r="AT213" s="19" t="s">
        <v>188</v>
      </c>
      <c r="AU213" s="19" t="s">
        <v>82</v>
      </c>
    </row>
    <row r="214" spans="2:51" s="13" customFormat="1" ht="11.25">
      <c r="B214" s="199"/>
      <c r="C214" s="200"/>
      <c r="D214" s="193" t="s">
        <v>220</v>
      </c>
      <c r="E214" s="201" t="s">
        <v>19</v>
      </c>
      <c r="F214" s="202" t="s">
        <v>979</v>
      </c>
      <c r="G214" s="200"/>
      <c r="H214" s="203">
        <v>37.65</v>
      </c>
      <c r="I214" s="204"/>
      <c r="J214" s="200"/>
      <c r="K214" s="200"/>
      <c r="L214" s="205"/>
      <c r="M214" s="206"/>
      <c r="N214" s="207"/>
      <c r="O214" s="207"/>
      <c r="P214" s="207"/>
      <c r="Q214" s="207"/>
      <c r="R214" s="207"/>
      <c r="S214" s="207"/>
      <c r="T214" s="208"/>
      <c r="AT214" s="209" t="s">
        <v>220</v>
      </c>
      <c r="AU214" s="209" t="s">
        <v>82</v>
      </c>
      <c r="AV214" s="13" t="s">
        <v>82</v>
      </c>
      <c r="AW214" s="13" t="s">
        <v>34</v>
      </c>
      <c r="AX214" s="13" t="s">
        <v>72</v>
      </c>
      <c r="AY214" s="209" t="s">
        <v>153</v>
      </c>
    </row>
    <row r="215" spans="2:51" s="14" customFormat="1" ht="11.25">
      <c r="B215" s="215"/>
      <c r="C215" s="216"/>
      <c r="D215" s="193" t="s">
        <v>220</v>
      </c>
      <c r="E215" s="217" t="s">
        <v>809</v>
      </c>
      <c r="F215" s="218" t="s">
        <v>278</v>
      </c>
      <c r="G215" s="216"/>
      <c r="H215" s="219">
        <v>37.65</v>
      </c>
      <c r="I215" s="220"/>
      <c r="J215" s="216"/>
      <c r="K215" s="216"/>
      <c r="L215" s="221"/>
      <c r="M215" s="222"/>
      <c r="N215" s="223"/>
      <c r="O215" s="223"/>
      <c r="P215" s="223"/>
      <c r="Q215" s="223"/>
      <c r="R215" s="223"/>
      <c r="S215" s="223"/>
      <c r="T215" s="224"/>
      <c r="AT215" s="225" t="s">
        <v>220</v>
      </c>
      <c r="AU215" s="225" t="s">
        <v>82</v>
      </c>
      <c r="AV215" s="14" t="s">
        <v>160</v>
      </c>
      <c r="AW215" s="14" t="s">
        <v>34</v>
      </c>
      <c r="AX215" s="14" t="s">
        <v>80</v>
      </c>
      <c r="AY215" s="225" t="s">
        <v>153</v>
      </c>
    </row>
    <row r="216" spans="2:51" s="13" customFormat="1" ht="11.25">
      <c r="B216" s="199"/>
      <c r="C216" s="200"/>
      <c r="D216" s="193" t="s">
        <v>220</v>
      </c>
      <c r="E216" s="201" t="s">
        <v>19</v>
      </c>
      <c r="F216" s="202" t="s">
        <v>980</v>
      </c>
      <c r="G216" s="200"/>
      <c r="H216" s="203">
        <v>75.3</v>
      </c>
      <c r="I216" s="204"/>
      <c r="J216" s="200"/>
      <c r="K216" s="200"/>
      <c r="L216" s="205"/>
      <c r="M216" s="206"/>
      <c r="N216" s="207"/>
      <c r="O216" s="207"/>
      <c r="P216" s="207"/>
      <c r="Q216" s="207"/>
      <c r="R216" s="207"/>
      <c r="S216" s="207"/>
      <c r="T216" s="208"/>
      <c r="AT216" s="209" t="s">
        <v>220</v>
      </c>
      <c r="AU216" s="209" t="s">
        <v>82</v>
      </c>
      <c r="AV216" s="13" t="s">
        <v>82</v>
      </c>
      <c r="AW216" s="13" t="s">
        <v>34</v>
      </c>
      <c r="AX216" s="13" t="s">
        <v>72</v>
      </c>
      <c r="AY216" s="209" t="s">
        <v>153</v>
      </c>
    </row>
    <row r="217" spans="1:65" s="2" customFormat="1" ht="14.45" customHeight="1">
      <c r="A217" s="36"/>
      <c r="B217" s="37"/>
      <c r="C217" s="247" t="s">
        <v>446</v>
      </c>
      <c r="D217" s="247" t="s">
        <v>374</v>
      </c>
      <c r="E217" s="248" t="s">
        <v>981</v>
      </c>
      <c r="F217" s="249" t="s">
        <v>982</v>
      </c>
      <c r="G217" s="250" t="s">
        <v>174</v>
      </c>
      <c r="H217" s="251">
        <v>51.957</v>
      </c>
      <c r="I217" s="252"/>
      <c r="J217" s="253">
        <f>ROUND(I217*H217,2)</f>
        <v>0</v>
      </c>
      <c r="K217" s="249" t="s">
        <v>19</v>
      </c>
      <c r="L217" s="254"/>
      <c r="M217" s="255" t="s">
        <v>19</v>
      </c>
      <c r="N217" s="256" t="s">
        <v>43</v>
      </c>
      <c r="O217" s="66"/>
      <c r="P217" s="189">
        <f>O217*H217</f>
        <v>0</v>
      </c>
      <c r="Q217" s="189">
        <v>0.0049</v>
      </c>
      <c r="R217" s="189">
        <f>Q217*H217</f>
        <v>0.2545893</v>
      </c>
      <c r="S217" s="189">
        <v>0</v>
      </c>
      <c r="T217" s="190">
        <f>S217*H217</f>
        <v>0</v>
      </c>
      <c r="U217" s="36"/>
      <c r="V217" s="36"/>
      <c r="W217" s="36"/>
      <c r="X217" s="36"/>
      <c r="Y217" s="36"/>
      <c r="Z217" s="36"/>
      <c r="AA217" s="36"/>
      <c r="AB217" s="36"/>
      <c r="AC217" s="36"/>
      <c r="AD217" s="36"/>
      <c r="AE217" s="36"/>
      <c r="AR217" s="191" t="s">
        <v>408</v>
      </c>
      <c r="AT217" s="191" t="s">
        <v>374</v>
      </c>
      <c r="AU217" s="191" t="s">
        <v>82</v>
      </c>
      <c r="AY217" s="19" t="s">
        <v>153</v>
      </c>
      <c r="BE217" s="192">
        <f>IF(N217="základní",J217,0)</f>
        <v>0</v>
      </c>
      <c r="BF217" s="192">
        <f>IF(N217="snížená",J217,0)</f>
        <v>0</v>
      </c>
      <c r="BG217" s="192">
        <f>IF(N217="zákl. přenesená",J217,0)</f>
        <v>0</v>
      </c>
      <c r="BH217" s="192">
        <f>IF(N217="sníž. přenesená",J217,0)</f>
        <v>0</v>
      </c>
      <c r="BI217" s="192">
        <f>IF(N217="nulová",J217,0)</f>
        <v>0</v>
      </c>
      <c r="BJ217" s="19" t="s">
        <v>80</v>
      </c>
      <c r="BK217" s="192">
        <f>ROUND(I217*H217,2)</f>
        <v>0</v>
      </c>
      <c r="BL217" s="19" t="s">
        <v>214</v>
      </c>
      <c r="BM217" s="191" t="s">
        <v>983</v>
      </c>
    </row>
    <row r="218" spans="1:47" s="2" customFormat="1" ht="11.25">
      <c r="A218" s="36"/>
      <c r="B218" s="37"/>
      <c r="C218" s="38"/>
      <c r="D218" s="193" t="s">
        <v>186</v>
      </c>
      <c r="E218" s="38"/>
      <c r="F218" s="194" t="s">
        <v>984</v>
      </c>
      <c r="G218" s="38"/>
      <c r="H218" s="38"/>
      <c r="I218" s="195"/>
      <c r="J218" s="38"/>
      <c r="K218" s="38"/>
      <c r="L218" s="41"/>
      <c r="M218" s="196"/>
      <c r="N218" s="197"/>
      <c r="O218" s="66"/>
      <c r="P218" s="66"/>
      <c r="Q218" s="66"/>
      <c r="R218" s="66"/>
      <c r="S218" s="66"/>
      <c r="T218" s="67"/>
      <c r="U218" s="36"/>
      <c r="V218" s="36"/>
      <c r="W218" s="36"/>
      <c r="X218" s="36"/>
      <c r="Y218" s="36"/>
      <c r="Z218" s="36"/>
      <c r="AA218" s="36"/>
      <c r="AB218" s="36"/>
      <c r="AC218" s="36"/>
      <c r="AD218" s="36"/>
      <c r="AE218" s="36"/>
      <c r="AT218" s="19" t="s">
        <v>186</v>
      </c>
      <c r="AU218" s="19" t="s">
        <v>82</v>
      </c>
    </row>
    <row r="219" spans="2:51" s="13" customFormat="1" ht="11.25">
      <c r="B219" s="199"/>
      <c r="C219" s="200"/>
      <c r="D219" s="193" t="s">
        <v>220</v>
      </c>
      <c r="E219" s="201" t="s">
        <v>19</v>
      </c>
      <c r="F219" s="202" t="s">
        <v>985</v>
      </c>
      <c r="G219" s="200"/>
      <c r="H219" s="203">
        <v>45.18</v>
      </c>
      <c r="I219" s="204"/>
      <c r="J219" s="200"/>
      <c r="K219" s="200"/>
      <c r="L219" s="205"/>
      <c r="M219" s="206"/>
      <c r="N219" s="207"/>
      <c r="O219" s="207"/>
      <c r="P219" s="207"/>
      <c r="Q219" s="207"/>
      <c r="R219" s="207"/>
      <c r="S219" s="207"/>
      <c r="T219" s="208"/>
      <c r="AT219" s="209" t="s">
        <v>220</v>
      </c>
      <c r="AU219" s="209" t="s">
        <v>82</v>
      </c>
      <c r="AV219" s="13" t="s">
        <v>82</v>
      </c>
      <c r="AW219" s="13" t="s">
        <v>34</v>
      </c>
      <c r="AX219" s="13" t="s">
        <v>80</v>
      </c>
      <c r="AY219" s="209" t="s">
        <v>153</v>
      </c>
    </row>
    <row r="220" spans="2:51" s="13" customFormat="1" ht="11.25">
      <c r="B220" s="199"/>
      <c r="C220" s="200"/>
      <c r="D220" s="193" t="s">
        <v>220</v>
      </c>
      <c r="E220" s="200"/>
      <c r="F220" s="202" t="s">
        <v>986</v>
      </c>
      <c r="G220" s="200"/>
      <c r="H220" s="203">
        <v>51.957</v>
      </c>
      <c r="I220" s="204"/>
      <c r="J220" s="200"/>
      <c r="K220" s="200"/>
      <c r="L220" s="205"/>
      <c r="M220" s="206"/>
      <c r="N220" s="207"/>
      <c r="O220" s="207"/>
      <c r="P220" s="207"/>
      <c r="Q220" s="207"/>
      <c r="R220" s="207"/>
      <c r="S220" s="207"/>
      <c r="T220" s="208"/>
      <c r="AT220" s="209" t="s">
        <v>220</v>
      </c>
      <c r="AU220" s="209" t="s">
        <v>82</v>
      </c>
      <c r="AV220" s="13" t="s">
        <v>82</v>
      </c>
      <c r="AW220" s="13" t="s">
        <v>4</v>
      </c>
      <c r="AX220" s="13" t="s">
        <v>80</v>
      </c>
      <c r="AY220" s="209" t="s">
        <v>153</v>
      </c>
    </row>
    <row r="221" spans="1:65" s="2" customFormat="1" ht="14.45" customHeight="1">
      <c r="A221" s="36"/>
      <c r="B221" s="37"/>
      <c r="C221" s="247" t="s">
        <v>450</v>
      </c>
      <c r="D221" s="247" t="s">
        <v>374</v>
      </c>
      <c r="E221" s="248" t="s">
        <v>987</v>
      </c>
      <c r="F221" s="249" t="s">
        <v>988</v>
      </c>
      <c r="G221" s="250" t="s">
        <v>174</v>
      </c>
      <c r="H221" s="251">
        <v>51.957</v>
      </c>
      <c r="I221" s="252"/>
      <c r="J221" s="253">
        <f>ROUND(I221*H221,2)</f>
        <v>0</v>
      </c>
      <c r="K221" s="249" t="s">
        <v>19</v>
      </c>
      <c r="L221" s="254"/>
      <c r="M221" s="255" t="s">
        <v>19</v>
      </c>
      <c r="N221" s="256" t="s">
        <v>43</v>
      </c>
      <c r="O221" s="66"/>
      <c r="P221" s="189">
        <f>O221*H221</f>
        <v>0</v>
      </c>
      <c r="Q221" s="189">
        <v>0.0069</v>
      </c>
      <c r="R221" s="189">
        <f>Q221*H221</f>
        <v>0.3585033</v>
      </c>
      <c r="S221" s="189">
        <v>0</v>
      </c>
      <c r="T221" s="190">
        <f>S221*H221</f>
        <v>0</v>
      </c>
      <c r="U221" s="36"/>
      <c r="V221" s="36"/>
      <c r="W221" s="36"/>
      <c r="X221" s="36"/>
      <c r="Y221" s="36"/>
      <c r="Z221" s="36"/>
      <c r="AA221" s="36"/>
      <c r="AB221" s="36"/>
      <c r="AC221" s="36"/>
      <c r="AD221" s="36"/>
      <c r="AE221" s="36"/>
      <c r="AR221" s="191" t="s">
        <v>408</v>
      </c>
      <c r="AT221" s="191" t="s">
        <v>374</v>
      </c>
      <c r="AU221" s="191" t="s">
        <v>82</v>
      </c>
      <c r="AY221" s="19" t="s">
        <v>153</v>
      </c>
      <c r="BE221" s="192">
        <f>IF(N221="základní",J221,0)</f>
        <v>0</v>
      </c>
      <c r="BF221" s="192">
        <f>IF(N221="snížená",J221,0)</f>
        <v>0</v>
      </c>
      <c r="BG221" s="192">
        <f>IF(N221="zákl. přenesená",J221,0)</f>
        <v>0</v>
      </c>
      <c r="BH221" s="192">
        <f>IF(N221="sníž. přenesená",J221,0)</f>
        <v>0</v>
      </c>
      <c r="BI221" s="192">
        <f>IF(N221="nulová",J221,0)</f>
        <v>0</v>
      </c>
      <c r="BJ221" s="19" t="s">
        <v>80</v>
      </c>
      <c r="BK221" s="192">
        <f>ROUND(I221*H221,2)</f>
        <v>0</v>
      </c>
      <c r="BL221" s="19" t="s">
        <v>214</v>
      </c>
      <c r="BM221" s="191" t="s">
        <v>989</v>
      </c>
    </row>
    <row r="222" spans="1:47" s="2" customFormat="1" ht="11.25">
      <c r="A222" s="36"/>
      <c r="B222" s="37"/>
      <c r="C222" s="38"/>
      <c r="D222" s="193" t="s">
        <v>186</v>
      </c>
      <c r="E222" s="38"/>
      <c r="F222" s="194" t="s">
        <v>990</v>
      </c>
      <c r="G222" s="38"/>
      <c r="H222" s="38"/>
      <c r="I222" s="195"/>
      <c r="J222" s="38"/>
      <c r="K222" s="38"/>
      <c r="L222" s="41"/>
      <c r="M222" s="196"/>
      <c r="N222" s="197"/>
      <c r="O222" s="66"/>
      <c r="P222" s="66"/>
      <c r="Q222" s="66"/>
      <c r="R222" s="66"/>
      <c r="S222" s="66"/>
      <c r="T222" s="67"/>
      <c r="U222" s="36"/>
      <c r="V222" s="36"/>
      <c r="W222" s="36"/>
      <c r="X222" s="36"/>
      <c r="Y222" s="36"/>
      <c r="Z222" s="36"/>
      <c r="AA222" s="36"/>
      <c r="AB222" s="36"/>
      <c r="AC222" s="36"/>
      <c r="AD222" s="36"/>
      <c r="AE222" s="36"/>
      <c r="AT222" s="19" t="s">
        <v>186</v>
      </c>
      <c r="AU222" s="19" t="s">
        <v>82</v>
      </c>
    </row>
    <row r="223" spans="2:51" s="13" customFormat="1" ht="11.25">
      <c r="B223" s="199"/>
      <c r="C223" s="200"/>
      <c r="D223" s="193" t="s">
        <v>220</v>
      </c>
      <c r="E223" s="201" t="s">
        <v>19</v>
      </c>
      <c r="F223" s="202" t="s">
        <v>985</v>
      </c>
      <c r="G223" s="200"/>
      <c r="H223" s="203">
        <v>45.18</v>
      </c>
      <c r="I223" s="204"/>
      <c r="J223" s="200"/>
      <c r="K223" s="200"/>
      <c r="L223" s="205"/>
      <c r="M223" s="206"/>
      <c r="N223" s="207"/>
      <c r="O223" s="207"/>
      <c r="P223" s="207"/>
      <c r="Q223" s="207"/>
      <c r="R223" s="207"/>
      <c r="S223" s="207"/>
      <c r="T223" s="208"/>
      <c r="AT223" s="209" t="s">
        <v>220</v>
      </c>
      <c r="AU223" s="209" t="s">
        <v>82</v>
      </c>
      <c r="AV223" s="13" t="s">
        <v>82</v>
      </c>
      <c r="AW223" s="13" t="s">
        <v>34</v>
      </c>
      <c r="AX223" s="13" t="s">
        <v>80</v>
      </c>
      <c r="AY223" s="209" t="s">
        <v>153</v>
      </c>
    </row>
    <row r="224" spans="2:51" s="13" customFormat="1" ht="11.25">
      <c r="B224" s="199"/>
      <c r="C224" s="200"/>
      <c r="D224" s="193" t="s">
        <v>220</v>
      </c>
      <c r="E224" s="200"/>
      <c r="F224" s="202" t="s">
        <v>986</v>
      </c>
      <c r="G224" s="200"/>
      <c r="H224" s="203">
        <v>51.957</v>
      </c>
      <c r="I224" s="204"/>
      <c r="J224" s="200"/>
      <c r="K224" s="200"/>
      <c r="L224" s="205"/>
      <c r="M224" s="206"/>
      <c r="N224" s="207"/>
      <c r="O224" s="207"/>
      <c r="P224" s="207"/>
      <c r="Q224" s="207"/>
      <c r="R224" s="207"/>
      <c r="S224" s="207"/>
      <c r="T224" s="208"/>
      <c r="AT224" s="209" t="s">
        <v>220</v>
      </c>
      <c r="AU224" s="209" t="s">
        <v>82</v>
      </c>
      <c r="AV224" s="13" t="s">
        <v>82</v>
      </c>
      <c r="AW224" s="13" t="s">
        <v>4</v>
      </c>
      <c r="AX224" s="13" t="s">
        <v>80</v>
      </c>
      <c r="AY224" s="209" t="s">
        <v>153</v>
      </c>
    </row>
    <row r="225" spans="1:65" s="2" customFormat="1" ht="14.45" customHeight="1">
      <c r="A225" s="36"/>
      <c r="B225" s="37"/>
      <c r="C225" s="180" t="s">
        <v>781</v>
      </c>
      <c r="D225" s="180" t="s">
        <v>155</v>
      </c>
      <c r="E225" s="181" t="s">
        <v>991</v>
      </c>
      <c r="F225" s="182" t="s">
        <v>992</v>
      </c>
      <c r="G225" s="183" t="s">
        <v>226</v>
      </c>
      <c r="H225" s="184">
        <v>0.646</v>
      </c>
      <c r="I225" s="185"/>
      <c r="J225" s="186">
        <f>ROUND(I225*H225,2)</f>
        <v>0</v>
      </c>
      <c r="K225" s="182" t="s">
        <v>159</v>
      </c>
      <c r="L225" s="41"/>
      <c r="M225" s="187" t="s">
        <v>19</v>
      </c>
      <c r="N225" s="188" t="s">
        <v>43</v>
      </c>
      <c r="O225" s="66"/>
      <c r="P225" s="189">
        <f>O225*H225</f>
        <v>0</v>
      </c>
      <c r="Q225" s="189">
        <v>0</v>
      </c>
      <c r="R225" s="189">
        <f>Q225*H225</f>
        <v>0</v>
      </c>
      <c r="S225" s="189">
        <v>0</v>
      </c>
      <c r="T225" s="190">
        <f>S225*H225</f>
        <v>0</v>
      </c>
      <c r="U225" s="36"/>
      <c r="V225" s="36"/>
      <c r="W225" s="36"/>
      <c r="X225" s="36"/>
      <c r="Y225" s="36"/>
      <c r="Z225" s="36"/>
      <c r="AA225" s="36"/>
      <c r="AB225" s="36"/>
      <c r="AC225" s="36"/>
      <c r="AD225" s="36"/>
      <c r="AE225" s="36"/>
      <c r="AR225" s="191" t="s">
        <v>214</v>
      </c>
      <c r="AT225" s="191" t="s">
        <v>155</v>
      </c>
      <c r="AU225" s="191" t="s">
        <v>82</v>
      </c>
      <c r="AY225" s="19" t="s">
        <v>153</v>
      </c>
      <c r="BE225" s="192">
        <f>IF(N225="základní",J225,0)</f>
        <v>0</v>
      </c>
      <c r="BF225" s="192">
        <f>IF(N225="snížená",J225,0)</f>
        <v>0</v>
      </c>
      <c r="BG225" s="192">
        <f>IF(N225="zákl. přenesená",J225,0)</f>
        <v>0</v>
      </c>
      <c r="BH225" s="192">
        <f>IF(N225="sníž. přenesená",J225,0)</f>
        <v>0</v>
      </c>
      <c r="BI225" s="192">
        <f>IF(N225="nulová",J225,0)</f>
        <v>0</v>
      </c>
      <c r="BJ225" s="19" t="s">
        <v>80</v>
      </c>
      <c r="BK225" s="192">
        <f>ROUND(I225*H225,2)</f>
        <v>0</v>
      </c>
      <c r="BL225" s="19" t="s">
        <v>214</v>
      </c>
      <c r="BM225" s="191" t="s">
        <v>993</v>
      </c>
    </row>
    <row r="226" spans="1:47" s="2" customFormat="1" ht="19.5">
      <c r="A226" s="36"/>
      <c r="B226" s="37"/>
      <c r="C226" s="38"/>
      <c r="D226" s="193" t="s">
        <v>186</v>
      </c>
      <c r="E226" s="38"/>
      <c r="F226" s="194" t="s">
        <v>994</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186</v>
      </c>
      <c r="AU226" s="19" t="s">
        <v>82</v>
      </c>
    </row>
    <row r="227" spans="1:47" s="2" customFormat="1" ht="78">
      <c r="A227" s="36"/>
      <c r="B227" s="37"/>
      <c r="C227" s="38"/>
      <c r="D227" s="193" t="s">
        <v>188</v>
      </c>
      <c r="E227" s="38"/>
      <c r="F227" s="198" t="s">
        <v>995</v>
      </c>
      <c r="G227" s="38"/>
      <c r="H227" s="38"/>
      <c r="I227" s="195"/>
      <c r="J227" s="38"/>
      <c r="K227" s="38"/>
      <c r="L227" s="41"/>
      <c r="M227" s="196"/>
      <c r="N227" s="197"/>
      <c r="O227" s="66"/>
      <c r="P227" s="66"/>
      <c r="Q227" s="66"/>
      <c r="R227" s="66"/>
      <c r="S227" s="66"/>
      <c r="T227" s="67"/>
      <c r="U227" s="36"/>
      <c r="V227" s="36"/>
      <c r="W227" s="36"/>
      <c r="X227" s="36"/>
      <c r="Y227" s="36"/>
      <c r="Z227" s="36"/>
      <c r="AA227" s="36"/>
      <c r="AB227" s="36"/>
      <c r="AC227" s="36"/>
      <c r="AD227" s="36"/>
      <c r="AE227" s="36"/>
      <c r="AT227" s="19" t="s">
        <v>188</v>
      </c>
      <c r="AU227" s="19" t="s">
        <v>82</v>
      </c>
    </row>
    <row r="228" spans="2:63" s="12" customFormat="1" ht="22.9" customHeight="1">
      <c r="B228" s="164"/>
      <c r="C228" s="165"/>
      <c r="D228" s="166" t="s">
        <v>71</v>
      </c>
      <c r="E228" s="178" t="s">
        <v>996</v>
      </c>
      <c r="F228" s="178" t="s">
        <v>997</v>
      </c>
      <c r="G228" s="165"/>
      <c r="H228" s="165"/>
      <c r="I228" s="168"/>
      <c r="J228" s="179">
        <f>BK228</f>
        <v>0</v>
      </c>
      <c r="K228" s="165"/>
      <c r="L228" s="170"/>
      <c r="M228" s="171"/>
      <c r="N228" s="172"/>
      <c r="O228" s="172"/>
      <c r="P228" s="173">
        <f>SUM(P229:P239)</f>
        <v>0</v>
      </c>
      <c r="Q228" s="172"/>
      <c r="R228" s="173">
        <f>SUM(R229:R239)</f>
        <v>0.076806</v>
      </c>
      <c r="S228" s="172"/>
      <c r="T228" s="174">
        <f>SUM(T229:T239)</f>
        <v>0</v>
      </c>
      <c r="AR228" s="175" t="s">
        <v>82</v>
      </c>
      <c r="AT228" s="176" t="s">
        <v>71</v>
      </c>
      <c r="AU228" s="176" t="s">
        <v>80</v>
      </c>
      <c r="AY228" s="175" t="s">
        <v>153</v>
      </c>
      <c r="BK228" s="177">
        <f>SUM(BK229:BK239)</f>
        <v>0</v>
      </c>
    </row>
    <row r="229" spans="1:65" s="2" customFormat="1" ht="14.45" customHeight="1">
      <c r="A229" s="36"/>
      <c r="B229" s="37"/>
      <c r="C229" s="180" t="s">
        <v>557</v>
      </c>
      <c r="D229" s="180" t="s">
        <v>155</v>
      </c>
      <c r="E229" s="181" t="s">
        <v>998</v>
      </c>
      <c r="F229" s="182" t="s">
        <v>999</v>
      </c>
      <c r="G229" s="183" t="s">
        <v>174</v>
      </c>
      <c r="H229" s="184">
        <v>37.65</v>
      </c>
      <c r="I229" s="185"/>
      <c r="J229" s="186">
        <f>ROUND(I229*H229,2)</f>
        <v>0</v>
      </c>
      <c r="K229" s="182" t="s">
        <v>159</v>
      </c>
      <c r="L229" s="41"/>
      <c r="M229" s="187" t="s">
        <v>19</v>
      </c>
      <c r="N229" s="188" t="s">
        <v>43</v>
      </c>
      <c r="O229" s="66"/>
      <c r="P229" s="189">
        <f>O229*H229</f>
        <v>0</v>
      </c>
      <c r="Q229" s="189">
        <v>0</v>
      </c>
      <c r="R229" s="189">
        <f>Q229*H229</f>
        <v>0</v>
      </c>
      <c r="S229" s="189">
        <v>0</v>
      </c>
      <c r="T229" s="190">
        <f>S229*H229</f>
        <v>0</v>
      </c>
      <c r="U229" s="36"/>
      <c r="V229" s="36"/>
      <c r="W229" s="36"/>
      <c r="X229" s="36"/>
      <c r="Y229" s="36"/>
      <c r="Z229" s="36"/>
      <c r="AA229" s="36"/>
      <c r="AB229" s="36"/>
      <c r="AC229" s="36"/>
      <c r="AD229" s="36"/>
      <c r="AE229" s="36"/>
      <c r="AR229" s="191" t="s">
        <v>214</v>
      </c>
      <c r="AT229" s="191" t="s">
        <v>155</v>
      </c>
      <c r="AU229" s="191" t="s">
        <v>82</v>
      </c>
      <c r="AY229" s="19" t="s">
        <v>153</v>
      </c>
      <c r="BE229" s="192">
        <f>IF(N229="základní",J229,0)</f>
        <v>0</v>
      </c>
      <c r="BF229" s="192">
        <f>IF(N229="snížená",J229,0)</f>
        <v>0</v>
      </c>
      <c r="BG229" s="192">
        <f>IF(N229="zákl. přenesená",J229,0)</f>
        <v>0</v>
      </c>
      <c r="BH229" s="192">
        <f>IF(N229="sníž. přenesená",J229,0)</f>
        <v>0</v>
      </c>
      <c r="BI229" s="192">
        <f>IF(N229="nulová",J229,0)</f>
        <v>0</v>
      </c>
      <c r="BJ229" s="19" t="s">
        <v>80</v>
      </c>
      <c r="BK229" s="192">
        <f>ROUND(I229*H229,2)</f>
        <v>0</v>
      </c>
      <c r="BL229" s="19" t="s">
        <v>214</v>
      </c>
      <c r="BM229" s="191" t="s">
        <v>1000</v>
      </c>
    </row>
    <row r="230" spans="1:47" s="2" customFormat="1" ht="19.5">
      <c r="A230" s="36"/>
      <c r="B230" s="37"/>
      <c r="C230" s="38"/>
      <c r="D230" s="193" t="s">
        <v>186</v>
      </c>
      <c r="E230" s="38"/>
      <c r="F230" s="194" t="s">
        <v>1001</v>
      </c>
      <c r="G230" s="38"/>
      <c r="H230" s="38"/>
      <c r="I230" s="195"/>
      <c r="J230" s="38"/>
      <c r="K230" s="38"/>
      <c r="L230" s="41"/>
      <c r="M230" s="196"/>
      <c r="N230" s="197"/>
      <c r="O230" s="66"/>
      <c r="P230" s="66"/>
      <c r="Q230" s="66"/>
      <c r="R230" s="66"/>
      <c r="S230" s="66"/>
      <c r="T230" s="67"/>
      <c r="U230" s="36"/>
      <c r="V230" s="36"/>
      <c r="W230" s="36"/>
      <c r="X230" s="36"/>
      <c r="Y230" s="36"/>
      <c r="Z230" s="36"/>
      <c r="AA230" s="36"/>
      <c r="AB230" s="36"/>
      <c r="AC230" s="36"/>
      <c r="AD230" s="36"/>
      <c r="AE230" s="36"/>
      <c r="AT230" s="19" t="s">
        <v>186</v>
      </c>
      <c r="AU230" s="19" t="s">
        <v>82</v>
      </c>
    </row>
    <row r="231" spans="1:47" s="2" customFormat="1" ht="107.25">
      <c r="A231" s="36"/>
      <c r="B231" s="37"/>
      <c r="C231" s="38"/>
      <c r="D231" s="193" t="s">
        <v>188</v>
      </c>
      <c r="E231" s="38"/>
      <c r="F231" s="198" t="s">
        <v>1002</v>
      </c>
      <c r="G231" s="38"/>
      <c r="H231" s="38"/>
      <c r="I231" s="195"/>
      <c r="J231" s="38"/>
      <c r="K231" s="38"/>
      <c r="L231" s="41"/>
      <c r="M231" s="196"/>
      <c r="N231" s="197"/>
      <c r="O231" s="66"/>
      <c r="P231" s="66"/>
      <c r="Q231" s="66"/>
      <c r="R231" s="66"/>
      <c r="S231" s="66"/>
      <c r="T231" s="67"/>
      <c r="U231" s="36"/>
      <c r="V231" s="36"/>
      <c r="W231" s="36"/>
      <c r="X231" s="36"/>
      <c r="Y231" s="36"/>
      <c r="Z231" s="36"/>
      <c r="AA231" s="36"/>
      <c r="AB231" s="36"/>
      <c r="AC231" s="36"/>
      <c r="AD231" s="36"/>
      <c r="AE231" s="36"/>
      <c r="AT231" s="19" t="s">
        <v>188</v>
      </c>
      <c r="AU231" s="19" t="s">
        <v>82</v>
      </c>
    </row>
    <row r="232" spans="2:51" s="13" customFormat="1" ht="11.25">
      <c r="B232" s="199"/>
      <c r="C232" s="200"/>
      <c r="D232" s="193" t="s">
        <v>220</v>
      </c>
      <c r="E232" s="201" t="s">
        <v>19</v>
      </c>
      <c r="F232" s="202" t="s">
        <v>809</v>
      </c>
      <c r="G232" s="200"/>
      <c r="H232" s="203">
        <v>37.65</v>
      </c>
      <c r="I232" s="204"/>
      <c r="J232" s="200"/>
      <c r="K232" s="200"/>
      <c r="L232" s="205"/>
      <c r="M232" s="206"/>
      <c r="N232" s="207"/>
      <c r="O232" s="207"/>
      <c r="P232" s="207"/>
      <c r="Q232" s="207"/>
      <c r="R232" s="207"/>
      <c r="S232" s="207"/>
      <c r="T232" s="208"/>
      <c r="AT232" s="209" t="s">
        <v>220</v>
      </c>
      <c r="AU232" s="209" t="s">
        <v>82</v>
      </c>
      <c r="AV232" s="13" t="s">
        <v>82</v>
      </c>
      <c r="AW232" s="13" t="s">
        <v>34</v>
      </c>
      <c r="AX232" s="13" t="s">
        <v>80</v>
      </c>
      <c r="AY232" s="209" t="s">
        <v>153</v>
      </c>
    </row>
    <row r="233" spans="1:65" s="2" customFormat="1" ht="14.45" customHeight="1">
      <c r="A233" s="36"/>
      <c r="B233" s="37"/>
      <c r="C233" s="247" t="s">
        <v>792</v>
      </c>
      <c r="D233" s="247" t="s">
        <v>374</v>
      </c>
      <c r="E233" s="248" t="s">
        <v>1003</v>
      </c>
      <c r="F233" s="249" t="s">
        <v>1004</v>
      </c>
      <c r="G233" s="250" t="s">
        <v>174</v>
      </c>
      <c r="H233" s="251">
        <v>38.403</v>
      </c>
      <c r="I233" s="252"/>
      <c r="J233" s="253">
        <f>ROUND(I233*H233,2)</f>
        <v>0</v>
      </c>
      <c r="K233" s="249" t="s">
        <v>159</v>
      </c>
      <c r="L233" s="254"/>
      <c r="M233" s="255" t="s">
        <v>19</v>
      </c>
      <c r="N233" s="256" t="s">
        <v>43</v>
      </c>
      <c r="O233" s="66"/>
      <c r="P233" s="189">
        <f>O233*H233</f>
        <v>0</v>
      </c>
      <c r="Q233" s="189">
        <v>0.002</v>
      </c>
      <c r="R233" s="189">
        <f>Q233*H233</f>
        <v>0.076806</v>
      </c>
      <c r="S233" s="189">
        <v>0</v>
      </c>
      <c r="T233" s="190">
        <f>S233*H233</f>
        <v>0</v>
      </c>
      <c r="U233" s="36"/>
      <c r="V233" s="36"/>
      <c r="W233" s="36"/>
      <c r="X233" s="36"/>
      <c r="Y233" s="36"/>
      <c r="Z233" s="36"/>
      <c r="AA233" s="36"/>
      <c r="AB233" s="36"/>
      <c r="AC233" s="36"/>
      <c r="AD233" s="36"/>
      <c r="AE233" s="36"/>
      <c r="AR233" s="191" t="s">
        <v>408</v>
      </c>
      <c r="AT233" s="191" t="s">
        <v>374</v>
      </c>
      <c r="AU233" s="191" t="s">
        <v>82</v>
      </c>
      <c r="AY233" s="19" t="s">
        <v>153</v>
      </c>
      <c r="BE233" s="192">
        <f>IF(N233="základní",J233,0)</f>
        <v>0</v>
      </c>
      <c r="BF233" s="192">
        <f>IF(N233="snížená",J233,0)</f>
        <v>0</v>
      </c>
      <c r="BG233" s="192">
        <f>IF(N233="zákl. přenesená",J233,0)</f>
        <v>0</v>
      </c>
      <c r="BH233" s="192">
        <f>IF(N233="sníž. přenesená",J233,0)</f>
        <v>0</v>
      </c>
      <c r="BI233" s="192">
        <f>IF(N233="nulová",J233,0)</f>
        <v>0</v>
      </c>
      <c r="BJ233" s="19" t="s">
        <v>80</v>
      </c>
      <c r="BK233" s="192">
        <f>ROUND(I233*H233,2)</f>
        <v>0</v>
      </c>
      <c r="BL233" s="19" t="s">
        <v>214</v>
      </c>
      <c r="BM233" s="191" t="s">
        <v>1005</v>
      </c>
    </row>
    <row r="234" spans="1:47" s="2" customFormat="1" ht="11.25">
      <c r="A234" s="36"/>
      <c r="B234" s="37"/>
      <c r="C234" s="38"/>
      <c r="D234" s="193" t="s">
        <v>186</v>
      </c>
      <c r="E234" s="38"/>
      <c r="F234" s="194" t="s">
        <v>1004</v>
      </c>
      <c r="G234" s="38"/>
      <c r="H234" s="38"/>
      <c r="I234" s="195"/>
      <c r="J234" s="38"/>
      <c r="K234" s="38"/>
      <c r="L234" s="41"/>
      <c r="M234" s="196"/>
      <c r="N234" s="197"/>
      <c r="O234" s="66"/>
      <c r="P234" s="66"/>
      <c r="Q234" s="66"/>
      <c r="R234" s="66"/>
      <c r="S234" s="66"/>
      <c r="T234" s="67"/>
      <c r="U234" s="36"/>
      <c r="V234" s="36"/>
      <c r="W234" s="36"/>
      <c r="X234" s="36"/>
      <c r="Y234" s="36"/>
      <c r="Z234" s="36"/>
      <c r="AA234" s="36"/>
      <c r="AB234" s="36"/>
      <c r="AC234" s="36"/>
      <c r="AD234" s="36"/>
      <c r="AE234" s="36"/>
      <c r="AT234" s="19" t="s">
        <v>186</v>
      </c>
      <c r="AU234" s="19" t="s">
        <v>82</v>
      </c>
    </row>
    <row r="235" spans="2:51" s="13" customFormat="1" ht="11.25">
      <c r="B235" s="199"/>
      <c r="C235" s="200"/>
      <c r="D235" s="193" t="s">
        <v>220</v>
      </c>
      <c r="E235" s="201" t="s">
        <v>19</v>
      </c>
      <c r="F235" s="202" t="s">
        <v>809</v>
      </c>
      <c r="G235" s="200"/>
      <c r="H235" s="203">
        <v>37.65</v>
      </c>
      <c r="I235" s="204"/>
      <c r="J235" s="200"/>
      <c r="K235" s="200"/>
      <c r="L235" s="205"/>
      <c r="M235" s="206"/>
      <c r="N235" s="207"/>
      <c r="O235" s="207"/>
      <c r="P235" s="207"/>
      <c r="Q235" s="207"/>
      <c r="R235" s="207"/>
      <c r="S235" s="207"/>
      <c r="T235" s="208"/>
      <c r="AT235" s="209" t="s">
        <v>220</v>
      </c>
      <c r="AU235" s="209" t="s">
        <v>82</v>
      </c>
      <c r="AV235" s="13" t="s">
        <v>82</v>
      </c>
      <c r="AW235" s="13" t="s">
        <v>34</v>
      </c>
      <c r="AX235" s="13" t="s">
        <v>80</v>
      </c>
      <c r="AY235" s="209" t="s">
        <v>153</v>
      </c>
    </row>
    <row r="236" spans="2:51" s="13" customFormat="1" ht="11.25">
      <c r="B236" s="199"/>
      <c r="C236" s="200"/>
      <c r="D236" s="193" t="s">
        <v>220</v>
      </c>
      <c r="E236" s="200"/>
      <c r="F236" s="202" t="s">
        <v>1006</v>
      </c>
      <c r="G236" s="200"/>
      <c r="H236" s="203">
        <v>38.403</v>
      </c>
      <c r="I236" s="204"/>
      <c r="J236" s="200"/>
      <c r="K236" s="200"/>
      <c r="L236" s="205"/>
      <c r="M236" s="206"/>
      <c r="N236" s="207"/>
      <c r="O236" s="207"/>
      <c r="P236" s="207"/>
      <c r="Q236" s="207"/>
      <c r="R236" s="207"/>
      <c r="S236" s="207"/>
      <c r="T236" s="208"/>
      <c r="AT236" s="209" t="s">
        <v>220</v>
      </c>
      <c r="AU236" s="209" t="s">
        <v>82</v>
      </c>
      <c r="AV236" s="13" t="s">
        <v>82</v>
      </c>
      <c r="AW236" s="13" t="s">
        <v>4</v>
      </c>
      <c r="AX236" s="13" t="s">
        <v>80</v>
      </c>
      <c r="AY236" s="209" t="s">
        <v>153</v>
      </c>
    </row>
    <row r="237" spans="1:65" s="2" customFormat="1" ht="14.45" customHeight="1">
      <c r="A237" s="36"/>
      <c r="B237" s="37"/>
      <c r="C237" s="180" t="s">
        <v>408</v>
      </c>
      <c r="D237" s="180" t="s">
        <v>155</v>
      </c>
      <c r="E237" s="181" t="s">
        <v>1007</v>
      </c>
      <c r="F237" s="182" t="s">
        <v>1008</v>
      </c>
      <c r="G237" s="183" t="s">
        <v>226</v>
      </c>
      <c r="H237" s="184">
        <v>0.077</v>
      </c>
      <c r="I237" s="185"/>
      <c r="J237" s="186">
        <f>ROUND(I237*H237,2)</f>
        <v>0</v>
      </c>
      <c r="K237" s="182" t="s">
        <v>159</v>
      </c>
      <c r="L237" s="41"/>
      <c r="M237" s="187" t="s">
        <v>19</v>
      </c>
      <c r="N237" s="188" t="s">
        <v>43</v>
      </c>
      <c r="O237" s="66"/>
      <c r="P237" s="189">
        <f>O237*H237</f>
        <v>0</v>
      </c>
      <c r="Q237" s="189">
        <v>0</v>
      </c>
      <c r="R237" s="189">
        <f>Q237*H237</f>
        <v>0</v>
      </c>
      <c r="S237" s="189">
        <v>0</v>
      </c>
      <c r="T237" s="190">
        <f>S237*H237</f>
        <v>0</v>
      </c>
      <c r="U237" s="36"/>
      <c r="V237" s="36"/>
      <c r="W237" s="36"/>
      <c r="X237" s="36"/>
      <c r="Y237" s="36"/>
      <c r="Z237" s="36"/>
      <c r="AA237" s="36"/>
      <c r="AB237" s="36"/>
      <c r="AC237" s="36"/>
      <c r="AD237" s="36"/>
      <c r="AE237" s="36"/>
      <c r="AR237" s="191" t="s">
        <v>214</v>
      </c>
      <c r="AT237" s="191" t="s">
        <v>155</v>
      </c>
      <c r="AU237" s="191" t="s">
        <v>82</v>
      </c>
      <c r="AY237" s="19" t="s">
        <v>153</v>
      </c>
      <c r="BE237" s="192">
        <f>IF(N237="základní",J237,0)</f>
        <v>0</v>
      </c>
      <c r="BF237" s="192">
        <f>IF(N237="snížená",J237,0)</f>
        <v>0</v>
      </c>
      <c r="BG237" s="192">
        <f>IF(N237="zákl. přenesená",J237,0)</f>
        <v>0</v>
      </c>
      <c r="BH237" s="192">
        <f>IF(N237="sníž. přenesená",J237,0)</f>
        <v>0</v>
      </c>
      <c r="BI237" s="192">
        <f>IF(N237="nulová",J237,0)</f>
        <v>0</v>
      </c>
      <c r="BJ237" s="19" t="s">
        <v>80</v>
      </c>
      <c r="BK237" s="192">
        <f>ROUND(I237*H237,2)</f>
        <v>0</v>
      </c>
      <c r="BL237" s="19" t="s">
        <v>214</v>
      </c>
      <c r="BM237" s="191" t="s">
        <v>1009</v>
      </c>
    </row>
    <row r="238" spans="1:47" s="2" customFormat="1" ht="19.5">
      <c r="A238" s="36"/>
      <c r="B238" s="37"/>
      <c r="C238" s="38"/>
      <c r="D238" s="193" t="s">
        <v>186</v>
      </c>
      <c r="E238" s="38"/>
      <c r="F238" s="194" t="s">
        <v>1010</v>
      </c>
      <c r="G238" s="38"/>
      <c r="H238" s="38"/>
      <c r="I238" s="195"/>
      <c r="J238" s="38"/>
      <c r="K238" s="38"/>
      <c r="L238" s="41"/>
      <c r="M238" s="196"/>
      <c r="N238" s="197"/>
      <c r="O238" s="66"/>
      <c r="P238" s="66"/>
      <c r="Q238" s="66"/>
      <c r="R238" s="66"/>
      <c r="S238" s="66"/>
      <c r="T238" s="67"/>
      <c r="U238" s="36"/>
      <c r="V238" s="36"/>
      <c r="W238" s="36"/>
      <c r="X238" s="36"/>
      <c r="Y238" s="36"/>
      <c r="Z238" s="36"/>
      <c r="AA238" s="36"/>
      <c r="AB238" s="36"/>
      <c r="AC238" s="36"/>
      <c r="AD238" s="36"/>
      <c r="AE238" s="36"/>
      <c r="AT238" s="19" t="s">
        <v>186</v>
      </c>
      <c r="AU238" s="19" t="s">
        <v>82</v>
      </c>
    </row>
    <row r="239" spans="1:47" s="2" customFormat="1" ht="78">
      <c r="A239" s="36"/>
      <c r="B239" s="37"/>
      <c r="C239" s="38"/>
      <c r="D239" s="193" t="s">
        <v>188</v>
      </c>
      <c r="E239" s="38"/>
      <c r="F239" s="198" t="s">
        <v>1011</v>
      </c>
      <c r="G239" s="38"/>
      <c r="H239" s="38"/>
      <c r="I239" s="195"/>
      <c r="J239" s="38"/>
      <c r="K239" s="38"/>
      <c r="L239" s="41"/>
      <c r="M239" s="196"/>
      <c r="N239" s="197"/>
      <c r="O239" s="66"/>
      <c r="P239" s="66"/>
      <c r="Q239" s="66"/>
      <c r="R239" s="66"/>
      <c r="S239" s="66"/>
      <c r="T239" s="67"/>
      <c r="U239" s="36"/>
      <c r="V239" s="36"/>
      <c r="W239" s="36"/>
      <c r="X239" s="36"/>
      <c r="Y239" s="36"/>
      <c r="Z239" s="36"/>
      <c r="AA239" s="36"/>
      <c r="AB239" s="36"/>
      <c r="AC239" s="36"/>
      <c r="AD239" s="36"/>
      <c r="AE239" s="36"/>
      <c r="AT239" s="19" t="s">
        <v>188</v>
      </c>
      <c r="AU239" s="19" t="s">
        <v>82</v>
      </c>
    </row>
    <row r="240" spans="2:63" s="12" customFormat="1" ht="22.9" customHeight="1">
      <c r="B240" s="164"/>
      <c r="C240" s="165"/>
      <c r="D240" s="166" t="s">
        <v>71</v>
      </c>
      <c r="E240" s="178" t="s">
        <v>1012</v>
      </c>
      <c r="F240" s="178" t="s">
        <v>1013</v>
      </c>
      <c r="G240" s="165"/>
      <c r="H240" s="165"/>
      <c r="I240" s="168"/>
      <c r="J240" s="179">
        <f>BK240</f>
        <v>0</v>
      </c>
      <c r="K240" s="165"/>
      <c r="L240" s="170"/>
      <c r="M240" s="171"/>
      <c r="N240" s="172"/>
      <c r="O240" s="172"/>
      <c r="P240" s="173">
        <f>P241</f>
        <v>0</v>
      </c>
      <c r="Q240" s="172"/>
      <c r="R240" s="173">
        <f>R241</f>
        <v>0</v>
      </c>
      <c r="S240" s="172"/>
      <c r="T240" s="174">
        <f>T241</f>
        <v>0</v>
      </c>
      <c r="AR240" s="175" t="s">
        <v>82</v>
      </c>
      <c r="AT240" s="176" t="s">
        <v>71</v>
      </c>
      <c r="AU240" s="176" t="s">
        <v>80</v>
      </c>
      <c r="AY240" s="175" t="s">
        <v>153</v>
      </c>
      <c r="BK240" s="177">
        <f>BK241</f>
        <v>0</v>
      </c>
    </row>
    <row r="241" spans="1:65" s="2" customFormat="1" ht="14.45" customHeight="1">
      <c r="A241" s="36"/>
      <c r="B241" s="37"/>
      <c r="C241" s="180" t="s">
        <v>801</v>
      </c>
      <c r="D241" s="180" t="s">
        <v>155</v>
      </c>
      <c r="E241" s="181" t="s">
        <v>1014</v>
      </c>
      <c r="F241" s="182" t="s">
        <v>1015</v>
      </c>
      <c r="G241" s="183" t="s">
        <v>966</v>
      </c>
      <c r="H241" s="184">
        <v>1</v>
      </c>
      <c r="I241" s="185"/>
      <c r="J241" s="186">
        <f>ROUND(I241*H241,2)</f>
        <v>0</v>
      </c>
      <c r="K241" s="182" t="s">
        <v>19</v>
      </c>
      <c r="L241" s="41"/>
      <c r="M241" s="187" t="s">
        <v>19</v>
      </c>
      <c r="N241" s="188" t="s">
        <v>43</v>
      </c>
      <c r="O241" s="66"/>
      <c r="P241" s="189">
        <f>O241*H241</f>
        <v>0</v>
      </c>
      <c r="Q241" s="189">
        <v>0</v>
      </c>
      <c r="R241" s="189">
        <f>Q241*H241</f>
        <v>0</v>
      </c>
      <c r="S241" s="189">
        <v>0</v>
      </c>
      <c r="T241" s="190">
        <f>S241*H241</f>
        <v>0</v>
      </c>
      <c r="U241" s="36"/>
      <c r="V241" s="36"/>
      <c r="W241" s="36"/>
      <c r="X241" s="36"/>
      <c r="Y241" s="36"/>
      <c r="Z241" s="36"/>
      <c r="AA241" s="36"/>
      <c r="AB241" s="36"/>
      <c r="AC241" s="36"/>
      <c r="AD241" s="36"/>
      <c r="AE241" s="36"/>
      <c r="AR241" s="191" t="s">
        <v>214</v>
      </c>
      <c r="AT241" s="191" t="s">
        <v>155</v>
      </c>
      <c r="AU241" s="191" t="s">
        <v>82</v>
      </c>
      <c r="AY241" s="19" t="s">
        <v>153</v>
      </c>
      <c r="BE241" s="192">
        <f>IF(N241="základní",J241,0)</f>
        <v>0</v>
      </c>
      <c r="BF241" s="192">
        <f>IF(N241="snížená",J241,0)</f>
        <v>0</v>
      </c>
      <c r="BG241" s="192">
        <f>IF(N241="zákl. přenesená",J241,0)</f>
        <v>0</v>
      </c>
      <c r="BH241" s="192">
        <f>IF(N241="sníž. přenesená",J241,0)</f>
        <v>0</v>
      </c>
      <c r="BI241" s="192">
        <f>IF(N241="nulová",J241,0)</f>
        <v>0</v>
      </c>
      <c r="BJ241" s="19" t="s">
        <v>80</v>
      </c>
      <c r="BK241" s="192">
        <f>ROUND(I241*H241,2)</f>
        <v>0</v>
      </c>
      <c r="BL241" s="19" t="s">
        <v>214</v>
      </c>
      <c r="BM241" s="191" t="s">
        <v>1016</v>
      </c>
    </row>
    <row r="242" spans="2:63" s="12" customFormat="1" ht="22.9" customHeight="1">
      <c r="B242" s="164"/>
      <c r="C242" s="165"/>
      <c r="D242" s="166" t="s">
        <v>71</v>
      </c>
      <c r="E242" s="178" t="s">
        <v>1017</v>
      </c>
      <c r="F242" s="178" t="s">
        <v>1018</v>
      </c>
      <c r="G242" s="165"/>
      <c r="H242" s="165"/>
      <c r="I242" s="168"/>
      <c r="J242" s="179">
        <f>BK242</f>
        <v>0</v>
      </c>
      <c r="K242" s="165"/>
      <c r="L242" s="170"/>
      <c r="M242" s="171"/>
      <c r="N242" s="172"/>
      <c r="O242" s="172"/>
      <c r="P242" s="173">
        <f>SUM(P243:P256)</f>
        <v>0</v>
      </c>
      <c r="Q242" s="172"/>
      <c r="R242" s="173">
        <f>SUM(R243:R256)</f>
        <v>0.051536000000000005</v>
      </c>
      <c r="S242" s="172"/>
      <c r="T242" s="174">
        <f>SUM(T243:T256)</f>
        <v>0</v>
      </c>
      <c r="AR242" s="175" t="s">
        <v>82</v>
      </c>
      <c r="AT242" s="176" t="s">
        <v>71</v>
      </c>
      <c r="AU242" s="176" t="s">
        <v>80</v>
      </c>
      <c r="AY242" s="175" t="s">
        <v>153</v>
      </c>
      <c r="BK242" s="177">
        <f>SUM(BK243:BK256)</f>
        <v>0</v>
      </c>
    </row>
    <row r="243" spans="1:65" s="2" customFormat="1" ht="14.45" customHeight="1">
      <c r="A243" s="36"/>
      <c r="B243" s="37"/>
      <c r="C243" s="180" t="s">
        <v>807</v>
      </c>
      <c r="D243" s="180" t="s">
        <v>155</v>
      </c>
      <c r="E243" s="181" t="s">
        <v>1019</v>
      </c>
      <c r="F243" s="182" t="s">
        <v>1020</v>
      </c>
      <c r="G243" s="183" t="s">
        <v>158</v>
      </c>
      <c r="H243" s="184">
        <v>2.5</v>
      </c>
      <c r="I243" s="185"/>
      <c r="J243" s="186">
        <f>ROUND(I243*H243,2)</f>
        <v>0</v>
      </c>
      <c r="K243" s="182" t="s">
        <v>159</v>
      </c>
      <c r="L243" s="41"/>
      <c r="M243" s="187" t="s">
        <v>19</v>
      </c>
      <c r="N243" s="188" t="s">
        <v>43</v>
      </c>
      <c r="O243" s="66"/>
      <c r="P243" s="189">
        <f>O243*H243</f>
        <v>0</v>
      </c>
      <c r="Q243" s="189">
        <v>4E-05</v>
      </c>
      <c r="R243" s="189">
        <f>Q243*H243</f>
        <v>0.0001</v>
      </c>
      <c r="S243" s="189">
        <v>0</v>
      </c>
      <c r="T243" s="190">
        <f>S243*H243</f>
        <v>0</v>
      </c>
      <c r="U243" s="36"/>
      <c r="V243" s="36"/>
      <c r="W243" s="36"/>
      <c r="X243" s="36"/>
      <c r="Y243" s="36"/>
      <c r="Z243" s="36"/>
      <c r="AA243" s="36"/>
      <c r="AB243" s="36"/>
      <c r="AC243" s="36"/>
      <c r="AD243" s="36"/>
      <c r="AE243" s="36"/>
      <c r="AR243" s="191" t="s">
        <v>214</v>
      </c>
      <c r="AT243" s="191" t="s">
        <v>155</v>
      </c>
      <c r="AU243" s="191" t="s">
        <v>82</v>
      </c>
      <c r="AY243" s="19" t="s">
        <v>153</v>
      </c>
      <c r="BE243" s="192">
        <f>IF(N243="základní",J243,0)</f>
        <v>0</v>
      </c>
      <c r="BF243" s="192">
        <f>IF(N243="snížená",J243,0)</f>
        <v>0</v>
      </c>
      <c r="BG243" s="192">
        <f>IF(N243="zákl. přenesená",J243,0)</f>
        <v>0</v>
      </c>
      <c r="BH243" s="192">
        <f>IF(N243="sníž. přenesená",J243,0)</f>
        <v>0</v>
      </c>
      <c r="BI243" s="192">
        <f>IF(N243="nulová",J243,0)</f>
        <v>0</v>
      </c>
      <c r="BJ243" s="19" t="s">
        <v>80</v>
      </c>
      <c r="BK243" s="192">
        <f>ROUND(I243*H243,2)</f>
        <v>0</v>
      </c>
      <c r="BL243" s="19" t="s">
        <v>214</v>
      </c>
      <c r="BM243" s="191" t="s">
        <v>1021</v>
      </c>
    </row>
    <row r="244" spans="1:47" s="2" customFormat="1" ht="11.25">
      <c r="A244" s="36"/>
      <c r="B244" s="37"/>
      <c r="C244" s="38"/>
      <c r="D244" s="193" t="s">
        <v>186</v>
      </c>
      <c r="E244" s="38"/>
      <c r="F244" s="194" t="s">
        <v>1022</v>
      </c>
      <c r="G244" s="38"/>
      <c r="H244" s="38"/>
      <c r="I244" s="195"/>
      <c r="J244" s="38"/>
      <c r="K244" s="38"/>
      <c r="L244" s="41"/>
      <c r="M244" s="196"/>
      <c r="N244" s="197"/>
      <c r="O244" s="66"/>
      <c r="P244" s="66"/>
      <c r="Q244" s="66"/>
      <c r="R244" s="66"/>
      <c r="S244" s="66"/>
      <c r="T244" s="67"/>
      <c r="U244" s="36"/>
      <c r="V244" s="36"/>
      <c r="W244" s="36"/>
      <c r="X244" s="36"/>
      <c r="Y244" s="36"/>
      <c r="Z244" s="36"/>
      <c r="AA244" s="36"/>
      <c r="AB244" s="36"/>
      <c r="AC244" s="36"/>
      <c r="AD244" s="36"/>
      <c r="AE244" s="36"/>
      <c r="AT244" s="19" t="s">
        <v>186</v>
      </c>
      <c r="AU244" s="19" t="s">
        <v>82</v>
      </c>
    </row>
    <row r="245" spans="2:51" s="13" customFormat="1" ht="11.25">
      <c r="B245" s="199"/>
      <c r="C245" s="200"/>
      <c r="D245" s="193" t="s">
        <v>220</v>
      </c>
      <c r="E245" s="201" t="s">
        <v>19</v>
      </c>
      <c r="F245" s="202" t="s">
        <v>1023</v>
      </c>
      <c r="G245" s="200"/>
      <c r="H245" s="203">
        <v>2.5</v>
      </c>
      <c r="I245" s="204"/>
      <c r="J245" s="200"/>
      <c r="K245" s="200"/>
      <c r="L245" s="205"/>
      <c r="M245" s="206"/>
      <c r="N245" s="207"/>
      <c r="O245" s="207"/>
      <c r="P245" s="207"/>
      <c r="Q245" s="207"/>
      <c r="R245" s="207"/>
      <c r="S245" s="207"/>
      <c r="T245" s="208"/>
      <c r="AT245" s="209" t="s">
        <v>220</v>
      </c>
      <c r="AU245" s="209" t="s">
        <v>82</v>
      </c>
      <c r="AV245" s="13" t="s">
        <v>82</v>
      </c>
      <c r="AW245" s="13" t="s">
        <v>34</v>
      </c>
      <c r="AX245" s="13" t="s">
        <v>80</v>
      </c>
      <c r="AY245" s="209" t="s">
        <v>153</v>
      </c>
    </row>
    <row r="246" spans="1:65" s="2" customFormat="1" ht="14.45" customHeight="1">
      <c r="A246" s="36"/>
      <c r="B246" s="37"/>
      <c r="C246" s="247" t="s">
        <v>1024</v>
      </c>
      <c r="D246" s="247" t="s">
        <v>374</v>
      </c>
      <c r="E246" s="248" t="s">
        <v>1025</v>
      </c>
      <c r="F246" s="249" t="s">
        <v>1026</v>
      </c>
      <c r="G246" s="250" t="s">
        <v>158</v>
      </c>
      <c r="H246" s="251">
        <v>2.5</v>
      </c>
      <c r="I246" s="252"/>
      <c r="J246" s="253">
        <f>ROUND(I246*H246,2)</f>
        <v>0</v>
      </c>
      <c r="K246" s="249" t="s">
        <v>19</v>
      </c>
      <c r="L246" s="254"/>
      <c r="M246" s="255" t="s">
        <v>19</v>
      </c>
      <c r="N246" s="256" t="s">
        <v>43</v>
      </c>
      <c r="O246" s="66"/>
      <c r="P246" s="189">
        <f>O246*H246</f>
        <v>0</v>
      </c>
      <c r="Q246" s="189">
        <v>0</v>
      </c>
      <c r="R246" s="189">
        <f>Q246*H246</f>
        <v>0</v>
      </c>
      <c r="S246" s="189">
        <v>0</v>
      </c>
      <c r="T246" s="190">
        <f>S246*H246</f>
        <v>0</v>
      </c>
      <c r="U246" s="36"/>
      <c r="V246" s="36"/>
      <c r="W246" s="36"/>
      <c r="X246" s="36"/>
      <c r="Y246" s="36"/>
      <c r="Z246" s="36"/>
      <c r="AA246" s="36"/>
      <c r="AB246" s="36"/>
      <c r="AC246" s="36"/>
      <c r="AD246" s="36"/>
      <c r="AE246" s="36"/>
      <c r="AR246" s="191" t="s">
        <v>408</v>
      </c>
      <c r="AT246" s="191" t="s">
        <v>374</v>
      </c>
      <c r="AU246" s="191" t="s">
        <v>82</v>
      </c>
      <c r="AY246" s="19" t="s">
        <v>153</v>
      </c>
      <c r="BE246" s="192">
        <f>IF(N246="základní",J246,0)</f>
        <v>0</v>
      </c>
      <c r="BF246" s="192">
        <f>IF(N246="snížená",J246,0)</f>
        <v>0</v>
      </c>
      <c r="BG246" s="192">
        <f>IF(N246="zákl. přenesená",J246,0)</f>
        <v>0</v>
      </c>
      <c r="BH246" s="192">
        <f>IF(N246="sníž. přenesená",J246,0)</f>
        <v>0</v>
      </c>
      <c r="BI246" s="192">
        <f>IF(N246="nulová",J246,0)</f>
        <v>0</v>
      </c>
      <c r="BJ246" s="19" t="s">
        <v>80</v>
      </c>
      <c r="BK246" s="192">
        <f>ROUND(I246*H246,2)</f>
        <v>0</v>
      </c>
      <c r="BL246" s="19" t="s">
        <v>214</v>
      </c>
      <c r="BM246" s="191" t="s">
        <v>1027</v>
      </c>
    </row>
    <row r="247" spans="1:47" s="2" customFormat="1" ht="11.25">
      <c r="A247" s="36"/>
      <c r="B247" s="37"/>
      <c r="C247" s="38"/>
      <c r="D247" s="193" t="s">
        <v>186</v>
      </c>
      <c r="E247" s="38"/>
      <c r="F247" s="194" t="s">
        <v>1026</v>
      </c>
      <c r="G247" s="38"/>
      <c r="H247" s="38"/>
      <c r="I247" s="195"/>
      <c r="J247" s="38"/>
      <c r="K247" s="38"/>
      <c r="L247" s="41"/>
      <c r="M247" s="196"/>
      <c r="N247" s="197"/>
      <c r="O247" s="66"/>
      <c r="P247" s="66"/>
      <c r="Q247" s="66"/>
      <c r="R247" s="66"/>
      <c r="S247" s="66"/>
      <c r="T247" s="67"/>
      <c r="U247" s="36"/>
      <c r="V247" s="36"/>
      <c r="W247" s="36"/>
      <c r="X247" s="36"/>
      <c r="Y247" s="36"/>
      <c r="Z247" s="36"/>
      <c r="AA247" s="36"/>
      <c r="AB247" s="36"/>
      <c r="AC247" s="36"/>
      <c r="AD247" s="36"/>
      <c r="AE247" s="36"/>
      <c r="AT247" s="19" t="s">
        <v>186</v>
      </c>
      <c r="AU247" s="19" t="s">
        <v>82</v>
      </c>
    </row>
    <row r="248" spans="1:65" s="2" customFormat="1" ht="14.45" customHeight="1">
      <c r="A248" s="36"/>
      <c r="B248" s="37"/>
      <c r="C248" s="180" t="s">
        <v>1028</v>
      </c>
      <c r="D248" s="180" t="s">
        <v>155</v>
      </c>
      <c r="E248" s="181" t="s">
        <v>1029</v>
      </c>
      <c r="F248" s="182" t="s">
        <v>1030</v>
      </c>
      <c r="G248" s="183" t="s">
        <v>158</v>
      </c>
      <c r="H248" s="184">
        <v>30.8</v>
      </c>
      <c r="I248" s="185"/>
      <c r="J248" s="186">
        <f>ROUND(I248*H248,2)</f>
        <v>0</v>
      </c>
      <c r="K248" s="182" t="s">
        <v>159</v>
      </c>
      <c r="L248" s="41"/>
      <c r="M248" s="187" t="s">
        <v>19</v>
      </c>
      <c r="N248" s="188" t="s">
        <v>43</v>
      </c>
      <c r="O248" s="66"/>
      <c r="P248" s="189">
        <f>O248*H248</f>
        <v>0</v>
      </c>
      <c r="Q248" s="189">
        <v>0.00167</v>
      </c>
      <c r="R248" s="189">
        <f>Q248*H248</f>
        <v>0.051436</v>
      </c>
      <c r="S248" s="189">
        <v>0</v>
      </c>
      <c r="T248" s="190">
        <f>S248*H248</f>
        <v>0</v>
      </c>
      <c r="U248" s="36"/>
      <c r="V248" s="36"/>
      <c r="W248" s="36"/>
      <c r="X248" s="36"/>
      <c r="Y248" s="36"/>
      <c r="Z248" s="36"/>
      <c r="AA248" s="36"/>
      <c r="AB248" s="36"/>
      <c r="AC248" s="36"/>
      <c r="AD248" s="36"/>
      <c r="AE248" s="36"/>
      <c r="AR248" s="191" t="s">
        <v>214</v>
      </c>
      <c r="AT248" s="191" t="s">
        <v>155</v>
      </c>
      <c r="AU248" s="191" t="s">
        <v>82</v>
      </c>
      <c r="AY248" s="19" t="s">
        <v>153</v>
      </c>
      <c r="BE248" s="192">
        <f>IF(N248="základní",J248,0)</f>
        <v>0</v>
      </c>
      <c r="BF248" s="192">
        <f>IF(N248="snížená",J248,0)</f>
        <v>0</v>
      </c>
      <c r="BG248" s="192">
        <f>IF(N248="zákl. přenesená",J248,0)</f>
        <v>0</v>
      </c>
      <c r="BH248" s="192">
        <f>IF(N248="sníž. přenesená",J248,0)</f>
        <v>0</v>
      </c>
      <c r="BI248" s="192">
        <f>IF(N248="nulová",J248,0)</f>
        <v>0</v>
      </c>
      <c r="BJ248" s="19" t="s">
        <v>80</v>
      </c>
      <c r="BK248" s="192">
        <f>ROUND(I248*H248,2)</f>
        <v>0</v>
      </c>
      <c r="BL248" s="19" t="s">
        <v>214</v>
      </c>
      <c r="BM248" s="191" t="s">
        <v>1031</v>
      </c>
    </row>
    <row r="249" spans="1:47" s="2" customFormat="1" ht="11.25">
      <c r="A249" s="36"/>
      <c r="B249" s="37"/>
      <c r="C249" s="38"/>
      <c r="D249" s="193" t="s">
        <v>186</v>
      </c>
      <c r="E249" s="38"/>
      <c r="F249" s="194" t="s">
        <v>1032</v>
      </c>
      <c r="G249" s="38"/>
      <c r="H249" s="38"/>
      <c r="I249" s="195"/>
      <c r="J249" s="38"/>
      <c r="K249" s="38"/>
      <c r="L249" s="41"/>
      <c r="M249" s="196"/>
      <c r="N249" s="197"/>
      <c r="O249" s="66"/>
      <c r="P249" s="66"/>
      <c r="Q249" s="66"/>
      <c r="R249" s="66"/>
      <c r="S249" s="66"/>
      <c r="T249" s="67"/>
      <c r="U249" s="36"/>
      <c r="V249" s="36"/>
      <c r="W249" s="36"/>
      <c r="X249" s="36"/>
      <c r="Y249" s="36"/>
      <c r="Z249" s="36"/>
      <c r="AA249" s="36"/>
      <c r="AB249" s="36"/>
      <c r="AC249" s="36"/>
      <c r="AD249" s="36"/>
      <c r="AE249" s="36"/>
      <c r="AT249" s="19" t="s">
        <v>186</v>
      </c>
      <c r="AU249" s="19" t="s">
        <v>82</v>
      </c>
    </row>
    <row r="250" spans="2:51" s="13" customFormat="1" ht="11.25">
      <c r="B250" s="199"/>
      <c r="C250" s="200"/>
      <c r="D250" s="193" t="s">
        <v>220</v>
      </c>
      <c r="E250" s="201" t="s">
        <v>19</v>
      </c>
      <c r="F250" s="202" t="s">
        <v>1033</v>
      </c>
      <c r="G250" s="200"/>
      <c r="H250" s="203">
        <v>30.8</v>
      </c>
      <c r="I250" s="204"/>
      <c r="J250" s="200"/>
      <c r="K250" s="200"/>
      <c r="L250" s="205"/>
      <c r="M250" s="206"/>
      <c r="N250" s="207"/>
      <c r="O250" s="207"/>
      <c r="P250" s="207"/>
      <c r="Q250" s="207"/>
      <c r="R250" s="207"/>
      <c r="S250" s="207"/>
      <c r="T250" s="208"/>
      <c r="AT250" s="209" t="s">
        <v>220</v>
      </c>
      <c r="AU250" s="209" t="s">
        <v>82</v>
      </c>
      <c r="AV250" s="13" t="s">
        <v>82</v>
      </c>
      <c r="AW250" s="13" t="s">
        <v>34</v>
      </c>
      <c r="AX250" s="13" t="s">
        <v>80</v>
      </c>
      <c r="AY250" s="209" t="s">
        <v>153</v>
      </c>
    </row>
    <row r="251" spans="1:65" s="2" customFormat="1" ht="14.45" customHeight="1">
      <c r="A251" s="36"/>
      <c r="B251" s="37"/>
      <c r="C251" s="180" t="s">
        <v>1034</v>
      </c>
      <c r="D251" s="180" t="s">
        <v>155</v>
      </c>
      <c r="E251" s="181" t="s">
        <v>1035</v>
      </c>
      <c r="F251" s="182" t="s">
        <v>1036</v>
      </c>
      <c r="G251" s="183" t="s">
        <v>676</v>
      </c>
      <c r="H251" s="184">
        <v>4</v>
      </c>
      <c r="I251" s="185"/>
      <c r="J251" s="186">
        <f>ROUND(I251*H251,2)</f>
        <v>0</v>
      </c>
      <c r="K251" s="182" t="s">
        <v>159</v>
      </c>
      <c r="L251" s="41"/>
      <c r="M251" s="187" t="s">
        <v>19</v>
      </c>
      <c r="N251" s="188" t="s">
        <v>43</v>
      </c>
      <c r="O251" s="66"/>
      <c r="P251" s="189">
        <f>O251*H251</f>
        <v>0</v>
      </c>
      <c r="Q251" s="189">
        <v>0</v>
      </c>
      <c r="R251" s="189">
        <f>Q251*H251</f>
        <v>0</v>
      </c>
      <c r="S251" s="189">
        <v>0</v>
      </c>
      <c r="T251" s="190">
        <f>S251*H251</f>
        <v>0</v>
      </c>
      <c r="U251" s="36"/>
      <c r="V251" s="36"/>
      <c r="W251" s="36"/>
      <c r="X251" s="36"/>
      <c r="Y251" s="36"/>
      <c r="Z251" s="36"/>
      <c r="AA251" s="36"/>
      <c r="AB251" s="36"/>
      <c r="AC251" s="36"/>
      <c r="AD251" s="36"/>
      <c r="AE251" s="36"/>
      <c r="AR251" s="191" t="s">
        <v>214</v>
      </c>
      <c r="AT251" s="191" t="s">
        <v>155</v>
      </c>
      <c r="AU251" s="191" t="s">
        <v>82</v>
      </c>
      <c r="AY251" s="19" t="s">
        <v>153</v>
      </c>
      <c r="BE251" s="192">
        <f>IF(N251="základní",J251,0)</f>
        <v>0</v>
      </c>
      <c r="BF251" s="192">
        <f>IF(N251="snížená",J251,0)</f>
        <v>0</v>
      </c>
      <c r="BG251" s="192">
        <f>IF(N251="zákl. přenesená",J251,0)</f>
        <v>0</v>
      </c>
      <c r="BH251" s="192">
        <f>IF(N251="sníž. přenesená",J251,0)</f>
        <v>0</v>
      </c>
      <c r="BI251" s="192">
        <f>IF(N251="nulová",J251,0)</f>
        <v>0</v>
      </c>
      <c r="BJ251" s="19" t="s">
        <v>80</v>
      </c>
      <c r="BK251" s="192">
        <f>ROUND(I251*H251,2)</f>
        <v>0</v>
      </c>
      <c r="BL251" s="19" t="s">
        <v>214</v>
      </c>
      <c r="BM251" s="191" t="s">
        <v>1037</v>
      </c>
    </row>
    <row r="252" spans="1:47" s="2" customFormat="1" ht="19.5">
      <c r="A252" s="36"/>
      <c r="B252" s="37"/>
      <c r="C252" s="38"/>
      <c r="D252" s="193" t="s">
        <v>186</v>
      </c>
      <c r="E252" s="38"/>
      <c r="F252" s="194" t="s">
        <v>1038</v>
      </c>
      <c r="G252" s="38"/>
      <c r="H252" s="38"/>
      <c r="I252" s="195"/>
      <c r="J252" s="38"/>
      <c r="K252" s="38"/>
      <c r="L252" s="41"/>
      <c r="M252" s="196"/>
      <c r="N252" s="197"/>
      <c r="O252" s="66"/>
      <c r="P252" s="66"/>
      <c r="Q252" s="66"/>
      <c r="R252" s="66"/>
      <c r="S252" s="66"/>
      <c r="T252" s="67"/>
      <c r="U252" s="36"/>
      <c r="V252" s="36"/>
      <c r="W252" s="36"/>
      <c r="X252" s="36"/>
      <c r="Y252" s="36"/>
      <c r="Z252" s="36"/>
      <c r="AA252" s="36"/>
      <c r="AB252" s="36"/>
      <c r="AC252" s="36"/>
      <c r="AD252" s="36"/>
      <c r="AE252" s="36"/>
      <c r="AT252" s="19" t="s">
        <v>186</v>
      </c>
      <c r="AU252" s="19" t="s">
        <v>82</v>
      </c>
    </row>
    <row r="253" spans="2:51" s="13" customFormat="1" ht="11.25">
      <c r="B253" s="199"/>
      <c r="C253" s="200"/>
      <c r="D253" s="193" t="s">
        <v>220</v>
      </c>
      <c r="E253" s="201" t="s">
        <v>19</v>
      </c>
      <c r="F253" s="202" t="s">
        <v>160</v>
      </c>
      <c r="G253" s="200"/>
      <c r="H253" s="203">
        <v>4</v>
      </c>
      <c r="I253" s="204"/>
      <c r="J253" s="200"/>
      <c r="K253" s="200"/>
      <c r="L253" s="205"/>
      <c r="M253" s="206"/>
      <c r="N253" s="207"/>
      <c r="O253" s="207"/>
      <c r="P253" s="207"/>
      <c r="Q253" s="207"/>
      <c r="R253" s="207"/>
      <c r="S253" s="207"/>
      <c r="T253" s="208"/>
      <c r="AT253" s="209" t="s">
        <v>220</v>
      </c>
      <c r="AU253" s="209" t="s">
        <v>82</v>
      </c>
      <c r="AV253" s="13" t="s">
        <v>82</v>
      </c>
      <c r="AW253" s="13" t="s">
        <v>34</v>
      </c>
      <c r="AX253" s="13" t="s">
        <v>80</v>
      </c>
      <c r="AY253" s="209" t="s">
        <v>153</v>
      </c>
    </row>
    <row r="254" spans="1:65" s="2" customFormat="1" ht="14.45" customHeight="1">
      <c r="A254" s="36"/>
      <c r="B254" s="37"/>
      <c r="C254" s="180" t="s">
        <v>1039</v>
      </c>
      <c r="D254" s="180" t="s">
        <v>155</v>
      </c>
      <c r="E254" s="181" t="s">
        <v>1040</v>
      </c>
      <c r="F254" s="182" t="s">
        <v>1041</v>
      </c>
      <c r="G254" s="183" t="s">
        <v>226</v>
      </c>
      <c r="H254" s="184">
        <v>0.052</v>
      </c>
      <c r="I254" s="185"/>
      <c r="J254" s="186">
        <f>ROUND(I254*H254,2)</f>
        <v>0</v>
      </c>
      <c r="K254" s="182" t="s">
        <v>159</v>
      </c>
      <c r="L254" s="41"/>
      <c r="M254" s="187" t="s">
        <v>19</v>
      </c>
      <c r="N254" s="188" t="s">
        <v>43</v>
      </c>
      <c r="O254" s="66"/>
      <c r="P254" s="189">
        <f>O254*H254</f>
        <v>0</v>
      </c>
      <c r="Q254" s="189">
        <v>0</v>
      </c>
      <c r="R254" s="189">
        <f>Q254*H254</f>
        <v>0</v>
      </c>
      <c r="S254" s="189">
        <v>0</v>
      </c>
      <c r="T254" s="190">
        <f>S254*H254</f>
        <v>0</v>
      </c>
      <c r="U254" s="36"/>
      <c r="V254" s="36"/>
      <c r="W254" s="36"/>
      <c r="X254" s="36"/>
      <c r="Y254" s="36"/>
      <c r="Z254" s="36"/>
      <c r="AA254" s="36"/>
      <c r="AB254" s="36"/>
      <c r="AC254" s="36"/>
      <c r="AD254" s="36"/>
      <c r="AE254" s="36"/>
      <c r="AR254" s="191" t="s">
        <v>214</v>
      </c>
      <c r="AT254" s="191" t="s">
        <v>155</v>
      </c>
      <c r="AU254" s="191" t="s">
        <v>82</v>
      </c>
      <c r="AY254" s="19" t="s">
        <v>153</v>
      </c>
      <c r="BE254" s="192">
        <f>IF(N254="základní",J254,0)</f>
        <v>0</v>
      </c>
      <c r="BF254" s="192">
        <f>IF(N254="snížená",J254,0)</f>
        <v>0</v>
      </c>
      <c r="BG254" s="192">
        <f>IF(N254="zákl. přenesená",J254,0)</f>
        <v>0</v>
      </c>
      <c r="BH254" s="192">
        <f>IF(N254="sníž. přenesená",J254,0)</f>
        <v>0</v>
      </c>
      <c r="BI254" s="192">
        <f>IF(N254="nulová",J254,0)</f>
        <v>0</v>
      </c>
      <c r="BJ254" s="19" t="s">
        <v>80</v>
      </c>
      <c r="BK254" s="192">
        <f>ROUND(I254*H254,2)</f>
        <v>0</v>
      </c>
      <c r="BL254" s="19" t="s">
        <v>214</v>
      </c>
      <c r="BM254" s="191" t="s">
        <v>1042</v>
      </c>
    </row>
    <row r="255" spans="1:47" s="2" customFormat="1" ht="19.5">
      <c r="A255" s="36"/>
      <c r="B255" s="37"/>
      <c r="C255" s="38"/>
      <c r="D255" s="193" t="s">
        <v>186</v>
      </c>
      <c r="E255" s="38"/>
      <c r="F255" s="194" t="s">
        <v>1043</v>
      </c>
      <c r="G255" s="38"/>
      <c r="H255" s="38"/>
      <c r="I255" s="195"/>
      <c r="J255" s="38"/>
      <c r="K255" s="38"/>
      <c r="L255" s="41"/>
      <c r="M255" s="196"/>
      <c r="N255" s="197"/>
      <c r="O255" s="66"/>
      <c r="P255" s="66"/>
      <c r="Q255" s="66"/>
      <c r="R255" s="66"/>
      <c r="S255" s="66"/>
      <c r="T255" s="67"/>
      <c r="U255" s="36"/>
      <c r="V255" s="36"/>
      <c r="W255" s="36"/>
      <c r="X255" s="36"/>
      <c r="Y255" s="36"/>
      <c r="Z255" s="36"/>
      <c r="AA255" s="36"/>
      <c r="AB255" s="36"/>
      <c r="AC255" s="36"/>
      <c r="AD255" s="36"/>
      <c r="AE255" s="36"/>
      <c r="AT255" s="19" t="s">
        <v>186</v>
      </c>
      <c r="AU255" s="19" t="s">
        <v>82</v>
      </c>
    </row>
    <row r="256" spans="1:47" s="2" customFormat="1" ht="78">
      <c r="A256" s="36"/>
      <c r="B256" s="37"/>
      <c r="C256" s="38"/>
      <c r="D256" s="193" t="s">
        <v>188</v>
      </c>
      <c r="E256" s="38"/>
      <c r="F256" s="198" t="s">
        <v>1044</v>
      </c>
      <c r="G256" s="38"/>
      <c r="H256" s="38"/>
      <c r="I256" s="195"/>
      <c r="J256" s="38"/>
      <c r="K256" s="38"/>
      <c r="L256" s="41"/>
      <c r="M256" s="196"/>
      <c r="N256" s="197"/>
      <c r="O256" s="66"/>
      <c r="P256" s="66"/>
      <c r="Q256" s="66"/>
      <c r="R256" s="66"/>
      <c r="S256" s="66"/>
      <c r="T256" s="67"/>
      <c r="U256" s="36"/>
      <c r="V256" s="36"/>
      <c r="W256" s="36"/>
      <c r="X256" s="36"/>
      <c r="Y256" s="36"/>
      <c r="Z256" s="36"/>
      <c r="AA256" s="36"/>
      <c r="AB256" s="36"/>
      <c r="AC256" s="36"/>
      <c r="AD256" s="36"/>
      <c r="AE256" s="36"/>
      <c r="AT256" s="19" t="s">
        <v>188</v>
      </c>
      <c r="AU256" s="19" t="s">
        <v>82</v>
      </c>
    </row>
    <row r="257" spans="2:63" s="12" customFormat="1" ht="22.9" customHeight="1">
      <c r="B257" s="164"/>
      <c r="C257" s="165"/>
      <c r="D257" s="166" t="s">
        <v>71</v>
      </c>
      <c r="E257" s="178" t="s">
        <v>397</v>
      </c>
      <c r="F257" s="178" t="s">
        <v>398</v>
      </c>
      <c r="G257" s="165"/>
      <c r="H257" s="165"/>
      <c r="I257" s="168"/>
      <c r="J257" s="179">
        <f>BK257</f>
        <v>0</v>
      </c>
      <c r="K257" s="165"/>
      <c r="L257" s="170"/>
      <c r="M257" s="171"/>
      <c r="N257" s="172"/>
      <c r="O257" s="172"/>
      <c r="P257" s="173">
        <f>SUM(P258:P272)</f>
        <v>0</v>
      </c>
      <c r="Q257" s="172"/>
      <c r="R257" s="173">
        <f>SUM(R258:R272)</f>
        <v>1.77115</v>
      </c>
      <c r="S257" s="172"/>
      <c r="T257" s="174">
        <f>SUM(T258:T272)</f>
        <v>0</v>
      </c>
      <c r="AR257" s="175" t="s">
        <v>82</v>
      </c>
      <c r="AT257" s="176" t="s">
        <v>71</v>
      </c>
      <c r="AU257" s="176" t="s">
        <v>80</v>
      </c>
      <c r="AY257" s="175" t="s">
        <v>153</v>
      </c>
      <c r="BK257" s="177">
        <f>SUM(BK258:BK272)</f>
        <v>0</v>
      </c>
    </row>
    <row r="258" spans="1:65" s="2" customFormat="1" ht="14.45" customHeight="1">
      <c r="A258" s="36"/>
      <c r="B258" s="37"/>
      <c r="C258" s="180" t="s">
        <v>1045</v>
      </c>
      <c r="D258" s="180" t="s">
        <v>155</v>
      </c>
      <c r="E258" s="181" t="s">
        <v>797</v>
      </c>
      <c r="F258" s="182" t="s">
        <v>798</v>
      </c>
      <c r="G258" s="183" t="s">
        <v>244</v>
      </c>
      <c r="H258" s="184">
        <v>163</v>
      </c>
      <c r="I258" s="185"/>
      <c r="J258" s="186">
        <f>ROUND(I258*H258,2)</f>
        <v>0</v>
      </c>
      <c r="K258" s="182" t="s">
        <v>159</v>
      </c>
      <c r="L258" s="41"/>
      <c r="M258" s="187" t="s">
        <v>19</v>
      </c>
      <c r="N258" s="188" t="s">
        <v>43</v>
      </c>
      <c r="O258" s="66"/>
      <c r="P258" s="189">
        <f>O258*H258</f>
        <v>0</v>
      </c>
      <c r="Q258" s="189">
        <v>5E-05</v>
      </c>
      <c r="R258" s="189">
        <f>Q258*H258</f>
        <v>0.008150000000000001</v>
      </c>
      <c r="S258" s="189">
        <v>0</v>
      </c>
      <c r="T258" s="190">
        <f>S258*H258</f>
        <v>0</v>
      </c>
      <c r="U258" s="36"/>
      <c r="V258" s="36"/>
      <c r="W258" s="36"/>
      <c r="X258" s="36"/>
      <c r="Y258" s="36"/>
      <c r="Z258" s="36"/>
      <c r="AA258" s="36"/>
      <c r="AB258" s="36"/>
      <c r="AC258" s="36"/>
      <c r="AD258" s="36"/>
      <c r="AE258" s="36"/>
      <c r="AR258" s="191" t="s">
        <v>214</v>
      </c>
      <c r="AT258" s="191" t="s">
        <v>155</v>
      </c>
      <c r="AU258" s="191" t="s">
        <v>82</v>
      </c>
      <c r="AY258" s="19" t="s">
        <v>153</v>
      </c>
      <c r="BE258" s="192">
        <f>IF(N258="základní",J258,0)</f>
        <v>0</v>
      </c>
      <c r="BF258" s="192">
        <f>IF(N258="snížená",J258,0)</f>
        <v>0</v>
      </c>
      <c r="BG258" s="192">
        <f>IF(N258="zákl. přenesená",J258,0)</f>
        <v>0</v>
      </c>
      <c r="BH258" s="192">
        <f>IF(N258="sníž. přenesená",J258,0)</f>
        <v>0</v>
      </c>
      <c r="BI258" s="192">
        <f>IF(N258="nulová",J258,0)</f>
        <v>0</v>
      </c>
      <c r="BJ258" s="19" t="s">
        <v>80</v>
      </c>
      <c r="BK258" s="192">
        <f>ROUND(I258*H258,2)</f>
        <v>0</v>
      </c>
      <c r="BL258" s="19" t="s">
        <v>214</v>
      </c>
      <c r="BM258" s="191" t="s">
        <v>1046</v>
      </c>
    </row>
    <row r="259" spans="1:47" s="2" customFormat="1" ht="11.25">
      <c r="A259" s="36"/>
      <c r="B259" s="37"/>
      <c r="C259" s="38"/>
      <c r="D259" s="193" t="s">
        <v>186</v>
      </c>
      <c r="E259" s="38"/>
      <c r="F259" s="194" t="s">
        <v>800</v>
      </c>
      <c r="G259" s="38"/>
      <c r="H259" s="38"/>
      <c r="I259" s="195"/>
      <c r="J259" s="38"/>
      <c r="K259" s="38"/>
      <c r="L259" s="41"/>
      <c r="M259" s="196"/>
      <c r="N259" s="197"/>
      <c r="O259" s="66"/>
      <c r="P259" s="66"/>
      <c r="Q259" s="66"/>
      <c r="R259" s="66"/>
      <c r="S259" s="66"/>
      <c r="T259" s="67"/>
      <c r="U259" s="36"/>
      <c r="V259" s="36"/>
      <c r="W259" s="36"/>
      <c r="X259" s="36"/>
      <c r="Y259" s="36"/>
      <c r="Z259" s="36"/>
      <c r="AA259" s="36"/>
      <c r="AB259" s="36"/>
      <c r="AC259" s="36"/>
      <c r="AD259" s="36"/>
      <c r="AE259" s="36"/>
      <c r="AT259" s="19" t="s">
        <v>186</v>
      </c>
      <c r="AU259" s="19" t="s">
        <v>82</v>
      </c>
    </row>
    <row r="260" spans="1:47" s="2" customFormat="1" ht="29.25">
      <c r="A260" s="36"/>
      <c r="B260" s="37"/>
      <c r="C260" s="38"/>
      <c r="D260" s="193" t="s">
        <v>188</v>
      </c>
      <c r="E260" s="38"/>
      <c r="F260" s="198" t="s">
        <v>404</v>
      </c>
      <c r="G260" s="38"/>
      <c r="H260" s="38"/>
      <c r="I260" s="195"/>
      <c r="J260" s="38"/>
      <c r="K260" s="38"/>
      <c r="L260" s="41"/>
      <c r="M260" s="196"/>
      <c r="N260" s="197"/>
      <c r="O260" s="66"/>
      <c r="P260" s="66"/>
      <c r="Q260" s="66"/>
      <c r="R260" s="66"/>
      <c r="S260" s="66"/>
      <c r="T260" s="67"/>
      <c r="U260" s="36"/>
      <c r="V260" s="36"/>
      <c r="W260" s="36"/>
      <c r="X260" s="36"/>
      <c r="Y260" s="36"/>
      <c r="Z260" s="36"/>
      <c r="AA260" s="36"/>
      <c r="AB260" s="36"/>
      <c r="AC260" s="36"/>
      <c r="AD260" s="36"/>
      <c r="AE260" s="36"/>
      <c r="AT260" s="19" t="s">
        <v>188</v>
      </c>
      <c r="AU260" s="19" t="s">
        <v>82</v>
      </c>
    </row>
    <row r="261" spans="2:51" s="13" customFormat="1" ht="11.25">
      <c r="B261" s="199"/>
      <c r="C261" s="200"/>
      <c r="D261" s="193" t="s">
        <v>220</v>
      </c>
      <c r="E261" s="201" t="s">
        <v>19</v>
      </c>
      <c r="F261" s="202" t="s">
        <v>1047</v>
      </c>
      <c r="G261" s="200"/>
      <c r="H261" s="203">
        <v>163</v>
      </c>
      <c r="I261" s="204"/>
      <c r="J261" s="200"/>
      <c r="K261" s="200"/>
      <c r="L261" s="205"/>
      <c r="M261" s="206"/>
      <c r="N261" s="207"/>
      <c r="O261" s="207"/>
      <c r="P261" s="207"/>
      <c r="Q261" s="207"/>
      <c r="R261" s="207"/>
      <c r="S261" s="207"/>
      <c r="T261" s="208"/>
      <c r="AT261" s="209" t="s">
        <v>220</v>
      </c>
      <c r="AU261" s="209" t="s">
        <v>82</v>
      </c>
      <c r="AV261" s="13" t="s">
        <v>82</v>
      </c>
      <c r="AW261" s="13" t="s">
        <v>34</v>
      </c>
      <c r="AX261" s="13" t="s">
        <v>80</v>
      </c>
      <c r="AY261" s="209" t="s">
        <v>153</v>
      </c>
    </row>
    <row r="262" spans="1:65" s="2" customFormat="1" ht="14.45" customHeight="1">
      <c r="A262" s="36"/>
      <c r="B262" s="37"/>
      <c r="C262" s="247" t="s">
        <v>1048</v>
      </c>
      <c r="D262" s="247" t="s">
        <v>374</v>
      </c>
      <c r="E262" s="248" t="s">
        <v>1049</v>
      </c>
      <c r="F262" s="249" t="s">
        <v>1050</v>
      </c>
      <c r="G262" s="250" t="s">
        <v>244</v>
      </c>
      <c r="H262" s="251">
        <v>163</v>
      </c>
      <c r="I262" s="252"/>
      <c r="J262" s="253">
        <f>ROUND(I262*H262,2)</f>
        <v>0</v>
      </c>
      <c r="K262" s="249" t="s">
        <v>19</v>
      </c>
      <c r="L262" s="254"/>
      <c r="M262" s="255" t="s">
        <v>19</v>
      </c>
      <c r="N262" s="256" t="s">
        <v>43</v>
      </c>
      <c r="O262" s="66"/>
      <c r="P262" s="189">
        <f>O262*H262</f>
        <v>0</v>
      </c>
      <c r="Q262" s="189">
        <v>0.001</v>
      </c>
      <c r="R262" s="189">
        <f>Q262*H262</f>
        <v>0.163</v>
      </c>
      <c r="S262" s="189">
        <v>0</v>
      </c>
      <c r="T262" s="190">
        <f>S262*H262</f>
        <v>0</v>
      </c>
      <c r="U262" s="36"/>
      <c r="V262" s="36"/>
      <c r="W262" s="36"/>
      <c r="X262" s="36"/>
      <c r="Y262" s="36"/>
      <c r="Z262" s="36"/>
      <c r="AA262" s="36"/>
      <c r="AB262" s="36"/>
      <c r="AC262" s="36"/>
      <c r="AD262" s="36"/>
      <c r="AE262" s="36"/>
      <c r="AR262" s="191" t="s">
        <v>408</v>
      </c>
      <c r="AT262" s="191" t="s">
        <v>374</v>
      </c>
      <c r="AU262" s="191" t="s">
        <v>82</v>
      </c>
      <c r="AY262" s="19" t="s">
        <v>153</v>
      </c>
      <c r="BE262" s="192">
        <f>IF(N262="základní",J262,0)</f>
        <v>0</v>
      </c>
      <c r="BF262" s="192">
        <f>IF(N262="snížená",J262,0)</f>
        <v>0</v>
      </c>
      <c r="BG262" s="192">
        <f>IF(N262="zákl. přenesená",J262,0)</f>
        <v>0</v>
      </c>
      <c r="BH262" s="192">
        <f>IF(N262="sníž. přenesená",J262,0)</f>
        <v>0</v>
      </c>
      <c r="BI262" s="192">
        <f>IF(N262="nulová",J262,0)</f>
        <v>0</v>
      </c>
      <c r="BJ262" s="19" t="s">
        <v>80</v>
      </c>
      <c r="BK262" s="192">
        <f>ROUND(I262*H262,2)</f>
        <v>0</v>
      </c>
      <c r="BL262" s="19" t="s">
        <v>214</v>
      </c>
      <c r="BM262" s="191" t="s">
        <v>1051</v>
      </c>
    </row>
    <row r="263" spans="1:47" s="2" customFormat="1" ht="29.25">
      <c r="A263" s="36"/>
      <c r="B263" s="37"/>
      <c r="C263" s="38"/>
      <c r="D263" s="193" t="s">
        <v>274</v>
      </c>
      <c r="E263" s="38"/>
      <c r="F263" s="198" t="s">
        <v>1052</v>
      </c>
      <c r="G263" s="38"/>
      <c r="H263" s="38"/>
      <c r="I263" s="195"/>
      <c r="J263" s="38"/>
      <c r="K263" s="38"/>
      <c r="L263" s="41"/>
      <c r="M263" s="196"/>
      <c r="N263" s="197"/>
      <c r="O263" s="66"/>
      <c r="P263" s="66"/>
      <c r="Q263" s="66"/>
      <c r="R263" s="66"/>
      <c r="S263" s="66"/>
      <c r="T263" s="67"/>
      <c r="U263" s="36"/>
      <c r="V263" s="36"/>
      <c r="W263" s="36"/>
      <c r="X263" s="36"/>
      <c r="Y263" s="36"/>
      <c r="Z263" s="36"/>
      <c r="AA263" s="36"/>
      <c r="AB263" s="36"/>
      <c r="AC263" s="36"/>
      <c r="AD263" s="36"/>
      <c r="AE263" s="36"/>
      <c r="AT263" s="19" t="s">
        <v>274</v>
      </c>
      <c r="AU263" s="19" t="s">
        <v>82</v>
      </c>
    </row>
    <row r="264" spans="1:65" s="2" customFormat="1" ht="14.45" customHeight="1">
      <c r="A264" s="36"/>
      <c r="B264" s="37"/>
      <c r="C264" s="180" t="s">
        <v>1053</v>
      </c>
      <c r="D264" s="180" t="s">
        <v>155</v>
      </c>
      <c r="E264" s="181" t="s">
        <v>425</v>
      </c>
      <c r="F264" s="182" t="s">
        <v>426</v>
      </c>
      <c r="G264" s="183" t="s">
        <v>226</v>
      </c>
      <c r="H264" s="184">
        <v>1.771</v>
      </c>
      <c r="I264" s="185"/>
      <c r="J264" s="186">
        <f>ROUND(I264*H264,2)</f>
        <v>0</v>
      </c>
      <c r="K264" s="182" t="s">
        <v>159</v>
      </c>
      <c r="L264" s="41"/>
      <c r="M264" s="187" t="s">
        <v>19</v>
      </c>
      <c r="N264" s="188" t="s">
        <v>43</v>
      </c>
      <c r="O264" s="66"/>
      <c r="P264" s="189">
        <f>O264*H264</f>
        <v>0</v>
      </c>
      <c r="Q264" s="189">
        <v>0</v>
      </c>
      <c r="R264" s="189">
        <f>Q264*H264</f>
        <v>0</v>
      </c>
      <c r="S264" s="189">
        <v>0</v>
      </c>
      <c r="T264" s="190">
        <f>S264*H264</f>
        <v>0</v>
      </c>
      <c r="U264" s="36"/>
      <c r="V264" s="36"/>
      <c r="W264" s="36"/>
      <c r="X264" s="36"/>
      <c r="Y264" s="36"/>
      <c r="Z264" s="36"/>
      <c r="AA264" s="36"/>
      <c r="AB264" s="36"/>
      <c r="AC264" s="36"/>
      <c r="AD264" s="36"/>
      <c r="AE264" s="36"/>
      <c r="AR264" s="191" t="s">
        <v>214</v>
      </c>
      <c r="AT264" s="191" t="s">
        <v>155</v>
      </c>
      <c r="AU264" s="191" t="s">
        <v>82</v>
      </c>
      <c r="AY264" s="19" t="s">
        <v>153</v>
      </c>
      <c r="BE264" s="192">
        <f>IF(N264="základní",J264,0)</f>
        <v>0</v>
      </c>
      <c r="BF264" s="192">
        <f>IF(N264="snížená",J264,0)</f>
        <v>0</v>
      </c>
      <c r="BG264" s="192">
        <f>IF(N264="zákl. přenesená",J264,0)</f>
        <v>0</v>
      </c>
      <c r="BH264" s="192">
        <f>IF(N264="sníž. přenesená",J264,0)</f>
        <v>0</v>
      </c>
      <c r="BI264" s="192">
        <f>IF(N264="nulová",J264,0)</f>
        <v>0</v>
      </c>
      <c r="BJ264" s="19" t="s">
        <v>80</v>
      </c>
      <c r="BK264" s="192">
        <f>ROUND(I264*H264,2)</f>
        <v>0</v>
      </c>
      <c r="BL264" s="19" t="s">
        <v>214</v>
      </c>
      <c r="BM264" s="191" t="s">
        <v>1054</v>
      </c>
    </row>
    <row r="265" spans="1:47" s="2" customFormat="1" ht="19.5">
      <c r="A265" s="36"/>
      <c r="B265" s="37"/>
      <c r="C265" s="38"/>
      <c r="D265" s="193" t="s">
        <v>186</v>
      </c>
      <c r="E265" s="38"/>
      <c r="F265" s="194" t="s">
        <v>428</v>
      </c>
      <c r="G265" s="38"/>
      <c r="H265" s="38"/>
      <c r="I265" s="195"/>
      <c r="J265" s="38"/>
      <c r="K265" s="38"/>
      <c r="L265" s="41"/>
      <c r="M265" s="196"/>
      <c r="N265" s="197"/>
      <c r="O265" s="66"/>
      <c r="P265" s="66"/>
      <c r="Q265" s="66"/>
      <c r="R265" s="66"/>
      <c r="S265" s="66"/>
      <c r="T265" s="67"/>
      <c r="U265" s="36"/>
      <c r="V265" s="36"/>
      <c r="W265" s="36"/>
      <c r="X265" s="36"/>
      <c r="Y265" s="36"/>
      <c r="Z265" s="36"/>
      <c r="AA265" s="36"/>
      <c r="AB265" s="36"/>
      <c r="AC265" s="36"/>
      <c r="AD265" s="36"/>
      <c r="AE265" s="36"/>
      <c r="AT265" s="19" t="s">
        <v>186</v>
      </c>
      <c r="AU265" s="19" t="s">
        <v>82</v>
      </c>
    </row>
    <row r="266" spans="1:47" s="2" customFormat="1" ht="78">
      <c r="A266" s="36"/>
      <c r="B266" s="37"/>
      <c r="C266" s="38"/>
      <c r="D266" s="193" t="s">
        <v>188</v>
      </c>
      <c r="E266" s="38"/>
      <c r="F266" s="198" t="s">
        <v>429</v>
      </c>
      <c r="G266" s="38"/>
      <c r="H266" s="38"/>
      <c r="I266" s="195"/>
      <c r="J266" s="38"/>
      <c r="K266" s="38"/>
      <c r="L266" s="41"/>
      <c r="M266" s="196"/>
      <c r="N266" s="197"/>
      <c r="O266" s="66"/>
      <c r="P266" s="66"/>
      <c r="Q266" s="66"/>
      <c r="R266" s="66"/>
      <c r="S266" s="66"/>
      <c r="T266" s="67"/>
      <c r="U266" s="36"/>
      <c r="V266" s="36"/>
      <c r="W266" s="36"/>
      <c r="X266" s="36"/>
      <c r="Y266" s="36"/>
      <c r="Z266" s="36"/>
      <c r="AA266" s="36"/>
      <c r="AB266" s="36"/>
      <c r="AC266" s="36"/>
      <c r="AD266" s="36"/>
      <c r="AE266" s="36"/>
      <c r="AT266" s="19" t="s">
        <v>188</v>
      </c>
      <c r="AU266" s="19" t="s">
        <v>82</v>
      </c>
    </row>
    <row r="267" spans="1:65" s="2" customFormat="1" ht="14.45" customHeight="1">
      <c r="A267" s="36"/>
      <c r="B267" s="37"/>
      <c r="C267" s="180" t="s">
        <v>1055</v>
      </c>
      <c r="D267" s="180" t="s">
        <v>155</v>
      </c>
      <c r="E267" s="181" t="s">
        <v>1056</v>
      </c>
      <c r="F267" s="182" t="s">
        <v>1057</v>
      </c>
      <c r="G267" s="183" t="s">
        <v>244</v>
      </c>
      <c r="H267" s="184">
        <v>1600</v>
      </c>
      <c r="I267" s="185"/>
      <c r="J267" s="186">
        <f>ROUND(I267*H267,2)</f>
        <v>0</v>
      </c>
      <c r="K267" s="182" t="s">
        <v>19</v>
      </c>
      <c r="L267" s="41"/>
      <c r="M267" s="187" t="s">
        <v>19</v>
      </c>
      <c r="N267" s="188" t="s">
        <v>43</v>
      </c>
      <c r="O267" s="66"/>
      <c r="P267" s="189">
        <f>O267*H267</f>
        <v>0</v>
      </c>
      <c r="Q267" s="189">
        <v>0</v>
      </c>
      <c r="R267" s="189">
        <f>Q267*H267</f>
        <v>0</v>
      </c>
      <c r="S267" s="189">
        <v>0</v>
      </c>
      <c r="T267" s="190">
        <f>S267*H267</f>
        <v>0</v>
      </c>
      <c r="U267" s="36"/>
      <c r="V267" s="36"/>
      <c r="W267" s="36"/>
      <c r="X267" s="36"/>
      <c r="Y267" s="36"/>
      <c r="Z267" s="36"/>
      <c r="AA267" s="36"/>
      <c r="AB267" s="36"/>
      <c r="AC267" s="36"/>
      <c r="AD267" s="36"/>
      <c r="AE267" s="36"/>
      <c r="AR267" s="191" t="s">
        <v>214</v>
      </c>
      <c r="AT267" s="191" t="s">
        <v>155</v>
      </c>
      <c r="AU267" s="191" t="s">
        <v>82</v>
      </c>
      <c r="AY267" s="19" t="s">
        <v>153</v>
      </c>
      <c r="BE267" s="192">
        <f>IF(N267="základní",J267,0)</f>
        <v>0</v>
      </c>
      <c r="BF267" s="192">
        <f>IF(N267="snížená",J267,0)</f>
        <v>0</v>
      </c>
      <c r="BG267" s="192">
        <f>IF(N267="zákl. přenesená",J267,0)</f>
        <v>0</v>
      </c>
      <c r="BH267" s="192">
        <f>IF(N267="sníž. přenesená",J267,0)</f>
        <v>0</v>
      </c>
      <c r="BI267" s="192">
        <f>IF(N267="nulová",J267,0)</f>
        <v>0</v>
      </c>
      <c r="BJ267" s="19" t="s">
        <v>80</v>
      </c>
      <c r="BK267" s="192">
        <f>ROUND(I267*H267,2)</f>
        <v>0</v>
      </c>
      <c r="BL267" s="19" t="s">
        <v>214</v>
      </c>
      <c r="BM267" s="191" t="s">
        <v>1058</v>
      </c>
    </row>
    <row r="268" spans="1:47" s="2" customFormat="1" ht="11.25">
      <c r="A268" s="36"/>
      <c r="B268" s="37"/>
      <c r="C268" s="38"/>
      <c r="D268" s="193" t="s">
        <v>186</v>
      </c>
      <c r="E268" s="38"/>
      <c r="F268" s="194" t="s">
        <v>1057</v>
      </c>
      <c r="G268" s="38"/>
      <c r="H268" s="38"/>
      <c r="I268" s="195"/>
      <c r="J268" s="38"/>
      <c r="K268" s="38"/>
      <c r="L268" s="41"/>
      <c r="M268" s="196"/>
      <c r="N268" s="197"/>
      <c r="O268" s="66"/>
      <c r="P268" s="66"/>
      <c r="Q268" s="66"/>
      <c r="R268" s="66"/>
      <c r="S268" s="66"/>
      <c r="T268" s="67"/>
      <c r="U268" s="36"/>
      <c r="V268" s="36"/>
      <c r="W268" s="36"/>
      <c r="X268" s="36"/>
      <c r="Y268" s="36"/>
      <c r="Z268" s="36"/>
      <c r="AA268" s="36"/>
      <c r="AB268" s="36"/>
      <c r="AC268" s="36"/>
      <c r="AD268" s="36"/>
      <c r="AE268" s="36"/>
      <c r="AT268" s="19" t="s">
        <v>186</v>
      </c>
      <c r="AU268" s="19" t="s">
        <v>82</v>
      </c>
    </row>
    <row r="269" spans="2:51" s="13" customFormat="1" ht="11.25">
      <c r="B269" s="199"/>
      <c r="C269" s="200"/>
      <c r="D269" s="193" t="s">
        <v>220</v>
      </c>
      <c r="E269" s="201" t="s">
        <v>19</v>
      </c>
      <c r="F269" s="202" t="s">
        <v>1059</v>
      </c>
      <c r="G269" s="200"/>
      <c r="H269" s="203">
        <v>1600</v>
      </c>
      <c r="I269" s="204"/>
      <c r="J269" s="200"/>
      <c r="K269" s="200"/>
      <c r="L269" s="205"/>
      <c r="M269" s="206"/>
      <c r="N269" s="207"/>
      <c r="O269" s="207"/>
      <c r="P269" s="207"/>
      <c r="Q269" s="207"/>
      <c r="R269" s="207"/>
      <c r="S269" s="207"/>
      <c r="T269" s="208"/>
      <c r="AT269" s="209" t="s">
        <v>220</v>
      </c>
      <c r="AU269" s="209" t="s">
        <v>82</v>
      </c>
      <c r="AV269" s="13" t="s">
        <v>82</v>
      </c>
      <c r="AW269" s="13" t="s">
        <v>34</v>
      </c>
      <c r="AX269" s="13" t="s">
        <v>80</v>
      </c>
      <c r="AY269" s="209" t="s">
        <v>153</v>
      </c>
    </row>
    <row r="270" spans="1:65" s="2" customFormat="1" ht="14.45" customHeight="1">
      <c r="A270" s="36"/>
      <c r="B270" s="37"/>
      <c r="C270" s="247" t="s">
        <v>1060</v>
      </c>
      <c r="D270" s="247" t="s">
        <v>374</v>
      </c>
      <c r="E270" s="248" t="s">
        <v>1061</v>
      </c>
      <c r="F270" s="249" t="s">
        <v>1062</v>
      </c>
      <c r="G270" s="250" t="s">
        <v>244</v>
      </c>
      <c r="H270" s="251">
        <v>1600</v>
      </c>
      <c r="I270" s="252"/>
      <c r="J270" s="253">
        <f>ROUND(I270*H270,2)</f>
        <v>0</v>
      </c>
      <c r="K270" s="249" t="s">
        <v>19</v>
      </c>
      <c r="L270" s="254"/>
      <c r="M270" s="255" t="s">
        <v>19</v>
      </c>
      <c r="N270" s="256" t="s">
        <v>43</v>
      </c>
      <c r="O270" s="66"/>
      <c r="P270" s="189">
        <f>O270*H270</f>
        <v>0</v>
      </c>
      <c r="Q270" s="189">
        <v>0.001</v>
      </c>
      <c r="R270" s="189">
        <f>Q270*H270</f>
        <v>1.6</v>
      </c>
      <c r="S270" s="189">
        <v>0</v>
      </c>
      <c r="T270" s="190">
        <f>S270*H270</f>
        <v>0</v>
      </c>
      <c r="U270" s="36"/>
      <c r="V270" s="36"/>
      <c r="W270" s="36"/>
      <c r="X270" s="36"/>
      <c r="Y270" s="36"/>
      <c r="Z270" s="36"/>
      <c r="AA270" s="36"/>
      <c r="AB270" s="36"/>
      <c r="AC270" s="36"/>
      <c r="AD270" s="36"/>
      <c r="AE270" s="36"/>
      <c r="AR270" s="191" t="s">
        <v>408</v>
      </c>
      <c r="AT270" s="191" t="s">
        <v>374</v>
      </c>
      <c r="AU270" s="191" t="s">
        <v>82</v>
      </c>
      <c r="AY270" s="19" t="s">
        <v>153</v>
      </c>
      <c r="BE270" s="192">
        <f>IF(N270="základní",J270,0)</f>
        <v>0</v>
      </c>
      <c r="BF270" s="192">
        <f>IF(N270="snížená",J270,0)</f>
        <v>0</v>
      </c>
      <c r="BG270" s="192">
        <f>IF(N270="zákl. přenesená",J270,0)</f>
        <v>0</v>
      </c>
      <c r="BH270" s="192">
        <f>IF(N270="sníž. přenesená",J270,0)</f>
        <v>0</v>
      </c>
      <c r="BI270" s="192">
        <f>IF(N270="nulová",J270,0)</f>
        <v>0</v>
      </c>
      <c r="BJ270" s="19" t="s">
        <v>80</v>
      </c>
      <c r="BK270" s="192">
        <f>ROUND(I270*H270,2)</f>
        <v>0</v>
      </c>
      <c r="BL270" s="19" t="s">
        <v>214</v>
      </c>
      <c r="BM270" s="191" t="s">
        <v>1063</v>
      </c>
    </row>
    <row r="271" spans="1:47" s="2" customFormat="1" ht="11.25">
      <c r="A271" s="36"/>
      <c r="B271" s="37"/>
      <c r="C271" s="38"/>
      <c r="D271" s="193" t="s">
        <v>186</v>
      </c>
      <c r="E271" s="38"/>
      <c r="F271" s="194" t="s">
        <v>1064</v>
      </c>
      <c r="G271" s="38"/>
      <c r="H271" s="38"/>
      <c r="I271" s="195"/>
      <c r="J271" s="38"/>
      <c r="K271" s="38"/>
      <c r="L271" s="41"/>
      <c r="M271" s="196"/>
      <c r="N271" s="197"/>
      <c r="O271" s="66"/>
      <c r="P271" s="66"/>
      <c r="Q271" s="66"/>
      <c r="R271" s="66"/>
      <c r="S271" s="66"/>
      <c r="T271" s="67"/>
      <c r="U271" s="36"/>
      <c r="V271" s="36"/>
      <c r="W271" s="36"/>
      <c r="X271" s="36"/>
      <c r="Y271" s="36"/>
      <c r="Z271" s="36"/>
      <c r="AA271" s="36"/>
      <c r="AB271" s="36"/>
      <c r="AC271" s="36"/>
      <c r="AD271" s="36"/>
      <c r="AE271" s="36"/>
      <c r="AT271" s="19" t="s">
        <v>186</v>
      </c>
      <c r="AU271" s="19" t="s">
        <v>82</v>
      </c>
    </row>
    <row r="272" spans="1:47" s="2" customFormat="1" ht="58.5">
      <c r="A272" s="36"/>
      <c r="B272" s="37"/>
      <c r="C272" s="38"/>
      <c r="D272" s="193" t="s">
        <v>274</v>
      </c>
      <c r="E272" s="38"/>
      <c r="F272" s="198" t="s">
        <v>1065</v>
      </c>
      <c r="G272" s="38"/>
      <c r="H272" s="38"/>
      <c r="I272" s="195"/>
      <c r="J272" s="38"/>
      <c r="K272" s="38"/>
      <c r="L272" s="41"/>
      <c r="M272" s="196"/>
      <c r="N272" s="197"/>
      <c r="O272" s="66"/>
      <c r="P272" s="66"/>
      <c r="Q272" s="66"/>
      <c r="R272" s="66"/>
      <c r="S272" s="66"/>
      <c r="T272" s="67"/>
      <c r="U272" s="36"/>
      <c r="V272" s="36"/>
      <c r="W272" s="36"/>
      <c r="X272" s="36"/>
      <c r="Y272" s="36"/>
      <c r="Z272" s="36"/>
      <c r="AA272" s="36"/>
      <c r="AB272" s="36"/>
      <c r="AC272" s="36"/>
      <c r="AD272" s="36"/>
      <c r="AE272" s="36"/>
      <c r="AT272" s="19" t="s">
        <v>274</v>
      </c>
      <c r="AU272" s="19" t="s">
        <v>82</v>
      </c>
    </row>
    <row r="273" spans="2:63" s="12" customFormat="1" ht="22.9" customHeight="1">
      <c r="B273" s="164"/>
      <c r="C273" s="165"/>
      <c r="D273" s="166" t="s">
        <v>71</v>
      </c>
      <c r="E273" s="178" t="s">
        <v>1066</v>
      </c>
      <c r="F273" s="178" t="s">
        <v>1067</v>
      </c>
      <c r="G273" s="165"/>
      <c r="H273" s="165"/>
      <c r="I273" s="168"/>
      <c r="J273" s="179">
        <f>BK273</f>
        <v>0</v>
      </c>
      <c r="K273" s="165"/>
      <c r="L273" s="170"/>
      <c r="M273" s="171"/>
      <c r="N273" s="172"/>
      <c r="O273" s="172"/>
      <c r="P273" s="173">
        <f>SUM(P274:P294)</f>
        <v>0</v>
      </c>
      <c r="Q273" s="172"/>
      <c r="R273" s="173">
        <f>SUM(R274:R294)</f>
        <v>0.9976556999999999</v>
      </c>
      <c r="S273" s="172"/>
      <c r="T273" s="174">
        <f>SUM(T274:T294)</f>
        <v>0</v>
      </c>
      <c r="AR273" s="175" t="s">
        <v>82</v>
      </c>
      <c r="AT273" s="176" t="s">
        <v>71</v>
      </c>
      <c r="AU273" s="176" t="s">
        <v>80</v>
      </c>
      <c r="AY273" s="175" t="s">
        <v>153</v>
      </c>
      <c r="BK273" s="177">
        <f>SUM(BK274:BK294)</f>
        <v>0</v>
      </c>
    </row>
    <row r="274" spans="1:65" s="2" customFormat="1" ht="14.45" customHeight="1">
      <c r="A274" s="36"/>
      <c r="B274" s="37"/>
      <c r="C274" s="180" t="s">
        <v>1068</v>
      </c>
      <c r="D274" s="180" t="s">
        <v>155</v>
      </c>
      <c r="E274" s="181" t="s">
        <v>1069</v>
      </c>
      <c r="F274" s="182" t="s">
        <v>1070</v>
      </c>
      <c r="G274" s="183" t="s">
        <v>158</v>
      </c>
      <c r="H274" s="184">
        <v>26.8</v>
      </c>
      <c r="I274" s="185"/>
      <c r="J274" s="186">
        <f>ROUND(I274*H274,2)</f>
        <v>0</v>
      </c>
      <c r="K274" s="182" t="s">
        <v>159</v>
      </c>
      <c r="L274" s="41"/>
      <c r="M274" s="187" t="s">
        <v>19</v>
      </c>
      <c r="N274" s="188" t="s">
        <v>43</v>
      </c>
      <c r="O274" s="66"/>
      <c r="P274" s="189">
        <f>O274*H274</f>
        <v>0</v>
      </c>
      <c r="Q274" s="189">
        <v>0.00043</v>
      </c>
      <c r="R274" s="189">
        <f>Q274*H274</f>
        <v>0.011524</v>
      </c>
      <c r="S274" s="189">
        <v>0</v>
      </c>
      <c r="T274" s="190">
        <f>S274*H274</f>
        <v>0</v>
      </c>
      <c r="U274" s="36"/>
      <c r="V274" s="36"/>
      <c r="W274" s="36"/>
      <c r="X274" s="36"/>
      <c r="Y274" s="36"/>
      <c r="Z274" s="36"/>
      <c r="AA274" s="36"/>
      <c r="AB274" s="36"/>
      <c r="AC274" s="36"/>
      <c r="AD274" s="36"/>
      <c r="AE274" s="36"/>
      <c r="AR274" s="191" t="s">
        <v>214</v>
      </c>
      <c r="AT274" s="191" t="s">
        <v>155</v>
      </c>
      <c r="AU274" s="191" t="s">
        <v>82</v>
      </c>
      <c r="AY274" s="19" t="s">
        <v>153</v>
      </c>
      <c r="BE274" s="192">
        <f>IF(N274="základní",J274,0)</f>
        <v>0</v>
      </c>
      <c r="BF274" s="192">
        <f>IF(N274="snížená",J274,0)</f>
        <v>0</v>
      </c>
      <c r="BG274" s="192">
        <f>IF(N274="zákl. přenesená",J274,0)</f>
        <v>0</v>
      </c>
      <c r="BH274" s="192">
        <f>IF(N274="sníž. přenesená",J274,0)</f>
        <v>0</v>
      </c>
      <c r="BI274" s="192">
        <f>IF(N274="nulová",J274,0)</f>
        <v>0</v>
      </c>
      <c r="BJ274" s="19" t="s">
        <v>80</v>
      </c>
      <c r="BK274" s="192">
        <f>ROUND(I274*H274,2)</f>
        <v>0</v>
      </c>
      <c r="BL274" s="19" t="s">
        <v>214</v>
      </c>
      <c r="BM274" s="191" t="s">
        <v>1071</v>
      </c>
    </row>
    <row r="275" spans="1:47" s="2" customFormat="1" ht="11.25">
      <c r="A275" s="36"/>
      <c r="B275" s="37"/>
      <c r="C275" s="38"/>
      <c r="D275" s="193" t="s">
        <v>186</v>
      </c>
      <c r="E275" s="38"/>
      <c r="F275" s="194" t="s">
        <v>1072</v>
      </c>
      <c r="G275" s="38"/>
      <c r="H275" s="38"/>
      <c r="I275" s="195"/>
      <c r="J275" s="38"/>
      <c r="K275" s="38"/>
      <c r="L275" s="41"/>
      <c r="M275" s="196"/>
      <c r="N275" s="197"/>
      <c r="O275" s="66"/>
      <c r="P275" s="66"/>
      <c r="Q275" s="66"/>
      <c r="R275" s="66"/>
      <c r="S275" s="66"/>
      <c r="T275" s="67"/>
      <c r="U275" s="36"/>
      <c r="V275" s="36"/>
      <c r="W275" s="36"/>
      <c r="X275" s="36"/>
      <c r="Y275" s="36"/>
      <c r="Z275" s="36"/>
      <c r="AA275" s="36"/>
      <c r="AB275" s="36"/>
      <c r="AC275" s="36"/>
      <c r="AD275" s="36"/>
      <c r="AE275" s="36"/>
      <c r="AT275" s="19" t="s">
        <v>186</v>
      </c>
      <c r="AU275" s="19" t="s">
        <v>82</v>
      </c>
    </row>
    <row r="276" spans="2:51" s="13" customFormat="1" ht="11.25">
      <c r="B276" s="199"/>
      <c r="C276" s="200"/>
      <c r="D276" s="193" t="s">
        <v>220</v>
      </c>
      <c r="E276" s="201" t="s">
        <v>19</v>
      </c>
      <c r="F276" s="202" t="s">
        <v>1073</v>
      </c>
      <c r="G276" s="200"/>
      <c r="H276" s="203">
        <v>26.8</v>
      </c>
      <c r="I276" s="204"/>
      <c r="J276" s="200"/>
      <c r="K276" s="200"/>
      <c r="L276" s="205"/>
      <c r="M276" s="206"/>
      <c r="N276" s="207"/>
      <c r="O276" s="207"/>
      <c r="P276" s="207"/>
      <c r="Q276" s="207"/>
      <c r="R276" s="207"/>
      <c r="S276" s="207"/>
      <c r="T276" s="208"/>
      <c r="AT276" s="209" t="s">
        <v>220</v>
      </c>
      <c r="AU276" s="209" t="s">
        <v>82</v>
      </c>
      <c r="AV276" s="13" t="s">
        <v>82</v>
      </c>
      <c r="AW276" s="13" t="s">
        <v>34</v>
      </c>
      <c r="AX276" s="13" t="s">
        <v>80</v>
      </c>
      <c r="AY276" s="209" t="s">
        <v>153</v>
      </c>
    </row>
    <row r="277" spans="1:65" s="2" customFormat="1" ht="14.45" customHeight="1">
      <c r="A277" s="36"/>
      <c r="B277" s="37"/>
      <c r="C277" s="247" t="s">
        <v>1074</v>
      </c>
      <c r="D277" s="247" t="s">
        <v>374</v>
      </c>
      <c r="E277" s="248" t="s">
        <v>1075</v>
      </c>
      <c r="F277" s="249" t="s">
        <v>1076</v>
      </c>
      <c r="G277" s="250" t="s">
        <v>676</v>
      </c>
      <c r="H277" s="251">
        <v>84.42</v>
      </c>
      <c r="I277" s="252"/>
      <c r="J277" s="253">
        <f>ROUND(I277*H277,2)</f>
        <v>0</v>
      </c>
      <c r="K277" s="249" t="s">
        <v>19</v>
      </c>
      <c r="L277" s="254"/>
      <c r="M277" s="255" t="s">
        <v>19</v>
      </c>
      <c r="N277" s="256" t="s">
        <v>43</v>
      </c>
      <c r="O277" s="66"/>
      <c r="P277" s="189">
        <f>O277*H277</f>
        <v>0</v>
      </c>
      <c r="Q277" s="189">
        <v>0.00045</v>
      </c>
      <c r="R277" s="189">
        <f>Q277*H277</f>
        <v>0.037989</v>
      </c>
      <c r="S277" s="189">
        <v>0</v>
      </c>
      <c r="T277" s="190">
        <f>S277*H277</f>
        <v>0</v>
      </c>
      <c r="U277" s="36"/>
      <c r="V277" s="36"/>
      <c r="W277" s="36"/>
      <c r="X277" s="36"/>
      <c r="Y277" s="36"/>
      <c r="Z277" s="36"/>
      <c r="AA277" s="36"/>
      <c r="AB277" s="36"/>
      <c r="AC277" s="36"/>
      <c r="AD277" s="36"/>
      <c r="AE277" s="36"/>
      <c r="AR277" s="191" t="s">
        <v>408</v>
      </c>
      <c r="AT277" s="191" t="s">
        <v>374</v>
      </c>
      <c r="AU277" s="191" t="s">
        <v>82</v>
      </c>
      <c r="AY277" s="19" t="s">
        <v>153</v>
      </c>
      <c r="BE277" s="192">
        <f>IF(N277="základní",J277,0)</f>
        <v>0</v>
      </c>
      <c r="BF277" s="192">
        <f>IF(N277="snížená",J277,0)</f>
        <v>0</v>
      </c>
      <c r="BG277" s="192">
        <f>IF(N277="zákl. přenesená",J277,0)</f>
        <v>0</v>
      </c>
      <c r="BH277" s="192">
        <f>IF(N277="sníž. přenesená",J277,0)</f>
        <v>0</v>
      </c>
      <c r="BI277" s="192">
        <f>IF(N277="nulová",J277,0)</f>
        <v>0</v>
      </c>
      <c r="BJ277" s="19" t="s">
        <v>80</v>
      </c>
      <c r="BK277" s="192">
        <f>ROUND(I277*H277,2)</f>
        <v>0</v>
      </c>
      <c r="BL277" s="19" t="s">
        <v>214</v>
      </c>
      <c r="BM277" s="191" t="s">
        <v>1077</v>
      </c>
    </row>
    <row r="278" spans="1:47" s="2" customFormat="1" ht="11.25">
      <c r="A278" s="36"/>
      <c r="B278" s="37"/>
      <c r="C278" s="38"/>
      <c r="D278" s="193" t="s">
        <v>186</v>
      </c>
      <c r="E278" s="38"/>
      <c r="F278" s="194" t="s">
        <v>1078</v>
      </c>
      <c r="G278" s="38"/>
      <c r="H278" s="38"/>
      <c r="I278" s="195"/>
      <c r="J278" s="38"/>
      <c r="K278" s="38"/>
      <c r="L278" s="41"/>
      <c r="M278" s="196"/>
      <c r="N278" s="197"/>
      <c r="O278" s="66"/>
      <c r="P278" s="66"/>
      <c r="Q278" s="66"/>
      <c r="R278" s="66"/>
      <c r="S278" s="66"/>
      <c r="T278" s="67"/>
      <c r="U278" s="36"/>
      <c r="V278" s="36"/>
      <c r="W278" s="36"/>
      <c r="X278" s="36"/>
      <c r="Y278" s="36"/>
      <c r="Z278" s="36"/>
      <c r="AA278" s="36"/>
      <c r="AB278" s="36"/>
      <c r="AC278" s="36"/>
      <c r="AD278" s="36"/>
      <c r="AE278" s="36"/>
      <c r="AT278" s="19" t="s">
        <v>186</v>
      </c>
      <c r="AU278" s="19" t="s">
        <v>82</v>
      </c>
    </row>
    <row r="279" spans="2:51" s="15" customFormat="1" ht="11.25">
      <c r="B279" s="226"/>
      <c r="C279" s="227"/>
      <c r="D279" s="193" t="s">
        <v>220</v>
      </c>
      <c r="E279" s="228" t="s">
        <v>19</v>
      </c>
      <c r="F279" s="229" t="s">
        <v>1079</v>
      </c>
      <c r="G279" s="227"/>
      <c r="H279" s="228" t="s">
        <v>19</v>
      </c>
      <c r="I279" s="230"/>
      <c r="J279" s="227"/>
      <c r="K279" s="227"/>
      <c r="L279" s="231"/>
      <c r="M279" s="232"/>
      <c r="N279" s="233"/>
      <c r="O279" s="233"/>
      <c r="P279" s="233"/>
      <c r="Q279" s="233"/>
      <c r="R279" s="233"/>
      <c r="S279" s="233"/>
      <c r="T279" s="234"/>
      <c r="AT279" s="235" t="s">
        <v>220</v>
      </c>
      <c r="AU279" s="235" t="s">
        <v>82</v>
      </c>
      <c r="AV279" s="15" t="s">
        <v>80</v>
      </c>
      <c r="AW279" s="15" t="s">
        <v>34</v>
      </c>
      <c r="AX279" s="15" t="s">
        <v>72</v>
      </c>
      <c r="AY279" s="235" t="s">
        <v>153</v>
      </c>
    </row>
    <row r="280" spans="2:51" s="13" customFormat="1" ht="11.25">
      <c r="B280" s="199"/>
      <c r="C280" s="200"/>
      <c r="D280" s="193" t="s">
        <v>220</v>
      </c>
      <c r="E280" s="201" t="s">
        <v>19</v>
      </c>
      <c r="F280" s="202" t="s">
        <v>1080</v>
      </c>
      <c r="G280" s="200"/>
      <c r="H280" s="203">
        <v>84.42</v>
      </c>
      <c r="I280" s="204"/>
      <c r="J280" s="200"/>
      <c r="K280" s="200"/>
      <c r="L280" s="205"/>
      <c r="M280" s="206"/>
      <c r="N280" s="207"/>
      <c r="O280" s="207"/>
      <c r="P280" s="207"/>
      <c r="Q280" s="207"/>
      <c r="R280" s="207"/>
      <c r="S280" s="207"/>
      <c r="T280" s="208"/>
      <c r="AT280" s="209" t="s">
        <v>220</v>
      </c>
      <c r="AU280" s="209" t="s">
        <v>82</v>
      </c>
      <c r="AV280" s="13" t="s">
        <v>82</v>
      </c>
      <c r="AW280" s="13" t="s">
        <v>34</v>
      </c>
      <c r="AX280" s="13" t="s">
        <v>80</v>
      </c>
      <c r="AY280" s="209" t="s">
        <v>153</v>
      </c>
    </row>
    <row r="281" spans="1:65" s="2" customFormat="1" ht="14.45" customHeight="1">
      <c r="A281" s="36"/>
      <c r="B281" s="37"/>
      <c r="C281" s="180" t="s">
        <v>1081</v>
      </c>
      <c r="D281" s="180" t="s">
        <v>155</v>
      </c>
      <c r="E281" s="181" t="s">
        <v>1082</v>
      </c>
      <c r="F281" s="182" t="s">
        <v>1083</v>
      </c>
      <c r="G281" s="183" t="s">
        <v>174</v>
      </c>
      <c r="H281" s="184">
        <v>31.325</v>
      </c>
      <c r="I281" s="185"/>
      <c r="J281" s="186">
        <f>ROUND(I281*H281,2)</f>
        <v>0</v>
      </c>
      <c r="K281" s="182" t="s">
        <v>159</v>
      </c>
      <c r="L281" s="41"/>
      <c r="M281" s="187" t="s">
        <v>19</v>
      </c>
      <c r="N281" s="188" t="s">
        <v>43</v>
      </c>
      <c r="O281" s="66"/>
      <c r="P281" s="189">
        <f>O281*H281</f>
        <v>0</v>
      </c>
      <c r="Q281" s="189">
        <v>0.00598</v>
      </c>
      <c r="R281" s="189">
        <f>Q281*H281</f>
        <v>0.1873235</v>
      </c>
      <c r="S281" s="189">
        <v>0</v>
      </c>
      <c r="T281" s="190">
        <f>S281*H281</f>
        <v>0</v>
      </c>
      <c r="U281" s="36"/>
      <c r="V281" s="36"/>
      <c r="W281" s="36"/>
      <c r="X281" s="36"/>
      <c r="Y281" s="36"/>
      <c r="Z281" s="36"/>
      <c r="AA281" s="36"/>
      <c r="AB281" s="36"/>
      <c r="AC281" s="36"/>
      <c r="AD281" s="36"/>
      <c r="AE281" s="36"/>
      <c r="AR281" s="191" t="s">
        <v>214</v>
      </c>
      <c r="AT281" s="191" t="s">
        <v>155</v>
      </c>
      <c r="AU281" s="191" t="s">
        <v>82</v>
      </c>
      <c r="AY281" s="19" t="s">
        <v>153</v>
      </c>
      <c r="BE281" s="192">
        <f>IF(N281="základní",J281,0)</f>
        <v>0</v>
      </c>
      <c r="BF281" s="192">
        <f>IF(N281="snížená",J281,0)</f>
        <v>0</v>
      </c>
      <c r="BG281" s="192">
        <f>IF(N281="zákl. přenesená",J281,0)</f>
        <v>0</v>
      </c>
      <c r="BH281" s="192">
        <f>IF(N281="sníž. přenesená",J281,0)</f>
        <v>0</v>
      </c>
      <c r="BI281" s="192">
        <f>IF(N281="nulová",J281,0)</f>
        <v>0</v>
      </c>
      <c r="BJ281" s="19" t="s">
        <v>80</v>
      </c>
      <c r="BK281" s="192">
        <f>ROUND(I281*H281,2)</f>
        <v>0</v>
      </c>
      <c r="BL281" s="19" t="s">
        <v>214</v>
      </c>
      <c r="BM281" s="191" t="s">
        <v>1084</v>
      </c>
    </row>
    <row r="282" spans="1:47" s="2" customFormat="1" ht="19.5">
      <c r="A282" s="36"/>
      <c r="B282" s="37"/>
      <c r="C282" s="38"/>
      <c r="D282" s="193" t="s">
        <v>186</v>
      </c>
      <c r="E282" s="38"/>
      <c r="F282" s="194" t="s">
        <v>1085</v>
      </c>
      <c r="G282" s="38"/>
      <c r="H282" s="38"/>
      <c r="I282" s="195"/>
      <c r="J282" s="38"/>
      <c r="K282" s="38"/>
      <c r="L282" s="41"/>
      <c r="M282" s="196"/>
      <c r="N282" s="197"/>
      <c r="O282" s="66"/>
      <c r="P282" s="66"/>
      <c r="Q282" s="66"/>
      <c r="R282" s="66"/>
      <c r="S282" s="66"/>
      <c r="T282" s="67"/>
      <c r="U282" s="36"/>
      <c r="V282" s="36"/>
      <c r="W282" s="36"/>
      <c r="X282" s="36"/>
      <c r="Y282" s="36"/>
      <c r="Z282" s="36"/>
      <c r="AA282" s="36"/>
      <c r="AB282" s="36"/>
      <c r="AC282" s="36"/>
      <c r="AD282" s="36"/>
      <c r="AE282" s="36"/>
      <c r="AT282" s="19" t="s">
        <v>186</v>
      </c>
      <c r="AU282" s="19" t="s">
        <v>82</v>
      </c>
    </row>
    <row r="283" spans="1:47" s="2" customFormat="1" ht="29.25">
      <c r="A283" s="36"/>
      <c r="B283" s="37"/>
      <c r="C283" s="38"/>
      <c r="D283" s="193" t="s">
        <v>188</v>
      </c>
      <c r="E283" s="38"/>
      <c r="F283" s="198" t="s">
        <v>1086</v>
      </c>
      <c r="G283" s="38"/>
      <c r="H283" s="38"/>
      <c r="I283" s="195"/>
      <c r="J283" s="38"/>
      <c r="K283" s="38"/>
      <c r="L283" s="41"/>
      <c r="M283" s="196"/>
      <c r="N283" s="197"/>
      <c r="O283" s="66"/>
      <c r="P283" s="66"/>
      <c r="Q283" s="66"/>
      <c r="R283" s="66"/>
      <c r="S283" s="66"/>
      <c r="T283" s="67"/>
      <c r="U283" s="36"/>
      <c r="V283" s="36"/>
      <c r="W283" s="36"/>
      <c r="X283" s="36"/>
      <c r="Y283" s="36"/>
      <c r="Z283" s="36"/>
      <c r="AA283" s="36"/>
      <c r="AB283" s="36"/>
      <c r="AC283" s="36"/>
      <c r="AD283" s="36"/>
      <c r="AE283" s="36"/>
      <c r="AT283" s="19" t="s">
        <v>188</v>
      </c>
      <c r="AU283" s="19" t="s">
        <v>82</v>
      </c>
    </row>
    <row r="284" spans="2:51" s="15" customFormat="1" ht="11.25">
      <c r="B284" s="226"/>
      <c r="C284" s="227"/>
      <c r="D284" s="193" t="s">
        <v>220</v>
      </c>
      <c r="E284" s="228" t="s">
        <v>19</v>
      </c>
      <c r="F284" s="229" t="s">
        <v>1079</v>
      </c>
      <c r="G284" s="227"/>
      <c r="H284" s="228" t="s">
        <v>19</v>
      </c>
      <c r="I284" s="230"/>
      <c r="J284" s="227"/>
      <c r="K284" s="227"/>
      <c r="L284" s="231"/>
      <c r="M284" s="232"/>
      <c r="N284" s="233"/>
      <c r="O284" s="233"/>
      <c r="P284" s="233"/>
      <c r="Q284" s="233"/>
      <c r="R284" s="233"/>
      <c r="S284" s="233"/>
      <c r="T284" s="234"/>
      <c r="AT284" s="235" t="s">
        <v>220</v>
      </c>
      <c r="AU284" s="235" t="s">
        <v>82</v>
      </c>
      <c r="AV284" s="15" t="s">
        <v>80</v>
      </c>
      <c r="AW284" s="15" t="s">
        <v>34</v>
      </c>
      <c r="AX284" s="15" t="s">
        <v>72</v>
      </c>
      <c r="AY284" s="235" t="s">
        <v>153</v>
      </c>
    </row>
    <row r="285" spans="2:51" s="13" customFormat="1" ht="11.25">
      <c r="B285" s="199"/>
      <c r="C285" s="200"/>
      <c r="D285" s="193" t="s">
        <v>220</v>
      </c>
      <c r="E285" s="201" t="s">
        <v>19</v>
      </c>
      <c r="F285" s="202" t="s">
        <v>1087</v>
      </c>
      <c r="G285" s="200"/>
      <c r="H285" s="203">
        <v>31</v>
      </c>
      <c r="I285" s="204"/>
      <c r="J285" s="200"/>
      <c r="K285" s="200"/>
      <c r="L285" s="205"/>
      <c r="M285" s="206"/>
      <c r="N285" s="207"/>
      <c r="O285" s="207"/>
      <c r="P285" s="207"/>
      <c r="Q285" s="207"/>
      <c r="R285" s="207"/>
      <c r="S285" s="207"/>
      <c r="T285" s="208"/>
      <c r="AT285" s="209" t="s">
        <v>220</v>
      </c>
      <c r="AU285" s="209" t="s">
        <v>82</v>
      </c>
      <c r="AV285" s="13" t="s">
        <v>82</v>
      </c>
      <c r="AW285" s="13" t="s">
        <v>34</v>
      </c>
      <c r="AX285" s="13" t="s">
        <v>72</v>
      </c>
      <c r="AY285" s="209" t="s">
        <v>153</v>
      </c>
    </row>
    <row r="286" spans="2:51" s="13" customFormat="1" ht="11.25">
      <c r="B286" s="199"/>
      <c r="C286" s="200"/>
      <c r="D286" s="193" t="s">
        <v>220</v>
      </c>
      <c r="E286" s="201" t="s">
        <v>19</v>
      </c>
      <c r="F286" s="202" t="s">
        <v>1088</v>
      </c>
      <c r="G286" s="200"/>
      <c r="H286" s="203">
        <v>0.325</v>
      </c>
      <c r="I286" s="204"/>
      <c r="J286" s="200"/>
      <c r="K286" s="200"/>
      <c r="L286" s="205"/>
      <c r="M286" s="206"/>
      <c r="N286" s="207"/>
      <c r="O286" s="207"/>
      <c r="P286" s="207"/>
      <c r="Q286" s="207"/>
      <c r="R286" s="207"/>
      <c r="S286" s="207"/>
      <c r="T286" s="208"/>
      <c r="AT286" s="209" t="s">
        <v>220</v>
      </c>
      <c r="AU286" s="209" t="s">
        <v>82</v>
      </c>
      <c r="AV286" s="13" t="s">
        <v>82</v>
      </c>
      <c r="AW286" s="13" t="s">
        <v>34</v>
      </c>
      <c r="AX286" s="13" t="s">
        <v>72</v>
      </c>
      <c r="AY286" s="209" t="s">
        <v>153</v>
      </c>
    </row>
    <row r="287" spans="2:51" s="14" customFormat="1" ht="11.25">
      <c r="B287" s="215"/>
      <c r="C287" s="216"/>
      <c r="D287" s="193" t="s">
        <v>220</v>
      </c>
      <c r="E287" s="217" t="s">
        <v>819</v>
      </c>
      <c r="F287" s="218" t="s">
        <v>278</v>
      </c>
      <c r="G287" s="216"/>
      <c r="H287" s="219">
        <v>31.325</v>
      </c>
      <c r="I287" s="220"/>
      <c r="J287" s="216"/>
      <c r="K287" s="216"/>
      <c r="L287" s="221"/>
      <c r="M287" s="222"/>
      <c r="N287" s="223"/>
      <c r="O287" s="223"/>
      <c r="P287" s="223"/>
      <c r="Q287" s="223"/>
      <c r="R287" s="223"/>
      <c r="S287" s="223"/>
      <c r="T287" s="224"/>
      <c r="AT287" s="225" t="s">
        <v>220</v>
      </c>
      <c r="AU287" s="225" t="s">
        <v>82</v>
      </c>
      <c r="AV287" s="14" t="s">
        <v>160</v>
      </c>
      <c r="AW287" s="14" t="s">
        <v>34</v>
      </c>
      <c r="AX287" s="14" t="s">
        <v>80</v>
      </c>
      <c r="AY287" s="225" t="s">
        <v>153</v>
      </c>
    </row>
    <row r="288" spans="1:65" s="2" customFormat="1" ht="24.2" customHeight="1">
      <c r="A288" s="36"/>
      <c r="B288" s="37"/>
      <c r="C288" s="247" t="s">
        <v>1089</v>
      </c>
      <c r="D288" s="247" t="s">
        <v>374</v>
      </c>
      <c r="E288" s="248" t="s">
        <v>1090</v>
      </c>
      <c r="F288" s="249" t="s">
        <v>1091</v>
      </c>
      <c r="G288" s="250" t="s">
        <v>174</v>
      </c>
      <c r="H288" s="251">
        <v>39.626</v>
      </c>
      <c r="I288" s="252"/>
      <c r="J288" s="253">
        <f>ROUND(I288*H288,2)</f>
        <v>0</v>
      </c>
      <c r="K288" s="249" t="s">
        <v>19</v>
      </c>
      <c r="L288" s="254"/>
      <c r="M288" s="255" t="s">
        <v>19</v>
      </c>
      <c r="N288" s="256" t="s">
        <v>43</v>
      </c>
      <c r="O288" s="66"/>
      <c r="P288" s="189">
        <f>O288*H288</f>
        <v>0</v>
      </c>
      <c r="Q288" s="189">
        <v>0.0192</v>
      </c>
      <c r="R288" s="189">
        <f>Q288*H288</f>
        <v>0.7608191999999999</v>
      </c>
      <c r="S288" s="189">
        <v>0</v>
      </c>
      <c r="T288" s="190">
        <f>S288*H288</f>
        <v>0</v>
      </c>
      <c r="U288" s="36"/>
      <c r="V288" s="36"/>
      <c r="W288" s="36"/>
      <c r="X288" s="36"/>
      <c r="Y288" s="36"/>
      <c r="Z288" s="36"/>
      <c r="AA288" s="36"/>
      <c r="AB288" s="36"/>
      <c r="AC288" s="36"/>
      <c r="AD288" s="36"/>
      <c r="AE288" s="36"/>
      <c r="AR288" s="191" t="s">
        <v>408</v>
      </c>
      <c r="AT288" s="191" t="s">
        <v>374</v>
      </c>
      <c r="AU288" s="191" t="s">
        <v>82</v>
      </c>
      <c r="AY288" s="19" t="s">
        <v>153</v>
      </c>
      <c r="BE288" s="192">
        <f>IF(N288="základní",J288,0)</f>
        <v>0</v>
      </c>
      <c r="BF288" s="192">
        <f>IF(N288="snížená",J288,0)</f>
        <v>0</v>
      </c>
      <c r="BG288" s="192">
        <f>IF(N288="zákl. přenesená",J288,0)</f>
        <v>0</v>
      </c>
      <c r="BH288" s="192">
        <f>IF(N288="sníž. přenesená",J288,0)</f>
        <v>0</v>
      </c>
      <c r="BI288" s="192">
        <f>IF(N288="nulová",J288,0)</f>
        <v>0</v>
      </c>
      <c r="BJ288" s="19" t="s">
        <v>80</v>
      </c>
      <c r="BK288" s="192">
        <f>ROUND(I288*H288,2)</f>
        <v>0</v>
      </c>
      <c r="BL288" s="19" t="s">
        <v>214</v>
      </c>
      <c r="BM288" s="191" t="s">
        <v>1092</v>
      </c>
    </row>
    <row r="289" spans="1:47" s="2" customFormat="1" ht="11.25">
      <c r="A289" s="36"/>
      <c r="B289" s="37"/>
      <c r="C289" s="38"/>
      <c r="D289" s="193" t="s">
        <v>186</v>
      </c>
      <c r="E289" s="38"/>
      <c r="F289" s="194" t="s">
        <v>1093</v>
      </c>
      <c r="G289" s="38"/>
      <c r="H289" s="38"/>
      <c r="I289" s="195"/>
      <c r="J289" s="38"/>
      <c r="K289" s="38"/>
      <c r="L289" s="41"/>
      <c r="M289" s="196"/>
      <c r="N289" s="197"/>
      <c r="O289" s="66"/>
      <c r="P289" s="66"/>
      <c r="Q289" s="66"/>
      <c r="R289" s="66"/>
      <c r="S289" s="66"/>
      <c r="T289" s="67"/>
      <c r="U289" s="36"/>
      <c r="V289" s="36"/>
      <c r="W289" s="36"/>
      <c r="X289" s="36"/>
      <c r="Y289" s="36"/>
      <c r="Z289" s="36"/>
      <c r="AA289" s="36"/>
      <c r="AB289" s="36"/>
      <c r="AC289" s="36"/>
      <c r="AD289" s="36"/>
      <c r="AE289" s="36"/>
      <c r="AT289" s="19" t="s">
        <v>186</v>
      </c>
      <c r="AU289" s="19" t="s">
        <v>82</v>
      </c>
    </row>
    <row r="290" spans="2:51" s="13" customFormat="1" ht="11.25">
      <c r="B290" s="199"/>
      <c r="C290" s="200"/>
      <c r="D290" s="193" t="s">
        <v>220</v>
      </c>
      <c r="E290" s="201" t="s">
        <v>19</v>
      </c>
      <c r="F290" s="202" t="s">
        <v>1094</v>
      </c>
      <c r="G290" s="200"/>
      <c r="H290" s="203">
        <v>36.024</v>
      </c>
      <c r="I290" s="204"/>
      <c r="J290" s="200"/>
      <c r="K290" s="200"/>
      <c r="L290" s="205"/>
      <c r="M290" s="206"/>
      <c r="N290" s="207"/>
      <c r="O290" s="207"/>
      <c r="P290" s="207"/>
      <c r="Q290" s="207"/>
      <c r="R290" s="207"/>
      <c r="S290" s="207"/>
      <c r="T290" s="208"/>
      <c r="AT290" s="209" t="s">
        <v>220</v>
      </c>
      <c r="AU290" s="209" t="s">
        <v>82</v>
      </c>
      <c r="AV290" s="13" t="s">
        <v>82</v>
      </c>
      <c r="AW290" s="13" t="s">
        <v>34</v>
      </c>
      <c r="AX290" s="13" t="s">
        <v>80</v>
      </c>
      <c r="AY290" s="209" t="s">
        <v>153</v>
      </c>
    </row>
    <row r="291" spans="2:51" s="13" customFormat="1" ht="11.25">
      <c r="B291" s="199"/>
      <c r="C291" s="200"/>
      <c r="D291" s="193" t="s">
        <v>220</v>
      </c>
      <c r="E291" s="200"/>
      <c r="F291" s="202" t="s">
        <v>1095</v>
      </c>
      <c r="G291" s="200"/>
      <c r="H291" s="203">
        <v>39.626</v>
      </c>
      <c r="I291" s="204"/>
      <c r="J291" s="200"/>
      <c r="K291" s="200"/>
      <c r="L291" s="205"/>
      <c r="M291" s="206"/>
      <c r="N291" s="207"/>
      <c r="O291" s="207"/>
      <c r="P291" s="207"/>
      <c r="Q291" s="207"/>
      <c r="R291" s="207"/>
      <c r="S291" s="207"/>
      <c r="T291" s="208"/>
      <c r="AT291" s="209" t="s">
        <v>220</v>
      </c>
      <c r="AU291" s="209" t="s">
        <v>82</v>
      </c>
      <c r="AV291" s="13" t="s">
        <v>82</v>
      </c>
      <c r="AW291" s="13" t="s">
        <v>4</v>
      </c>
      <c r="AX291" s="13" t="s">
        <v>80</v>
      </c>
      <c r="AY291" s="209" t="s">
        <v>153</v>
      </c>
    </row>
    <row r="292" spans="1:65" s="2" customFormat="1" ht="14.45" customHeight="1">
      <c r="A292" s="36"/>
      <c r="B292" s="37"/>
      <c r="C292" s="180" t="s">
        <v>1096</v>
      </c>
      <c r="D292" s="180" t="s">
        <v>155</v>
      </c>
      <c r="E292" s="181" t="s">
        <v>1097</v>
      </c>
      <c r="F292" s="182" t="s">
        <v>1098</v>
      </c>
      <c r="G292" s="183" t="s">
        <v>226</v>
      </c>
      <c r="H292" s="184">
        <v>0.998</v>
      </c>
      <c r="I292" s="185"/>
      <c r="J292" s="186">
        <f>ROUND(I292*H292,2)</f>
        <v>0</v>
      </c>
      <c r="K292" s="182" t="s">
        <v>159</v>
      </c>
      <c r="L292" s="41"/>
      <c r="M292" s="187" t="s">
        <v>19</v>
      </c>
      <c r="N292" s="188" t="s">
        <v>43</v>
      </c>
      <c r="O292" s="66"/>
      <c r="P292" s="189">
        <f>O292*H292</f>
        <v>0</v>
      </c>
      <c r="Q292" s="189">
        <v>0</v>
      </c>
      <c r="R292" s="189">
        <f>Q292*H292</f>
        <v>0</v>
      </c>
      <c r="S292" s="189">
        <v>0</v>
      </c>
      <c r="T292" s="190">
        <f>S292*H292</f>
        <v>0</v>
      </c>
      <c r="U292" s="36"/>
      <c r="V292" s="36"/>
      <c r="W292" s="36"/>
      <c r="X292" s="36"/>
      <c r="Y292" s="36"/>
      <c r="Z292" s="36"/>
      <c r="AA292" s="36"/>
      <c r="AB292" s="36"/>
      <c r="AC292" s="36"/>
      <c r="AD292" s="36"/>
      <c r="AE292" s="36"/>
      <c r="AR292" s="191" t="s">
        <v>214</v>
      </c>
      <c r="AT292" s="191" t="s">
        <v>155</v>
      </c>
      <c r="AU292" s="191" t="s">
        <v>82</v>
      </c>
      <c r="AY292" s="19" t="s">
        <v>153</v>
      </c>
      <c r="BE292" s="192">
        <f>IF(N292="základní",J292,0)</f>
        <v>0</v>
      </c>
      <c r="BF292" s="192">
        <f>IF(N292="snížená",J292,0)</f>
        <v>0</v>
      </c>
      <c r="BG292" s="192">
        <f>IF(N292="zákl. přenesená",J292,0)</f>
        <v>0</v>
      </c>
      <c r="BH292" s="192">
        <f>IF(N292="sníž. přenesená",J292,0)</f>
        <v>0</v>
      </c>
      <c r="BI292" s="192">
        <f>IF(N292="nulová",J292,0)</f>
        <v>0</v>
      </c>
      <c r="BJ292" s="19" t="s">
        <v>80</v>
      </c>
      <c r="BK292" s="192">
        <f>ROUND(I292*H292,2)</f>
        <v>0</v>
      </c>
      <c r="BL292" s="19" t="s">
        <v>214</v>
      </c>
      <c r="BM292" s="191" t="s">
        <v>1099</v>
      </c>
    </row>
    <row r="293" spans="1:47" s="2" customFormat="1" ht="19.5">
      <c r="A293" s="36"/>
      <c r="B293" s="37"/>
      <c r="C293" s="38"/>
      <c r="D293" s="193" t="s">
        <v>186</v>
      </c>
      <c r="E293" s="38"/>
      <c r="F293" s="194" t="s">
        <v>1100</v>
      </c>
      <c r="G293" s="38"/>
      <c r="H293" s="38"/>
      <c r="I293" s="195"/>
      <c r="J293" s="38"/>
      <c r="K293" s="38"/>
      <c r="L293" s="41"/>
      <c r="M293" s="196"/>
      <c r="N293" s="197"/>
      <c r="O293" s="66"/>
      <c r="P293" s="66"/>
      <c r="Q293" s="66"/>
      <c r="R293" s="66"/>
      <c r="S293" s="66"/>
      <c r="T293" s="67"/>
      <c r="U293" s="36"/>
      <c r="V293" s="36"/>
      <c r="W293" s="36"/>
      <c r="X293" s="36"/>
      <c r="Y293" s="36"/>
      <c r="Z293" s="36"/>
      <c r="AA293" s="36"/>
      <c r="AB293" s="36"/>
      <c r="AC293" s="36"/>
      <c r="AD293" s="36"/>
      <c r="AE293" s="36"/>
      <c r="AT293" s="19" t="s">
        <v>186</v>
      </c>
      <c r="AU293" s="19" t="s">
        <v>82</v>
      </c>
    </row>
    <row r="294" spans="1:47" s="2" customFormat="1" ht="78">
      <c r="A294" s="36"/>
      <c r="B294" s="37"/>
      <c r="C294" s="38"/>
      <c r="D294" s="193" t="s">
        <v>188</v>
      </c>
      <c r="E294" s="38"/>
      <c r="F294" s="198" t="s">
        <v>1101</v>
      </c>
      <c r="G294" s="38"/>
      <c r="H294" s="38"/>
      <c r="I294" s="195"/>
      <c r="J294" s="38"/>
      <c r="K294" s="38"/>
      <c r="L294" s="41"/>
      <c r="M294" s="196"/>
      <c r="N294" s="197"/>
      <c r="O294" s="66"/>
      <c r="P294" s="66"/>
      <c r="Q294" s="66"/>
      <c r="R294" s="66"/>
      <c r="S294" s="66"/>
      <c r="T294" s="67"/>
      <c r="U294" s="36"/>
      <c r="V294" s="36"/>
      <c r="W294" s="36"/>
      <c r="X294" s="36"/>
      <c r="Y294" s="36"/>
      <c r="Z294" s="36"/>
      <c r="AA294" s="36"/>
      <c r="AB294" s="36"/>
      <c r="AC294" s="36"/>
      <c r="AD294" s="36"/>
      <c r="AE294" s="36"/>
      <c r="AT294" s="19" t="s">
        <v>188</v>
      </c>
      <c r="AU294" s="19" t="s">
        <v>82</v>
      </c>
    </row>
    <row r="295" spans="2:63" s="12" customFormat="1" ht="25.9" customHeight="1">
      <c r="B295" s="164"/>
      <c r="C295" s="165"/>
      <c r="D295" s="166" t="s">
        <v>71</v>
      </c>
      <c r="E295" s="167" t="s">
        <v>374</v>
      </c>
      <c r="F295" s="167" t="s">
        <v>430</v>
      </c>
      <c r="G295" s="165"/>
      <c r="H295" s="165"/>
      <c r="I295" s="168"/>
      <c r="J295" s="169">
        <f>BK295</f>
        <v>0</v>
      </c>
      <c r="K295" s="165"/>
      <c r="L295" s="170"/>
      <c r="M295" s="171"/>
      <c r="N295" s="172"/>
      <c r="O295" s="172"/>
      <c r="P295" s="173">
        <f>P296</f>
        <v>0</v>
      </c>
      <c r="Q295" s="172"/>
      <c r="R295" s="173">
        <f>R296</f>
        <v>0</v>
      </c>
      <c r="S295" s="172"/>
      <c r="T295" s="174">
        <f>T296</f>
        <v>0</v>
      </c>
      <c r="AR295" s="175" t="s">
        <v>166</v>
      </c>
      <c r="AT295" s="176" t="s">
        <v>71</v>
      </c>
      <c r="AU295" s="176" t="s">
        <v>72</v>
      </c>
      <c r="AY295" s="175" t="s">
        <v>153</v>
      </c>
      <c r="BK295" s="177">
        <f>BK296</f>
        <v>0</v>
      </c>
    </row>
    <row r="296" spans="2:63" s="12" customFormat="1" ht="22.9" customHeight="1">
      <c r="B296" s="164"/>
      <c r="C296" s="165"/>
      <c r="D296" s="166" t="s">
        <v>71</v>
      </c>
      <c r="E296" s="178" t="s">
        <v>431</v>
      </c>
      <c r="F296" s="178" t="s">
        <v>1102</v>
      </c>
      <c r="G296" s="165"/>
      <c r="H296" s="165"/>
      <c r="I296" s="168"/>
      <c r="J296" s="179">
        <f>BK296</f>
        <v>0</v>
      </c>
      <c r="K296" s="165"/>
      <c r="L296" s="170"/>
      <c r="M296" s="171"/>
      <c r="N296" s="172"/>
      <c r="O296" s="172"/>
      <c r="P296" s="173">
        <f>SUM(P297:P298)</f>
        <v>0</v>
      </c>
      <c r="Q296" s="172"/>
      <c r="R296" s="173">
        <f>SUM(R297:R298)</f>
        <v>0</v>
      </c>
      <c r="S296" s="172"/>
      <c r="T296" s="174">
        <f>SUM(T297:T298)</f>
        <v>0</v>
      </c>
      <c r="AR296" s="175" t="s">
        <v>166</v>
      </c>
      <c r="AT296" s="176" t="s">
        <v>71</v>
      </c>
      <c r="AU296" s="176" t="s">
        <v>80</v>
      </c>
      <c r="AY296" s="175" t="s">
        <v>153</v>
      </c>
      <c r="BK296" s="177">
        <f>SUM(BK297:BK298)</f>
        <v>0</v>
      </c>
    </row>
    <row r="297" spans="1:65" s="2" customFormat="1" ht="14.45" customHeight="1">
      <c r="A297" s="36"/>
      <c r="B297" s="37"/>
      <c r="C297" s="180" t="s">
        <v>1103</v>
      </c>
      <c r="D297" s="180" t="s">
        <v>155</v>
      </c>
      <c r="E297" s="181" t="s">
        <v>434</v>
      </c>
      <c r="F297" s="182" t="s">
        <v>1104</v>
      </c>
      <c r="G297" s="183" t="s">
        <v>966</v>
      </c>
      <c r="H297" s="184">
        <v>1</v>
      </c>
      <c r="I297" s="185"/>
      <c r="J297" s="186">
        <f>ROUND(I297*H297,2)</f>
        <v>0</v>
      </c>
      <c r="K297" s="182" t="s">
        <v>19</v>
      </c>
      <c r="L297" s="41"/>
      <c r="M297" s="187" t="s">
        <v>19</v>
      </c>
      <c r="N297" s="188" t="s">
        <v>43</v>
      </c>
      <c r="O297" s="66"/>
      <c r="P297" s="189">
        <f>O297*H297</f>
        <v>0</v>
      </c>
      <c r="Q297" s="189">
        <v>0</v>
      </c>
      <c r="R297" s="189">
        <f>Q297*H297</f>
        <v>0</v>
      </c>
      <c r="S297" s="189">
        <v>0</v>
      </c>
      <c r="T297" s="190">
        <f>S297*H297</f>
        <v>0</v>
      </c>
      <c r="U297" s="36"/>
      <c r="V297" s="36"/>
      <c r="W297" s="36"/>
      <c r="X297" s="36"/>
      <c r="Y297" s="36"/>
      <c r="Z297" s="36"/>
      <c r="AA297" s="36"/>
      <c r="AB297" s="36"/>
      <c r="AC297" s="36"/>
      <c r="AD297" s="36"/>
      <c r="AE297" s="36"/>
      <c r="AR297" s="191" t="s">
        <v>436</v>
      </c>
      <c r="AT297" s="191" t="s">
        <v>155</v>
      </c>
      <c r="AU297" s="191" t="s">
        <v>82</v>
      </c>
      <c r="AY297" s="19" t="s">
        <v>153</v>
      </c>
      <c r="BE297" s="192">
        <f>IF(N297="základní",J297,0)</f>
        <v>0</v>
      </c>
      <c r="BF297" s="192">
        <f>IF(N297="snížená",J297,0)</f>
        <v>0</v>
      </c>
      <c r="BG297" s="192">
        <f>IF(N297="zákl. přenesená",J297,0)</f>
        <v>0</v>
      </c>
      <c r="BH297" s="192">
        <f>IF(N297="sníž. přenesená",J297,0)</f>
        <v>0</v>
      </c>
      <c r="BI297" s="192">
        <f>IF(N297="nulová",J297,0)</f>
        <v>0</v>
      </c>
      <c r="BJ297" s="19" t="s">
        <v>80</v>
      </c>
      <c r="BK297" s="192">
        <f>ROUND(I297*H297,2)</f>
        <v>0</v>
      </c>
      <c r="BL297" s="19" t="s">
        <v>436</v>
      </c>
      <c r="BM297" s="191" t="s">
        <v>1105</v>
      </c>
    </row>
    <row r="298" spans="1:47" s="2" customFormat="1" ht="19.5">
      <c r="A298" s="36"/>
      <c r="B298" s="37"/>
      <c r="C298" s="38"/>
      <c r="D298" s="193" t="s">
        <v>186</v>
      </c>
      <c r="E298" s="38"/>
      <c r="F298" s="194" t="s">
        <v>1106</v>
      </c>
      <c r="G298" s="38"/>
      <c r="H298" s="38"/>
      <c r="I298" s="195"/>
      <c r="J298" s="38"/>
      <c r="K298" s="38"/>
      <c r="L298" s="41"/>
      <c r="M298" s="210"/>
      <c r="N298" s="211"/>
      <c r="O298" s="212"/>
      <c r="P298" s="212"/>
      <c r="Q298" s="212"/>
      <c r="R298" s="212"/>
      <c r="S298" s="212"/>
      <c r="T298" s="213"/>
      <c r="U298" s="36"/>
      <c r="V298" s="36"/>
      <c r="W298" s="36"/>
      <c r="X298" s="36"/>
      <c r="Y298" s="36"/>
      <c r="Z298" s="36"/>
      <c r="AA298" s="36"/>
      <c r="AB298" s="36"/>
      <c r="AC298" s="36"/>
      <c r="AD298" s="36"/>
      <c r="AE298" s="36"/>
      <c r="AT298" s="19" t="s">
        <v>186</v>
      </c>
      <c r="AU298" s="19" t="s">
        <v>82</v>
      </c>
    </row>
    <row r="299" spans="1:31" s="2" customFormat="1" ht="6.95" customHeight="1">
      <c r="A299" s="36"/>
      <c r="B299" s="49"/>
      <c r="C299" s="50"/>
      <c r="D299" s="50"/>
      <c r="E299" s="50"/>
      <c r="F299" s="50"/>
      <c r="G299" s="50"/>
      <c r="H299" s="50"/>
      <c r="I299" s="50"/>
      <c r="J299" s="50"/>
      <c r="K299" s="50"/>
      <c r="L299" s="41"/>
      <c r="M299" s="36"/>
      <c r="O299" s="36"/>
      <c r="P299" s="36"/>
      <c r="Q299" s="36"/>
      <c r="R299" s="36"/>
      <c r="S299" s="36"/>
      <c r="T299" s="36"/>
      <c r="U299" s="36"/>
      <c r="V299" s="36"/>
      <c r="W299" s="36"/>
      <c r="X299" s="36"/>
      <c r="Y299" s="36"/>
      <c r="Z299" s="36"/>
      <c r="AA299" s="36"/>
      <c r="AB299" s="36"/>
      <c r="AC299" s="36"/>
      <c r="AD299" s="36"/>
      <c r="AE299" s="36"/>
    </row>
  </sheetData>
  <sheetProtection algorithmName="SHA-512" hashValue="42k96RNP686rW58UJVtQkMPpb7Lz7srA0Jw+8vSeGuI9Db84tXTQhtvMlRWyduInkg4aiTEXEx+c8snBzM/NKQ==" saltValue="Z6agicSUDpEpl8WcvxZ4YWzesYoQmFQPRwqr4WRxEyYyGzV9yCLlLooGxGbvTBPqZxZlb/II0y1eiizPLHMkdQ==" spinCount="100000" sheet="1" objects="1" scenarios="1" formatColumns="0" formatRows="0" autoFilter="0"/>
  <autoFilter ref="C98:K298"/>
  <mergeCells count="12">
    <mergeCell ref="E91:H91"/>
    <mergeCell ref="L2:V2"/>
    <mergeCell ref="E50:H50"/>
    <mergeCell ref="E52:H52"/>
    <mergeCell ref="E54:H54"/>
    <mergeCell ref="E87:H87"/>
    <mergeCell ref="E89:H8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Hladik, Jaroslav_x000d_</dc:creator>
  <cp:keywords/>
  <dc:description/>
  <cp:lastModifiedBy>Hladik, Jaroslav_x000d_</cp:lastModifiedBy>
  <cp:lastPrinted>2020-12-22T17:06:52Z</cp:lastPrinted>
  <dcterms:created xsi:type="dcterms:W3CDTF">2020-12-22T16:59:44Z</dcterms:created>
  <dcterms:modified xsi:type="dcterms:W3CDTF">2020-12-22T17:07:56Z</dcterms:modified>
  <cp:category/>
  <cp:version/>
  <cp:contentType/>
  <cp:contentStatus/>
</cp:coreProperties>
</file>