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2"/>
  <workbookPr/>
  <bookViews>
    <workbookView xWindow="0" yWindow="0" windowWidth="23040" windowHeight="9060" activeTab="0"/>
  </bookViews>
  <sheets>
    <sheet name="Rekapitulace stavby" sheetId="1" r:id="rId1"/>
    <sheet name="2021-1-071 - Etapa 1  Šaf..." sheetId="2" r:id="rId2"/>
    <sheet name="2021-1-072 - Etapa 2  Nov..." sheetId="3" r:id="rId3"/>
  </sheets>
  <definedNames>
    <definedName name="_xlnm._FilterDatabase" localSheetId="1" hidden="1">'2021-1-071 - Etapa 1  Šaf...'!$C$143:$K$310</definedName>
    <definedName name="_xlnm._FilterDatabase" localSheetId="2" hidden="1">'2021-1-072 - Etapa 2  Nov...'!$C$135:$K$192</definedName>
    <definedName name="_xlnm.Print_Area" localSheetId="1">'2021-1-071 - Etapa 1  Šaf...'!$C$4:$J$76,'2021-1-071 - Etapa 1  Šaf...'!$C$82:$J$125,'2021-1-071 - Etapa 1  Šaf...'!$C$131:$J$310</definedName>
    <definedName name="_xlnm.Print_Area" localSheetId="2">'2021-1-072 - Etapa 2  Nov...'!$C$4:$J$76,'2021-1-072 - Etapa 2  Nov...'!$C$82:$J$117,'2021-1-072 - Etapa 2  Nov...'!$C$123:$J$192</definedName>
    <definedName name="_xlnm.Print_Area" localSheetId="0">'Rekapitulace stavby'!$D$4:$AO$76,'Rekapitulace stavby'!$C$82:$AQ$104</definedName>
    <definedName name="_xlnm.Print_Titles" localSheetId="0">'Rekapitulace stavby'!$92:$92</definedName>
    <definedName name="_xlnm.Print_Titles" localSheetId="1">'2021-1-071 - Etapa 1  Šaf...'!$143:$143</definedName>
    <definedName name="_xlnm.Print_Titles" localSheetId="2">'2021-1-072 - Etapa 2  Nov...'!$135:$135</definedName>
  </definedNames>
  <calcPr calcId="191029"/>
</workbook>
</file>

<file path=xl/sharedStrings.xml><?xml version="1.0" encoding="utf-8"?>
<sst xmlns="http://schemas.openxmlformats.org/spreadsheetml/2006/main" count="2917" uniqueCount="623">
  <si>
    <t>Export Komplet</t>
  </si>
  <si>
    <t/>
  </si>
  <si>
    <t>2.0</t>
  </si>
  <si>
    <t>ZAMOK</t>
  </si>
  <si>
    <t>False</t>
  </si>
  <si>
    <t>{bcf42621-36fb-43f4-b7ec-cbc8b1a90d04}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</si>
  <si>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</si>
  <si>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</si>
  <si>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</si>
  <si>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</si>
  <si>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</si>
  <si>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</si>
  <si>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</si>
  <si>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</si>
  <si>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2021/1-07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</si>
  <si>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</si>
  <si>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</si>
  <si>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Šafářský dvůr - zázemí pro sociální služby</t>
  </si>
  <si>
    <t>KSO:</t>
  </si>
  <si>
    <t>CC-CZ:</t>
  </si>
  <si>
    <t>Místo:</t>
  </si>
  <si>
    <t>Vyškov p.č.2082/14</t>
  </si>
  <si>
    <t>Datum:</t>
  </si>
  <si>
    <t>29. 3. 2021</t>
  </si>
  <si>
    <t>Zadavatel:</t>
  </si>
  <si>
    <t>IČ:</t>
  </si>
  <si>
    <t>PIAFA Vyškov Nosálovská</t>
  </si>
  <si>
    <t>DIČ:</t>
  </si>
  <si>
    <t>Uchazeč:</t>
  </si>
  <si>
    <t>Vyplň údaj</t>
  </si>
  <si>
    <t>Projektant:</t>
  </si>
  <si>
    <t>Ing Anna Brunclíková Rybníček 28</t>
  </si>
  <si>
    <t>True</t>
  </si>
  <si>
    <t>Zpracovatel:</t>
  </si>
  <si>
    <t>723 86 517</t>
  </si>
  <si>
    <t>Lukášková Libuše Vyškov Hybešova 11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</si>
  <si>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</si>
  <si>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</si>
  <si>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</si>
  <si>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</si>
  <si>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</si>
  <si>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</si>
  <si>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</si>
  <si>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</si>
  <si>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</si>
  <si>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</si>
  <si>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</si>
  <si>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</si>
  <si>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</si>
  <si>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</si>
  <si>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</si>
  <si>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</si>
  <si>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</si>
  <si>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</si>
  <si>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</si>
  <si>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</si>
  <si>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</si>
  <si>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</si>
  <si>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</si>
  <si>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</si>
  <si>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</si>
  <si>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</si>
  <si>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</si>
  <si>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</si>
  <si>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</si>
  <si>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</si>
  <si>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</si>
  <si>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</si>
  <si>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</si>
  <si>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</si>
  <si>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</si>
  <si>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</si>
  <si>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</si>
  <si>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</si>
  <si>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</si>
  <si>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</si>
  <si>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</si>
  <si>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</si>
  <si>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</si>
  <si>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</si>
  <si>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</si>
  <si>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</si>
  <si>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</si>
  <si>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</si>
  <si>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2021/1-071</t>
  </si>
  <si>
    <t>Etapa 1  Šafářský dvůr - Přístavba</t>
  </si>
  <si>
    <t>STA</t>
  </si>
  <si>
    <t>1</t>
  </si>
  <si>
    <t>{802176b6-d07f-45a6-8740-718e0ada572e}</t>
  </si>
  <si>
    <t>2</t>
  </si>
  <si>
    <t>2021/1-072</t>
  </si>
  <si>
    <t>Etapa 2  Nové kanceláře</t>
  </si>
  <si>
    <t>{1dfaf40b-1b24-4e8e-8e15-c5708c66240f}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</si>
  <si>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</si>
  <si>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</si>
  <si>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</si>
  <si>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</si>
  <si>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</si>
  <si>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</si>
  <si>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</si>
  <si>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</si>
  <si>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</si>
  <si>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</si>
  <si>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</si>
  <si>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2021/1-071 - Etapa 1  Šafářský dvůr - Přístavba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</si>
  <si>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</si>
  <si>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</si>
  <si>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</si>
  <si>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</si>
  <si>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</si>
  <si>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</si>
  <si>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</si>
  <si>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2 - Zakládání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</si>
  <si>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</si>
  <si>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</si>
  <si>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</si>
  <si>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</si>
  <si>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</si>
  <si>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</si>
  <si>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  725 - Zdravotechnika - zařizovací předměty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</si>
  <si>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</si>
  <si>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</si>
  <si>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</si>
  <si>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</si>
  <si>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</si>
  <si>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</si>
  <si>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</si>
  <si>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</si>
  <si>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</si>
  <si>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</si>
  <si>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</si>
  <si>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</si>
  <si>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</si>
  <si>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</si>
  <si>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</si>
  <si>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</si>
  <si>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</si>
  <si>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</si>
  <si>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</si>
  <si>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</si>
  <si>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</si>
  <si>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</si>
  <si>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</si>
  <si>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</si>
  <si>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</si>
  <si>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</si>
  <si>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</si>
  <si>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</si>
  <si>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</si>
  <si>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</si>
  <si>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</si>
  <si>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</si>
  <si>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</si>
  <si>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</si>
  <si>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</si>
  <si>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</si>
  <si>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411386611</t>
  </si>
  <si>
    <t xml:space="preserve">Zapravení prostupu v podlaze  pl do 0,09 m2 </t>
  </si>
  <si>
    <t>kus</t>
  </si>
  <si>
    <t>4</t>
  </si>
  <si>
    <t>-291636088</t>
  </si>
  <si>
    <t>VV</t>
  </si>
  <si>
    <t>"Stávající objekt WC"   1</t>
  </si>
  <si>
    <t>8</t>
  </si>
  <si>
    <t>Trubní vedení</t>
  </si>
  <si>
    <t>871265211</t>
  </si>
  <si>
    <t>Kanalizační potrubí z tvrdého PVC jednovrstvé tuhost třídy SN4 DN 110</t>
  </si>
  <si>
    <t>m</t>
  </si>
  <si>
    <t>187763813</t>
  </si>
  <si>
    <t>"Napojení kanalizace na jímku"   2,0+3,0+7,0+3,0+1,25</t>
  </si>
  <si>
    <t>3</t>
  </si>
  <si>
    <t>877265211</t>
  </si>
  <si>
    <t>Montáž tvarovek z tvrdého PVC-systém KG nebo z polypropylenu-systém KG 2000 jednoosé DN 110</t>
  </si>
  <si>
    <t>220841765</t>
  </si>
  <si>
    <t>"Napojení kanalizace na jímku" 4</t>
  </si>
  <si>
    <t>M</t>
  </si>
  <si>
    <t>28611351</t>
  </si>
  <si>
    <t>koleno kanalizační PVC KG 110x45°</t>
  </si>
  <si>
    <t>-998448322</t>
  </si>
  <si>
    <t>5</t>
  </si>
  <si>
    <t>892273122</t>
  </si>
  <si>
    <t>Proplach a dezinfekce vodovodního potrubí DN od 80 do 125</t>
  </si>
  <si>
    <t>1348234692</t>
  </si>
  <si>
    <t>6</t>
  </si>
  <si>
    <t>894812611R</t>
  </si>
  <si>
    <t>Vyříznutí a utěsnění otvoru ve stěně šachty DN 110</t>
  </si>
  <si>
    <t>348900173</t>
  </si>
  <si>
    <t>"Stávající jímka"   1</t>
  </si>
  <si>
    <t>9</t>
  </si>
  <si>
    <t>Ostatní konstrukce a práce, bourání</t>
  </si>
  <si>
    <t>78</t>
  </si>
  <si>
    <t>901080901R</t>
  </si>
  <si>
    <t>Kontejner vel. 6058/29902800 Rám žárově zinkovaný z ocel prof.S350+Z200 ks 3</t>
  </si>
  <si>
    <t>Soub</t>
  </si>
  <si>
    <t>1815375607</t>
  </si>
  <si>
    <t>"Nabídková cena 3 moduly  "</t>
  </si>
  <si>
    <t>"Montáž                                      "</t>
  </si>
  <si>
    <t>"Jeřábové práce                       "</t>
  </si>
  <si>
    <t>"Doprava                                     "</t>
  </si>
  <si>
    <t>"Celkem                                      "   1</t>
  </si>
  <si>
    <t>949101111</t>
  </si>
  <si>
    <t>Lešení pomocné pro objekty pozemních staveb s lešeňovou podlahou v do 1,9 m zatížení do 150 kg/m2</t>
  </si>
  <si>
    <t>m2</t>
  </si>
  <si>
    <t>655748189</t>
  </si>
  <si>
    <t>"Pro napojení stopů.příčky a instalace"   0,9*(8,94+2*5,85+3*2,90+3,0+4,20)</t>
  </si>
  <si>
    <t>952902041</t>
  </si>
  <si>
    <t>Čištění budov drhnutí hladkých podlah s chemickými prostředky</t>
  </si>
  <si>
    <t>-1923475115</t>
  </si>
  <si>
    <t>"Stávající části"  5,84*5,0+2,78*2,60</t>
  </si>
  <si>
    <t>10</t>
  </si>
  <si>
    <t>966083108</t>
  </si>
  <si>
    <t>Demontáž podhledů (stropů) s hliníkovou obousměrnou konstrukcí</t>
  </si>
  <si>
    <t>534374886</t>
  </si>
  <si>
    <t xml:space="preserve">"Stávající podlaha pod zaústění zřizov, WC"   0,30*0,30*2   </t>
  </si>
  <si>
    <t>11</t>
  </si>
  <si>
    <t>966083118</t>
  </si>
  <si>
    <t>Demontáž  stěn s hliníkovou obousměrnou konstrukcí</t>
  </si>
  <si>
    <t>1803324144</t>
  </si>
  <si>
    <t>"Stávající objěkt šatna-okno"   0,60*0,60</t>
  </si>
  <si>
    <t>"Stáv.herna-dveře"   2,0*0,90</t>
  </si>
  <si>
    <t>Součet</t>
  </si>
  <si>
    <t>998</t>
  </si>
  <si>
    <t>Přesun hmot</t>
  </si>
  <si>
    <t>12</t>
  </si>
  <si>
    <t>998021021</t>
  </si>
  <si>
    <t>Přesun hmot pro haly s nosnou kcí zděnou nebo monolitickou v do 20 m</t>
  </si>
  <si>
    <t>t</t>
  </si>
  <si>
    <t>1071426998</t>
  </si>
  <si>
    <t>PSV</t>
  </si>
  <si>
    <t>Práce a dodávky PSV</t>
  </si>
  <si>
    <t>721</t>
  </si>
  <si>
    <t>Zdravotechnika - vnitřní kanalizace</t>
  </si>
  <si>
    <t>13</t>
  </si>
  <si>
    <t>721173704</t>
  </si>
  <si>
    <t>Potrubí kanalizační z PE odpadní DN 70</t>
  </si>
  <si>
    <t>16</t>
  </si>
  <si>
    <t>-825402257</t>
  </si>
  <si>
    <t>"Stávající objekt WC-od umývadla"  2,70</t>
  </si>
  <si>
    <t>14</t>
  </si>
  <si>
    <t>721173746</t>
  </si>
  <si>
    <t>Potrubí kanalizační z PE větrací DN 100</t>
  </si>
  <si>
    <t>1138599232</t>
  </si>
  <si>
    <t>"Nad střechu"   2*1,0+2,50</t>
  </si>
  <si>
    <t>721279153</t>
  </si>
  <si>
    <t>Montáž hlavice ventilační polypropylen PP DN 110 ostatní typ</t>
  </si>
  <si>
    <t>1909827389</t>
  </si>
  <si>
    <t>"Odvětrání kanalizace"   2</t>
  </si>
  <si>
    <t>56231222</t>
  </si>
  <si>
    <t>souprava ventilační střešní PP DN 110  s manžetou PVC-P</t>
  </si>
  <si>
    <t>32</t>
  </si>
  <si>
    <t>1000069879</t>
  </si>
  <si>
    <t>17</t>
  </si>
  <si>
    <t>998721201</t>
  </si>
  <si>
    <t>Přesun hmot procentní pro vnitřní kanalizace v objektech v do 6 m</t>
  </si>
  <si>
    <t>%</t>
  </si>
  <si>
    <t>585667741</t>
  </si>
  <si>
    <t>722</t>
  </si>
  <si>
    <t>Zdravotechnika - vnitřní vodovod</t>
  </si>
  <si>
    <t>18</t>
  </si>
  <si>
    <t>722131916</t>
  </si>
  <si>
    <t>Potrubí PP vsazení odbočky do potrubí DN 50</t>
  </si>
  <si>
    <t>soubor</t>
  </si>
  <si>
    <t>766229422</t>
  </si>
  <si>
    <t>19</t>
  </si>
  <si>
    <t>722176136</t>
  </si>
  <si>
    <t>Montáž potrubí plastové spojované svary na tupo do D 50 mm</t>
  </si>
  <si>
    <t>-1665187797</t>
  </si>
  <si>
    <t>"Stávající objekt WC"  5,0+3,0</t>
  </si>
  <si>
    <t>20</t>
  </si>
  <si>
    <t>28615100</t>
  </si>
  <si>
    <t>trubka tlaková PPR řada PN 10 20x2,2x4000mm</t>
  </si>
  <si>
    <t>-1806899129</t>
  </si>
  <si>
    <t>722179191</t>
  </si>
  <si>
    <t>Příplatek k rozvodu vody z plastů za malý rozsah prací na zakázce do 20 m</t>
  </si>
  <si>
    <t>1968365484</t>
  </si>
  <si>
    <t>22</t>
  </si>
  <si>
    <t>722181223</t>
  </si>
  <si>
    <t>Ochrana vodovodního potrubí přilepenými termoizolačními trubicemi z PE tl do 9 mm DN do 63 mm</t>
  </si>
  <si>
    <t>1044386170</t>
  </si>
  <si>
    <t>"Stávající objekt WC"    3,0</t>
  </si>
  <si>
    <t>23</t>
  </si>
  <si>
    <t>722181255</t>
  </si>
  <si>
    <t>Ochrana vodovodního potrubí přilepenými termoizolačními trubicemi z PE tl do 25 mm DN do 110 mm</t>
  </si>
  <si>
    <t>-1810198454</t>
  </si>
  <si>
    <t>24</t>
  </si>
  <si>
    <t>722190402</t>
  </si>
  <si>
    <t>Vyvedení a upevnění výpustku do DN 50</t>
  </si>
  <si>
    <t>-1613033702</t>
  </si>
  <si>
    <t>"Stávající objekt WC"  1</t>
  </si>
  <si>
    <t>25</t>
  </si>
  <si>
    <t>722220121</t>
  </si>
  <si>
    <t>Nástěnka pro baterii G 1/2" s jedním závitem</t>
  </si>
  <si>
    <t>pár</t>
  </si>
  <si>
    <t>-2003351618</t>
  </si>
  <si>
    <t>26</t>
  </si>
  <si>
    <t>722290234</t>
  </si>
  <si>
    <t>Proplach a dezinfekce vodovodního potrubí do DN 80</t>
  </si>
  <si>
    <t>425631042</t>
  </si>
  <si>
    <t>27</t>
  </si>
  <si>
    <t>725112002</t>
  </si>
  <si>
    <t>Klozet keramický standardní samostatně stojící s hlubokým splachováním odpad svislý</t>
  </si>
  <si>
    <t>-968154327</t>
  </si>
  <si>
    <t>28</t>
  </si>
  <si>
    <t>998722201</t>
  </si>
  <si>
    <t>Přesun hmot procentní pro vnitřní vodovod v objektech v do 6 m</t>
  </si>
  <si>
    <t>-1245369787</t>
  </si>
  <si>
    <t>725</t>
  </si>
  <si>
    <t>Zdravotechnika - zařizovací předměty</t>
  </si>
  <si>
    <t>29</t>
  </si>
  <si>
    <t>725211617</t>
  </si>
  <si>
    <t>Umyvadlo keramické bílé šířky 600 mm s krytem na sifon připevněné na stěnu šrouby</t>
  </si>
  <si>
    <t>-760157949</t>
  </si>
  <si>
    <t>30</t>
  </si>
  <si>
    <t>725822613</t>
  </si>
  <si>
    <t>Baterie umyvadlová stojánková páková s výpustí</t>
  </si>
  <si>
    <t>-584782700</t>
  </si>
  <si>
    <t>31</t>
  </si>
  <si>
    <t>998725201</t>
  </si>
  <si>
    <t>Přesun hmot procentní pro zařizovací předměty v objektech v do 6 m</t>
  </si>
  <si>
    <t>-334873731</t>
  </si>
  <si>
    <t>763</t>
  </si>
  <si>
    <t>Konstrukce suché výstavby</t>
  </si>
  <si>
    <t>763111323</t>
  </si>
  <si>
    <t>SDK příčka tl 100 mm profil CW+UW 75 desky 1xDF 12,5 s izolací EI 45 Rw do 49 dB</t>
  </si>
  <si>
    <t>-1402472606</t>
  </si>
  <si>
    <t>"Stávající herna  SV 2,50"  2,50*(5,848+1,90)-0,90*1,97</t>
  </si>
  <si>
    <t>"Stávající kancelář"   2,50*2,78-0,90*1,97</t>
  </si>
  <si>
    <t>33</t>
  </si>
  <si>
    <t>763111343</t>
  </si>
  <si>
    <t>SDK příčka tl 100 mm profil CW+UW 75 desky 1xDFH2 12,5 s izolací EI 45 Rw do 49 dB</t>
  </si>
  <si>
    <t>-1258406203</t>
  </si>
  <si>
    <t>"Stávající šatna SV-2,50"   2,50*2,78-0,70*1,97</t>
  </si>
  <si>
    <t>34</t>
  </si>
  <si>
    <t>763173111</t>
  </si>
  <si>
    <t>Montáž úchytu pro umyvadlo v SDK kci</t>
  </si>
  <si>
    <t>-1177119684</t>
  </si>
  <si>
    <t>35</t>
  </si>
  <si>
    <t>59030729</t>
  </si>
  <si>
    <t>konstrukce pro uchycení umyvadla s nástěnnými bateriemi osová rozteč CW profilů 450-625mm</t>
  </si>
  <si>
    <t>-1444641818</t>
  </si>
  <si>
    <t>36</t>
  </si>
  <si>
    <t>763181311</t>
  </si>
  <si>
    <t>Montáž jednokřídlové kovové zárubně SDK příčka</t>
  </si>
  <si>
    <t>-1616463916</t>
  </si>
  <si>
    <t>"Stávající objekt"   3</t>
  </si>
  <si>
    <t>37</t>
  </si>
  <si>
    <t>55331589</t>
  </si>
  <si>
    <t>zárubeň jednokřídlá ocelová pro sádrokartonové příčky tl stěny 75-100mm rozměru 700/1970, 2100mm</t>
  </si>
  <si>
    <t>1362261297</t>
  </si>
  <si>
    <t>38</t>
  </si>
  <si>
    <t>55331590</t>
  </si>
  <si>
    <t>zárubeň jednokřídlá ocelová pro sádrokartonové příčky tl stěny 75-100mm rozměru 800/1970, 2100mm</t>
  </si>
  <si>
    <t>1079549077</t>
  </si>
  <si>
    <t>"Stáv.kancelář a herna"   2</t>
  </si>
  <si>
    <t>39</t>
  </si>
  <si>
    <t>763181411</t>
  </si>
  <si>
    <t>Ztužující výplň otvoru pro dveře pro příčky do 2,75 m</t>
  </si>
  <si>
    <t>-1475831086</t>
  </si>
  <si>
    <t>40</t>
  </si>
  <si>
    <t>763182313</t>
  </si>
  <si>
    <t>Ostění oken z desek v SDK konstrukci hloubky do 0,3 m</t>
  </si>
  <si>
    <t>268771647</t>
  </si>
  <si>
    <t>"Stávající šatna"   4*0,60</t>
  </si>
  <si>
    <t>"Dveře hernast.+herna"   1,0+2*2,0</t>
  </si>
  <si>
    <t>41</t>
  </si>
  <si>
    <t>763431201</t>
  </si>
  <si>
    <t>Napojení příček na stěnu obvodovou lištou</t>
  </si>
  <si>
    <t>-1025066978</t>
  </si>
  <si>
    <t>"Stávající objekt kancelář"   6*2,50+2*5,85+2*3,80</t>
  </si>
  <si>
    <t>"Stávající objekt WC"   4*2,50+2*3,0</t>
  </si>
  <si>
    <t>42</t>
  </si>
  <si>
    <t>998763401</t>
  </si>
  <si>
    <t>Přesun hmot procentní pro sádrokartonové konstrukce v objektech v do 6 m</t>
  </si>
  <si>
    <t>-147360445</t>
  </si>
  <si>
    <t>764</t>
  </si>
  <si>
    <t>Konstrukce klempířské</t>
  </si>
  <si>
    <t>43</t>
  </si>
  <si>
    <t>764216601</t>
  </si>
  <si>
    <t>Oplechování rovných parapetů mechanicky kotvené z Pz s povrchovou úpravou rš 150 mm</t>
  </si>
  <si>
    <t>1215117283</t>
  </si>
  <si>
    <t>"Okno ve stáv.části"   0,60*4</t>
  </si>
  <si>
    <t>44</t>
  </si>
  <si>
    <t>998764101</t>
  </si>
  <si>
    <t>Přesun hmot tonážní pro konstrukce klempířské v objektech v do 6 m</t>
  </si>
  <si>
    <t>-763892907</t>
  </si>
  <si>
    <t>766</t>
  </si>
  <si>
    <t>Konstrukce truhlářské</t>
  </si>
  <si>
    <t>45</t>
  </si>
  <si>
    <t>766622216</t>
  </si>
  <si>
    <t>Montáž plastových oken plochy do 1 m2 otevíravých s rámem do zdiva</t>
  </si>
  <si>
    <t>-579324475</t>
  </si>
  <si>
    <t>"Stávající šatna"   1</t>
  </si>
  <si>
    <t>46</t>
  </si>
  <si>
    <t>61140049</t>
  </si>
  <si>
    <t>okno plastové otevíravé/sklopné dvojsklo do plochy 1m2</t>
  </si>
  <si>
    <t>-1391601548</t>
  </si>
  <si>
    <t>"Stávající šatna"   0,60*0,60</t>
  </si>
  <si>
    <t>47</t>
  </si>
  <si>
    <t>766660001</t>
  </si>
  <si>
    <t>Montáž dveřních křídel otvíravých jednokřídlových š do 0,8 m do ocelové zárubně</t>
  </si>
  <si>
    <t>1018182284</t>
  </si>
  <si>
    <t>48</t>
  </si>
  <si>
    <t>MSN.0027213.URS</t>
  </si>
  <si>
    <t>dveře interiérové jednokřídlé plné, voština, CPL standard, 70x197</t>
  </si>
  <si>
    <t>139265012</t>
  </si>
  <si>
    <t>49</t>
  </si>
  <si>
    <t>61162075</t>
  </si>
  <si>
    <t>dveře jednokřídlé voštinové povrch laminátový plné 900x1970/2100mm</t>
  </si>
  <si>
    <t>-452009885</t>
  </si>
  <si>
    <t>"Stávající objekt"   2</t>
  </si>
  <si>
    <t>50</t>
  </si>
  <si>
    <t>766694111</t>
  </si>
  <si>
    <t>Montáž parapetních desek dřevěných nebo plastových šířky do 30 cm délky do 1,0 m</t>
  </si>
  <si>
    <t>923964779</t>
  </si>
  <si>
    <t>51</t>
  </si>
  <si>
    <t>61144400</t>
  </si>
  <si>
    <t>parapet plastový vnitřní komůrkový 180x20x1000mm</t>
  </si>
  <si>
    <t>-626031644</t>
  </si>
  <si>
    <t>0,60</t>
  </si>
  <si>
    <t>52</t>
  </si>
  <si>
    <t>998766201</t>
  </si>
  <si>
    <t>Přesun hmot procentní pro konstrukce truhlářské v objektech v do 6 m</t>
  </si>
  <si>
    <t>-1302742227</t>
  </si>
  <si>
    <t>767</t>
  </si>
  <si>
    <t>Konstrukce zámečnické</t>
  </si>
  <si>
    <t>53</t>
  </si>
  <si>
    <t>767190113</t>
  </si>
  <si>
    <t>Montáž oplechování a lemování ocelových kcí stěn a střech ocelovým plechem rš do 200 mm</t>
  </si>
  <si>
    <t>1382181620</t>
  </si>
  <si>
    <t>"Propojení kont.se stáv."   5,0</t>
  </si>
  <si>
    <t>54</t>
  </si>
  <si>
    <t>13756510</t>
  </si>
  <si>
    <t>plech ocelový hladký jakost 11321.21 tl 0,5mm tabule</t>
  </si>
  <si>
    <t>1171414527</t>
  </si>
  <si>
    <t>"Propojení kont.se stáv."   0,50*4,90*0,00106</t>
  </si>
  <si>
    <t>55</t>
  </si>
  <si>
    <t>998767201</t>
  </si>
  <si>
    <t>Přesun hmot procentní pro zámečnické konstrukce v objektech v do 6 m</t>
  </si>
  <si>
    <t>1926754196</t>
  </si>
  <si>
    <t>771</t>
  </si>
  <si>
    <t>Podlahy z dlaždic</t>
  </si>
  <si>
    <t>56</t>
  </si>
  <si>
    <t>771111011</t>
  </si>
  <si>
    <t>Vysátí podkladu před pokládkou dlažby</t>
  </si>
  <si>
    <t>839844686</t>
  </si>
  <si>
    <t>57</t>
  </si>
  <si>
    <t>771121011</t>
  </si>
  <si>
    <t>Nátěr penetrační na podlahu</t>
  </si>
  <si>
    <t>-1272036103</t>
  </si>
  <si>
    <t>58</t>
  </si>
  <si>
    <t>771474114</t>
  </si>
  <si>
    <t>Montáž soklů z dlaždic keramických rovných flexibilní lepidlo v do 150 mm</t>
  </si>
  <si>
    <t>2032666268</t>
  </si>
  <si>
    <t>"Starý objekt WC"   2*(1,0+2,78)-0,70</t>
  </si>
  <si>
    <t>59</t>
  </si>
  <si>
    <t>59761432</t>
  </si>
  <si>
    <t>dlažba keramická slinutá hladká do interiéru i exteriéru pro vysoké mechanické namáhání přes 22 do 25ks/m2</t>
  </si>
  <si>
    <t>423867810</t>
  </si>
  <si>
    <t>6,86*0,15</t>
  </si>
  <si>
    <t>1,029*1,1 'Přepočtené koeficientem množství</t>
  </si>
  <si>
    <t>60</t>
  </si>
  <si>
    <t>771574266</t>
  </si>
  <si>
    <t>Montáž podlah keramických pro mechanické zatížení protiskluzných lepených flexibilním lepidlem do 25 ks/m2</t>
  </si>
  <si>
    <t>-1806537339</t>
  </si>
  <si>
    <t>"Starý objekt WC"   1,0*2,78</t>
  </si>
  <si>
    <t>61</t>
  </si>
  <si>
    <t>59761406</t>
  </si>
  <si>
    <t>dlažba keramická slinutá protiskluzná do interiéru i exteriéru pro vysoké mechanické namáhání přes 22 do 25ks/m2</t>
  </si>
  <si>
    <t>-335821078</t>
  </si>
  <si>
    <t>2,78*1,05 'Přepočtené koeficientem množství</t>
  </si>
  <si>
    <t>62</t>
  </si>
  <si>
    <t>771577111</t>
  </si>
  <si>
    <t>Příplatek k montáži podlah keramických lepených flexibilním lepidlem za plochu do 5 m2</t>
  </si>
  <si>
    <t>-318659418</t>
  </si>
  <si>
    <t>63</t>
  </si>
  <si>
    <t>771577114</t>
  </si>
  <si>
    <t>Příplatek k montáži podlah keramických lepených flexibilním lepidlem za spárování tmelem dvousložkovým</t>
  </si>
  <si>
    <t>601460975</t>
  </si>
  <si>
    <t>64</t>
  </si>
  <si>
    <t>771591115</t>
  </si>
  <si>
    <t>Podlahy spárování silikonem</t>
  </si>
  <si>
    <t>1704040808</t>
  </si>
  <si>
    <t>65</t>
  </si>
  <si>
    <t>998771201</t>
  </si>
  <si>
    <t>Přesun hmot procentní pro podlahy z dlaždic v objektech v do 6 m</t>
  </si>
  <si>
    <t>-385267907</t>
  </si>
  <si>
    <t>776</t>
  </si>
  <si>
    <t>Podlahy povlakové</t>
  </si>
  <si>
    <t>66</t>
  </si>
  <si>
    <t>776201812</t>
  </si>
  <si>
    <t>Demontáž lepených povlakových podlah s podložkou ručně</t>
  </si>
  <si>
    <t>-243558490</t>
  </si>
  <si>
    <t>67</t>
  </si>
  <si>
    <t>776410811</t>
  </si>
  <si>
    <t>Odstranění soklíků a lišt pryžových nebo plastových</t>
  </si>
  <si>
    <t>-176562717</t>
  </si>
  <si>
    <t>"Starý objekt WC"   2*1,0+2,78-0,70</t>
  </si>
  <si>
    <t>68</t>
  </si>
  <si>
    <t>998776201</t>
  </si>
  <si>
    <t>Přesun hmot procentní pro podlahy povlakové v objektech v do 6 m</t>
  </si>
  <si>
    <t>-1203748621</t>
  </si>
  <si>
    <t>781</t>
  </si>
  <si>
    <t>Dokončovací práce - obklady</t>
  </si>
  <si>
    <t>69</t>
  </si>
  <si>
    <t>781121011</t>
  </si>
  <si>
    <t>Nátěr penetrační na stěnu</t>
  </si>
  <si>
    <t>329178477</t>
  </si>
  <si>
    <t>"Stávající objekt WC příčka s SDK"   1,50*2,78-0,70*1,97</t>
  </si>
  <si>
    <t>70</t>
  </si>
  <si>
    <t>998781201</t>
  </si>
  <si>
    <t>Přesun hmot procentní pro obklady keramické v objektech v do 6 m</t>
  </si>
  <si>
    <t>-174683674</t>
  </si>
  <si>
    <t>783</t>
  </si>
  <si>
    <t>Dokončovací práce - nátěry</t>
  </si>
  <si>
    <t>71</t>
  </si>
  <si>
    <t>783214101</t>
  </si>
  <si>
    <t>Základní jednonásobný syntetický nátěr tesařských konstrukcí</t>
  </si>
  <si>
    <t>1170403103</t>
  </si>
  <si>
    <t>72</t>
  </si>
  <si>
    <t>783217101</t>
  </si>
  <si>
    <t>Krycí jednonásobný syntetický nátěr tesařských konstrukcí</t>
  </si>
  <si>
    <t>91656056</t>
  </si>
  <si>
    <t>73</t>
  </si>
  <si>
    <t>783301311</t>
  </si>
  <si>
    <t>Odmaštění zámečnických konstrukcí vodou ředitelným odmašťovačem</t>
  </si>
  <si>
    <t>-567851222</t>
  </si>
  <si>
    <t>"Ocelové zárubně ve stáv.objektu"   3*0,20*4,90</t>
  </si>
  <si>
    <t>74</t>
  </si>
  <si>
    <t>783314101</t>
  </si>
  <si>
    <t>Základní jednonásobný syntetický nátěr zámečnických konstrukcí</t>
  </si>
  <si>
    <t>-2083955242</t>
  </si>
  <si>
    <t>75</t>
  </si>
  <si>
    <t>783317101</t>
  </si>
  <si>
    <t>Krycí jednonásobný syntetický standardní nátěr zámečnických konstrukcí</t>
  </si>
  <si>
    <t>-2063968346</t>
  </si>
  <si>
    <t>784</t>
  </si>
  <si>
    <t>Dokončovací práce - malby a tapety</t>
  </si>
  <si>
    <t>76</t>
  </si>
  <si>
    <t>784181101</t>
  </si>
  <si>
    <t>Základní akrylátová jednonásobná penetrace podkladu v místnostech výšky do 3,80m</t>
  </si>
  <si>
    <t>-354565864</t>
  </si>
  <si>
    <t>"Příčky SDK"   22,774+5,571*2</t>
  </si>
  <si>
    <t>"Stávající šatna SV-2,50"   2,50*2,78-0,70*1,97+1,0*2,78-0,70*0,50</t>
  </si>
  <si>
    <t>77</t>
  </si>
  <si>
    <t>784221101</t>
  </si>
  <si>
    <t>Dvojnásobné bílé malby ze směsí za sucha dobře otěruvzdorných v místnostech do 3,80 m</t>
  </si>
  <si>
    <t>-914684351</t>
  </si>
  <si>
    <t>2021/1-072 - Etapa 2  Nové kanceláře</t>
  </si>
  <si>
    <t xml:space="preserve">      4 - Vodorovné konstrukce</t>
  </si>
  <si>
    <t xml:space="preserve">    3 - Svislé a kompletní konstrukce</t>
  </si>
  <si>
    <t xml:space="preserve">    997 - Přesun sutě</t>
  </si>
  <si>
    <t>Vodorovné konstrukce</t>
  </si>
  <si>
    <t>485739974</t>
  </si>
  <si>
    <t>"Nové WC"   1</t>
  </si>
  <si>
    <t>Svislé a kompletní konstrukce</t>
  </si>
  <si>
    <t>381181001</t>
  </si>
  <si>
    <t xml:space="preserve">Demontáž univerzálních mobilních buněk </t>
  </si>
  <si>
    <t>-1344614796</t>
  </si>
  <si>
    <t>"Stávající buňky"   4</t>
  </si>
  <si>
    <t>Kontejner vel. 6058/29902800 Rám žárově zinkovaný z ocel prof.S350+Z200 ks 2 detaily  viz nabídka</t>
  </si>
  <si>
    <t>-21314907</t>
  </si>
  <si>
    <t xml:space="preserve">"Konteinery ks 2   "  </t>
  </si>
  <si>
    <t>"Montáž                   "</t>
  </si>
  <si>
    <t>"Jeřábové práce    "</t>
  </si>
  <si>
    <t>"Doprava                 "      1</t>
  </si>
  <si>
    <t>-17550575</t>
  </si>
  <si>
    <t>"Pro Otvor v podlaze"   0,30*0,30</t>
  </si>
  <si>
    <t>997</t>
  </si>
  <si>
    <t>Přesun sutě</t>
  </si>
  <si>
    <t>997321511R</t>
  </si>
  <si>
    <t>Vodorovná doprava  vybouraných konteinerů po suchu do 1 km</t>
  </si>
  <si>
    <t>435300514</t>
  </si>
  <si>
    <t>"Stávající kontejnery"   2*3,0</t>
  </si>
  <si>
    <t>997321611R</t>
  </si>
  <si>
    <t>Nakládání a překládání konteinerů</t>
  </si>
  <si>
    <t>1316101291</t>
  </si>
  <si>
    <t>"Stávající kontejnery"   2*2*3,0</t>
  </si>
  <si>
    <t>7</t>
  </si>
  <si>
    <t>998012021</t>
  </si>
  <si>
    <t>Přesun hmot pro budovy monolitické v do 6 m</t>
  </si>
  <si>
    <t>-1783729306</t>
  </si>
  <si>
    <t>721100906</t>
  </si>
  <si>
    <t>Přetěsnění potrubí hrdlového do DN 200</t>
  </si>
  <si>
    <t>1924419018</t>
  </si>
  <si>
    <t>"Propojení nových buněk"   3</t>
  </si>
  <si>
    <t>721171808</t>
  </si>
  <si>
    <t>Demontáž potrubí z PVC do D 114</t>
  </si>
  <si>
    <t>1122904269</t>
  </si>
  <si>
    <t>721171905</t>
  </si>
  <si>
    <t>Potrubí z PP vsazení odbočky do hrdla DN 110</t>
  </si>
  <si>
    <t>-234036335</t>
  </si>
  <si>
    <t>721171915</t>
  </si>
  <si>
    <t>Potrubí z PP propojení potrubí DN 110</t>
  </si>
  <si>
    <t>1376303524</t>
  </si>
  <si>
    <t>721173706</t>
  </si>
  <si>
    <t>Potrubí kanalizační z PE odpadní DN 100</t>
  </si>
  <si>
    <t>724872081</t>
  </si>
  <si>
    <t>1688709877</t>
  </si>
  <si>
    <t>722171916</t>
  </si>
  <si>
    <t>Potrubí plastové odříznutí trubky D do 50 mm</t>
  </si>
  <si>
    <t>1295570032</t>
  </si>
  <si>
    <t>"Propojení stávajícího rozvodu"   3,0</t>
  </si>
  <si>
    <t>722174916</t>
  </si>
  <si>
    <t>Potrubí plastové sestavení rozvodů D do 50 mm</t>
  </si>
  <si>
    <t>1408738765</t>
  </si>
  <si>
    <t>28615143</t>
  </si>
  <si>
    <t>trubka vodovodní tlaková PPR řada PN 16 D 50mm dl 4m</t>
  </si>
  <si>
    <t>-1850073659</t>
  </si>
  <si>
    <t>3*1,03 'Přepočtené koeficientem množství</t>
  </si>
  <si>
    <t>1993708089</t>
  </si>
  <si>
    <t>-1812418239</t>
  </si>
  <si>
    <t>722190901</t>
  </si>
  <si>
    <t>Uzavření nebo otevření vodovodního potrubí při opravách</t>
  </si>
  <si>
    <t>-1048157393</t>
  </si>
  <si>
    <t>"Před demontáží buněk"   1+1</t>
  </si>
  <si>
    <t>722210902</t>
  </si>
  <si>
    <t>Zpětná montáž armatur přírubových do DN 80</t>
  </si>
  <si>
    <t>-1659298439</t>
  </si>
  <si>
    <t>722210981</t>
  </si>
  <si>
    <t>Výměna těsnění pod hlavou armatur přírubových</t>
  </si>
  <si>
    <t>1075420346</t>
  </si>
  <si>
    <t>1310708756</t>
  </si>
  <si>
    <t>-405696197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</si>
</sst>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3" xfId="0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167" fontId="24" fillId="0" borderId="23" xfId="0" applyNumberFormat="1" applyFont="1" applyBorder="1" applyAlignment="1" applyProtection="1">
      <alignment vertical="center"/>
      <protection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  <protection/>
    </xf>
    <xf numFmtId="49" fontId="37" fillId="0" borderId="23" xfId="0" applyNumberFormat="1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center" vertical="center" wrapText="1"/>
      <protection/>
    </xf>
    <xf numFmtId="167" fontId="37" fillId="0" borderId="23" xfId="0" applyNumberFormat="1" applyFont="1" applyBorder="1" applyAlignment="1" applyProtection="1">
      <alignment vertical="center"/>
      <protection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/>
    </xf>
    <xf numFmtId="0" fontId="38" fillId="0" borderId="23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4" fillId="2" borderId="23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3" fillId="0" borderId="0" xfId="0" applyNumberFormat="1" applyFont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2" xfId="0" applyFont="1" applyFill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8" t="s">
        <v>14</v>
      </c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2"/>
      <c r="AQ5" s="22"/>
      <c r="AR5" s="20"/>
      <c r="BE5" s="285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0" t="s">
        <v>17</v>
      </c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2"/>
      <c r="AQ6" s="22"/>
      <c r="AR6" s="20"/>
      <c r="BE6" s="28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6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6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86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86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6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86"/>
      <c r="BS13" s="17" t="s">
        <v>6</v>
      </c>
    </row>
    <row r="14" spans="2:71" ht="13.2">
      <c r="B14" s="21"/>
      <c r="C14" s="22"/>
      <c r="D14" s="22"/>
      <c r="E14" s="291" t="s">
        <v>29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86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6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86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86"/>
      <c r="BS17" s="17" t="s">
        <v>32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6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34</v>
      </c>
      <c r="AO19" s="22"/>
      <c r="AP19" s="22"/>
      <c r="AQ19" s="22"/>
      <c r="AR19" s="20"/>
      <c r="BE19" s="286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86"/>
      <c r="BS20" s="17" t="s">
        <v>32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6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6"/>
    </row>
    <row r="23" spans="2:57" s="1" customFormat="1" ht="16.5" customHeight="1">
      <c r="B23" s="21"/>
      <c r="C23" s="22"/>
      <c r="D23" s="22"/>
      <c r="E23" s="293" t="s">
        <v>1</v>
      </c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2"/>
      <c r="AP23" s="22"/>
      <c r="AQ23" s="22"/>
      <c r="AR23" s="20"/>
      <c r="BE23" s="286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6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6"/>
    </row>
    <row r="26" spans="2:57" s="1" customFormat="1" ht="14.4" customHeight="1">
      <c r="B26" s="21"/>
      <c r="C26" s="22"/>
      <c r="D26" s="34" t="s">
        <v>37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94">
        <f>ROUND(AG94,2)</f>
        <v>0</v>
      </c>
      <c r="AL26" s="289"/>
      <c r="AM26" s="289"/>
      <c r="AN26" s="289"/>
      <c r="AO26" s="289"/>
      <c r="AP26" s="22"/>
      <c r="AQ26" s="22"/>
      <c r="AR26" s="20"/>
      <c r="BE26" s="286"/>
    </row>
    <row r="27" spans="2:57" s="1" customFormat="1" ht="14.4" customHeight="1">
      <c r="B27" s="21"/>
      <c r="C27" s="22"/>
      <c r="D27" s="34" t="s">
        <v>38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94">
        <f>ROUND(AG98,2)</f>
        <v>0</v>
      </c>
      <c r="AL27" s="294"/>
      <c r="AM27" s="294"/>
      <c r="AN27" s="294"/>
      <c r="AO27" s="294"/>
      <c r="AP27" s="22"/>
      <c r="AQ27" s="22"/>
      <c r="AR27" s="20"/>
      <c r="BE27" s="286"/>
    </row>
    <row r="28" spans="1:57" s="2" customFormat="1" ht="6.9" customHeigh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8"/>
      <c r="BE28" s="286"/>
    </row>
    <row r="29" spans="1:57" s="2" customFormat="1" ht="25.95" customHeight="1">
      <c r="A29" s="35"/>
      <c r="B29" s="36"/>
      <c r="C29" s="37"/>
      <c r="D29" s="39" t="s">
        <v>39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95">
        <f>ROUND(AK26+AK27,2)</f>
        <v>0</v>
      </c>
      <c r="AL29" s="296"/>
      <c r="AM29" s="296"/>
      <c r="AN29" s="296"/>
      <c r="AO29" s="296"/>
      <c r="AP29" s="37"/>
      <c r="AQ29" s="37"/>
      <c r="AR29" s="38"/>
      <c r="BE29" s="286"/>
    </row>
    <row r="30" spans="1:57" s="2" customFormat="1" ht="6.9" customHeight="1">
      <c r="A30" s="35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BE30" s="286"/>
    </row>
    <row r="31" spans="1:57" s="2" customFormat="1" ht="13.2">
      <c r="A31" s="35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297" t="s">
        <v>40</v>
      </c>
      <c r="M31" s="297"/>
      <c r="N31" s="297"/>
      <c r="O31" s="297"/>
      <c r="P31" s="297"/>
      <c r="Q31" s="37"/>
      <c r="R31" s="37"/>
      <c r="S31" s="37"/>
      <c r="T31" s="37"/>
      <c r="U31" s="37"/>
      <c r="V31" s="37"/>
      <c r="W31" s="297" t="s">
        <v>41</v>
      </c>
      <c r="X31" s="297"/>
      <c r="Y31" s="297"/>
      <c r="Z31" s="297"/>
      <c r="AA31" s="297"/>
      <c r="AB31" s="297"/>
      <c r="AC31" s="297"/>
      <c r="AD31" s="297"/>
      <c r="AE31" s="297"/>
      <c r="AF31" s="37"/>
      <c r="AG31" s="37"/>
      <c r="AH31" s="37"/>
      <c r="AI31" s="37"/>
      <c r="AJ31" s="37"/>
      <c r="AK31" s="297" t="s">
        <v>42</v>
      </c>
      <c r="AL31" s="297"/>
      <c r="AM31" s="297"/>
      <c r="AN31" s="297"/>
      <c r="AO31" s="297"/>
      <c r="AP31" s="37"/>
      <c r="AQ31" s="37"/>
      <c r="AR31" s="38"/>
      <c r="BE31" s="286"/>
    </row>
    <row r="32" spans="2:57" s="3" customFormat="1" ht="14.4" customHeight="1">
      <c r="B32" s="41"/>
      <c r="C32" s="42"/>
      <c r="D32" s="29" t="s">
        <v>43</v>
      </c>
      <c r="E32" s="42"/>
      <c r="F32" s="29" t="s">
        <v>44</v>
      </c>
      <c r="G32" s="42"/>
      <c r="H32" s="42"/>
      <c r="I32" s="42"/>
      <c r="J32" s="42"/>
      <c r="K32" s="42"/>
      <c r="L32" s="283">
        <v>0.21</v>
      </c>
      <c r="M32" s="282"/>
      <c r="N32" s="282"/>
      <c r="O32" s="282"/>
      <c r="P32" s="282"/>
      <c r="Q32" s="42"/>
      <c r="R32" s="42"/>
      <c r="S32" s="42"/>
      <c r="T32" s="42"/>
      <c r="U32" s="42"/>
      <c r="V32" s="42"/>
      <c r="W32" s="281">
        <f>ROUND(AZ94+SUM(CD98:CD102),2)</f>
        <v>0</v>
      </c>
      <c r="X32" s="282"/>
      <c r="Y32" s="282"/>
      <c r="Z32" s="282"/>
      <c r="AA32" s="282"/>
      <c r="AB32" s="282"/>
      <c r="AC32" s="282"/>
      <c r="AD32" s="282"/>
      <c r="AE32" s="282"/>
      <c r="AF32" s="42"/>
      <c r="AG32" s="42"/>
      <c r="AH32" s="42"/>
      <c r="AI32" s="42"/>
      <c r="AJ32" s="42"/>
      <c r="AK32" s="281">
        <f>ROUND(AV94+SUM(BY98:BY102),2)</f>
        <v>0</v>
      </c>
      <c r="AL32" s="282"/>
      <c r="AM32" s="282"/>
      <c r="AN32" s="282"/>
      <c r="AO32" s="282"/>
      <c r="AP32" s="42"/>
      <c r="AQ32" s="42"/>
      <c r="AR32" s="43"/>
      <c r="BE32" s="287"/>
    </row>
    <row r="33" spans="2:57" s="3" customFormat="1" ht="14.4" customHeight="1">
      <c r="B33" s="41"/>
      <c r="C33" s="42"/>
      <c r="D33" s="42"/>
      <c r="E33" s="42"/>
      <c r="F33" s="29" t="s">
        <v>45</v>
      </c>
      <c r="G33" s="42"/>
      <c r="H33" s="42"/>
      <c r="I33" s="42"/>
      <c r="J33" s="42"/>
      <c r="K33" s="42"/>
      <c r="L33" s="283">
        <v>0.15</v>
      </c>
      <c r="M33" s="282"/>
      <c r="N33" s="282"/>
      <c r="O33" s="282"/>
      <c r="P33" s="282"/>
      <c r="Q33" s="42"/>
      <c r="R33" s="42"/>
      <c r="S33" s="42"/>
      <c r="T33" s="42"/>
      <c r="U33" s="42"/>
      <c r="V33" s="42"/>
      <c r="W33" s="281">
        <f>ROUND(BA94+SUM(CE98:CE102),2)</f>
        <v>0</v>
      </c>
      <c r="X33" s="282"/>
      <c r="Y33" s="282"/>
      <c r="Z33" s="282"/>
      <c r="AA33" s="282"/>
      <c r="AB33" s="282"/>
      <c r="AC33" s="282"/>
      <c r="AD33" s="282"/>
      <c r="AE33" s="282"/>
      <c r="AF33" s="42"/>
      <c r="AG33" s="42"/>
      <c r="AH33" s="42"/>
      <c r="AI33" s="42"/>
      <c r="AJ33" s="42"/>
      <c r="AK33" s="281">
        <f>ROUND(AW94+SUM(BZ98:BZ102),2)</f>
        <v>0</v>
      </c>
      <c r="AL33" s="282"/>
      <c r="AM33" s="282"/>
      <c r="AN33" s="282"/>
      <c r="AO33" s="282"/>
      <c r="AP33" s="42"/>
      <c r="AQ33" s="42"/>
      <c r="AR33" s="43"/>
      <c r="BE33" s="287"/>
    </row>
    <row r="34" spans="2:57" s="3" customFormat="1" ht="14.4" customHeight="1" hidden="1">
      <c r="B34" s="41"/>
      <c r="C34" s="42"/>
      <c r="D34" s="42"/>
      <c r="E34" s="42"/>
      <c r="F34" s="29" t="s">
        <v>46</v>
      </c>
      <c r="G34" s="42"/>
      <c r="H34" s="42"/>
      <c r="I34" s="42"/>
      <c r="J34" s="42"/>
      <c r="K34" s="42"/>
      <c r="L34" s="283">
        <v>0.21</v>
      </c>
      <c r="M34" s="282"/>
      <c r="N34" s="282"/>
      <c r="O34" s="282"/>
      <c r="P34" s="282"/>
      <c r="Q34" s="42"/>
      <c r="R34" s="42"/>
      <c r="S34" s="42"/>
      <c r="T34" s="42"/>
      <c r="U34" s="42"/>
      <c r="V34" s="42"/>
      <c r="W34" s="281">
        <f>ROUND(BB94+SUM(CF98:CF102),2)</f>
        <v>0</v>
      </c>
      <c r="X34" s="282"/>
      <c r="Y34" s="282"/>
      <c r="Z34" s="282"/>
      <c r="AA34" s="282"/>
      <c r="AB34" s="282"/>
      <c r="AC34" s="282"/>
      <c r="AD34" s="282"/>
      <c r="AE34" s="282"/>
      <c r="AF34" s="42"/>
      <c r="AG34" s="42"/>
      <c r="AH34" s="42"/>
      <c r="AI34" s="42"/>
      <c r="AJ34" s="42"/>
      <c r="AK34" s="281">
        <v>0</v>
      </c>
      <c r="AL34" s="282"/>
      <c r="AM34" s="282"/>
      <c r="AN34" s="282"/>
      <c r="AO34" s="282"/>
      <c r="AP34" s="42"/>
      <c r="AQ34" s="42"/>
      <c r="AR34" s="43"/>
      <c r="BE34" s="287"/>
    </row>
    <row r="35" spans="2:44" s="3" customFormat="1" ht="14.4" customHeight="1" hidden="1">
      <c r="B35" s="41"/>
      <c r="C35" s="42"/>
      <c r="D35" s="42"/>
      <c r="E35" s="42"/>
      <c r="F35" s="29" t="s">
        <v>47</v>
      </c>
      <c r="G35" s="42"/>
      <c r="H35" s="42"/>
      <c r="I35" s="42"/>
      <c r="J35" s="42"/>
      <c r="K35" s="42"/>
      <c r="L35" s="283">
        <v>0.15</v>
      </c>
      <c r="M35" s="282"/>
      <c r="N35" s="282"/>
      <c r="O35" s="282"/>
      <c r="P35" s="282"/>
      <c r="Q35" s="42"/>
      <c r="R35" s="42"/>
      <c r="S35" s="42"/>
      <c r="T35" s="42"/>
      <c r="U35" s="42"/>
      <c r="V35" s="42"/>
      <c r="W35" s="281">
        <f>ROUND(BC94+SUM(CG98:CG102),2)</f>
        <v>0</v>
      </c>
      <c r="X35" s="282"/>
      <c r="Y35" s="282"/>
      <c r="Z35" s="282"/>
      <c r="AA35" s="282"/>
      <c r="AB35" s="282"/>
      <c r="AC35" s="282"/>
      <c r="AD35" s="282"/>
      <c r="AE35" s="282"/>
      <c r="AF35" s="42"/>
      <c r="AG35" s="42"/>
      <c r="AH35" s="42"/>
      <c r="AI35" s="42"/>
      <c r="AJ35" s="42"/>
      <c r="AK35" s="281">
        <v>0</v>
      </c>
      <c r="AL35" s="282"/>
      <c r="AM35" s="282"/>
      <c r="AN35" s="282"/>
      <c r="AO35" s="282"/>
      <c r="AP35" s="42"/>
      <c r="AQ35" s="42"/>
      <c r="AR35" s="43"/>
    </row>
    <row r="36" spans="2:44" s="3" customFormat="1" ht="14.4" customHeight="1" hidden="1">
      <c r="B36" s="41"/>
      <c r="C36" s="42"/>
      <c r="D36" s="42"/>
      <c r="E36" s="42"/>
      <c r="F36" s="29" t="s">
        <v>48</v>
      </c>
      <c r="G36" s="42"/>
      <c r="H36" s="42"/>
      <c r="I36" s="42"/>
      <c r="J36" s="42"/>
      <c r="K36" s="42"/>
      <c r="L36" s="283">
        <v>0</v>
      </c>
      <c r="M36" s="282"/>
      <c r="N36" s="282"/>
      <c r="O36" s="282"/>
      <c r="P36" s="282"/>
      <c r="Q36" s="42"/>
      <c r="R36" s="42"/>
      <c r="S36" s="42"/>
      <c r="T36" s="42"/>
      <c r="U36" s="42"/>
      <c r="V36" s="42"/>
      <c r="W36" s="281">
        <f>ROUND(BD94+SUM(CH98:CH102),2)</f>
        <v>0</v>
      </c>
      <c r="X36" s="282"/>
      <c r="Y36" s="282"/>
      <c r="Z36" s="282"/>
      <c r="AA36" s="282"/>
      <c r="AB36" s="282"/>
      <c r="AC36" s="282"/>
      <c r="AD36" s="282"/>
      <c r="AE36" s="282"/>
      <c r="AF36" s="42"/>
      <c r="AG36" s="42"/>
      <c r="AH36" s="42"/>
      <c r="AI36" s="42"/>
      <c r="AJ36" s="42"/>
      <c r="AK36" s="281">
        <v>0</v>
      </c>
      <c r="AL36" s="282"/>
      <c r="AM36" s="282"/>
      <c r="AN36" s="282"/>
      <c r="AO36" s="282"/>
      <c r="AP36" s="42"/>
      <c r="AQ36" s="42"/>
      <c r="AR36" s="43"/>
    </row>
    <row r="37" spans="1:57" s="2" customFormat="1" ht="6.9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5"/>
    </row>
    <row r="38" spans="1:57" s="2" customFormat="1" ht="25.95" customHeight="1">
      <c r="A38" s="35"/>
      <c r="B38" s="36"/>
      <c r="C38" s="44"/>
      <c r="D38" s="45" t="s">
        <v>49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 t="s">
        <v>50</v>
      </c>
      <c r="U38" s="46"/>
      <c r="V38" s="46"/>
      <c r="W38" s="46"/>
      <c r="X38" s="279" t="s">
        <v>51</v>
      </c>
      <c r="Y38" s="277"/>
      <c r="Z38" s="277"/>
      <c r="AA38" s="277"/>
      <c r="AB38" s="277"/>
      <c r="AC38" s="46"/>
      <c r="AD38" s="46"/>
      <c r="AE38" s="46"/>
      <c r="AF38" s="46"/>
      <c r="AG38" s="46"/>
      <c r="AH38" s="46"/>
      <c r="AI38" s="46"/>
      <c r="AJ38" s="46"/>
      <c r="AK38" s="276">
        <f>SUM(AK29:AK36)</f>
        <v>0</v>
      </c>
      <c r="AL38" s="277"/>
      <c r="AM38" s="277"/>
      <c r="AN38" s="277"/>
      <c r="AO38" s="278"/>
      <c r="AP38" s="44"/>
      <c r="AQ38" s="44"/>
      <c r="AR38" s="38"/>
      <c r="BE38" s="35"/>
    </row>
    <row r="39" spans="1:57" s="2" customFormat="1" ht="6.9" customHeight="1">
      <c r="A39" s="35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BE39" s="35"/>
    </row>
    <row r="40" spans="1:57" s="2" customFormat="1" ht="14.4" customHeight="1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BE40" s="35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8"/>
      <c r="C49" s="49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53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5"/>
      <c r="B60" s="36"/>
      <c r="C60" s="37"/>
      <c r="D60" s="53" t="s">
        <v>54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3" t="s">
        <v>55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3" t="s">
        <v>54</v>
      </c>
      <c r="AI60" s="40"/>
      <c r="AJ60" s="40"/>
      <c r="AK60" s="40"/>
      <c r="AL60" s="40"/>
      <c r="AM60" s="53" t="s">
        <v>55</v>
      </c>
      <c r="AN60" s="40"/>
      <c r="AO60" s="40"/>
      <c r="AP60" s="37"/>
      <c r="AQ60" s="37"/>
      <c r="AR60" s="38"/>
      <c r="BE60" s="35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5"/>
      <c r="B64" s="36"/>
      <c r="C64" s="37"/>
      <c r="D64" s="50" t="s">
        <v>56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57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38"/>
      <c r="BE64" s="35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5"/>
      <c r="B75" s="36"/>
      <c r="C75" s="37"/>
      <c r="D75" s="53" t="s">
        <v>54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3" t="s">
        <v>55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3" t="s">
        <v>54</v>
      </c>
      <c r="AI75" s="40"/>
      <c r="AJ75" s="40"/>
      <c r="AK75" s="40"/>
      <c r="AL75" s="40"/>
      <c r="AM75" s="53" t="s">
        <v>55</v>
      </c>
      <c r="AN75" s="40"/>
      <c r="AO75" s="40"/>
      <c r="AP75" s="37"/>
      <c r="AQ75" s="37"/>
      <c r="AR75" s="38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5"/>
    </row>
    <row r="77" spans="1:57" s="2" customFormat="1" ht="6.9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8"/>
      <c r="BE77" s="35"/>
    </row>
    <row r="81" spans="1:57" s="2" customFormat="1" ht="6.9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8"/>
      <c r="BE81" s="35"/>
    </row>
    <row r="82" spans="1:57" s="2" customFormat="1" ht="24.9" customHeight="1">
      <c r="A82" s="35"/>
      <c r="B82" s="36"/>
      <c r="C82" s="23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5"/>
    </row>
    <row r="83" spans="1:5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5"/>
    </row>
    <row r="84" spans="2:44" s="4" customFormat="1" ht="12" customHeight="1">
      <c r="B84" s="59"/>
      <c r="C84" s="29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2021/1-07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12" t="str">
        <f>K6</f>
        <v>Šafářský dvůr - zázemí pro sociální služby</v>
      </c>
      <c r="M85" s="313"/>
      <c r="N85" s="313"/>
      <c r="O85" s="313"/>
      <c r="P85" s="313"/>
      <c r="Q85" s="313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  <c r="AN85" s="313"/>
      <c r="AO85" s="313"/>
      <c r="AP85" s="64"/>
      <c r="AQ85" s="64"/>
      <c r="AR85" s="65"/>
    </row>
    <row r="86" spans="1:57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Vyškov p.č.2082/14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314" t="str">
        <f>IF(AN8="","",AN8)</f>
        <v>29. 3. 2021</v>
      </c>
      <c r="AN87" s="314"/>
      <c r="AO87" s="37"/>
      <c r="AP87" s="37"/>
      <c r="AQ87" s="37"/>
      <c r="AR87" s="38"/>
      <c r="BE87" s="35"/>
    </row>
    <row r="88" spans="1:5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5"/>
    </row>
    <row r="89" spans="1:57" s="2" customFormat="1" ht="25.6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PIAFA Vyškov Nosálovská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321" t="str">
        <f>IF(E17="","",E17)</f>
        <v>Ing Anna Brunclíková Rybníček 28</v>
      </c>
      <c r="AN89" s="322"/>
      <c r="AO89" s="322"/>
      <c r="AP89" s="322"/>
      <c r="AQ89" s="37"/>
      <c r="AR89" s="38"/>
      <c r="AS89" s="315" t="s">
        <v>59</v>
      </c>
      <c r="AT89" s="316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25.6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321" t="str">
        <f>IF(E20="","",E20)</f>
        <v>Lukášková Libuše Vyškov Hybešova 11</v>
      </c>
      <c r="AN90" s="322"/>
      <c r="AO90" s="322"/>
      <c r="AP90" s="322"/>
      <c r="AQ90" s="37"/>
      <c r="AR90" s="38"/>
      <c r="AS90" s="317"/>
      <c r="AT90" s="318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19"/>
      <c r="AT91" s="320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11" t="s">
        <v>60</v>
      </c>
      <c r="D92" s="308"/>
      <c r="E92" s="308"/>
      <c r="F92" s="308"/>
      <c r="G92" s="308"/>
      <c r="H92" s="74"/>
      <c r="I92" s="309" t="s">
        <v>61</v>
      </c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308"/>
      <c r="AF92" s="308"/>
      <c r="AG92" s="307" t="s">
        <v>62</v>
      </c>
      <c r="AH92" s="308"/>
      <c r="AI92" s="308"/>
      <c r="AJ92" s="308"/>
      <c r="AK92" s="308"/>
      <c r="AL92" s="308"/>
      <c r="AM92" s="308"/>
      <c r="AN92" s="309" t="s">
        <v>63</v>
      </c>
      <c r="AO92" s="308"/>
      <c r="AP92" s="310"/>
      <c r="AQ92" s="75" t="s">
        <v>64</v>
      </c>
      <c r="AR92" s="38"/>
      <c r="AS92" s="76" t="s">
        <v>65</v>
      </c>
      <c r="AT92" s="77" t="s">
        <v>66</v>
      </c>
      <c r="AU92" s="77" t="s">
        <v>67</v>
      </c>
      <c r="AV92" s="77" t="s">
        <v>68</v>
      </c>
      <c r="AW92" s="77" t="s">
        <v>69</v>
      </c>
      <c r="AX92" s="77" t="s">
        <v>70</v>
      </c>
      <c r="AY92" s="77" t="s">
        <v>71</v>
      </c>
      <c r="AZ92" s="77" t="s">
        <v>72</v>
      </c>
      <c r="BA92" s="77" t="s">
        <v>73</v>
      </c>
      <c r="BB92" s="77" t="s">
        <v>74</v>
      </c>
      <c r="BC92" s="77" t="s">
        <v>75</v>
      </c>
      <c r="BD92" s="78" t="s">
        <v>76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" customHeight="1">
      <c r="B94" s="82"/>
      <c r="C94" s="83" t="s">
        <v>77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2">
        <f>ROUND(SUM(AG95:AG96),2)</f>
        <v>0</v>
      </c>
      <c r="AH94" s="302"/>
      <c r="AI94" s="302"/>
      <c r="AJ94" s="302"/>
      <c r="AK94" s="302"/>
      <c r="AL94" s="302"/>
      <c r="AM94" s="302"/>
      <c r="AN94" s="303">
        <f>SUM(AG94,AT94)</f>
        <v>0</v>
      </c>
      <c r="AO94" s="303"/>
      <c r="AP94" s="303"/>
      <c r="AQ94" s="86" t="s">
        <v>1</v>
      </c>
      <c r="AR94" s="87"/>
      <c r="AS94" s="88">
        <f>ROUND(SUM(AS95:AS96),2)</f>
        <v>0</v>
      </c>
      <c r="AT94" s="89">
        <f>ROUND(SUM(AV94:AW94),2)</f>
        <v>0</v>
      </c>
      <c r="AU94" s="90">
        <f>ROUND(SUM(AU95:AU96),5)</f>
        <v>0</v>
      </c>
      <c r="AV94" s="89">
        <f>ROUND(AZ94*L32,2)</f>
        <v>0</v>
      </c>
      <c r="AW94" s="89">
        <f>ROUND(BA94*L33,2)</f>
        <v>0</v>
      </c>
      <c r="AX94" s="89">
        <f>ROUND(BB94*L32,2)</f>
        <v>0</v>
      </c>
      <c r="AY94" s="89">
        <f>ROUND(BC94*L33,2)</f>
        <v>0</v>
      </c>
      <c r="AZ94" s="89">
        <f>ROUND(SUM(AZ95:AZ96),2)</f>
        <v>0</v>
      </c>
      <c r="BA94" s="89">
        <f>ROUND(SUM(BA95:BA96),2)</f>
        <v>0</v>
      </c>
      <c r="BB94" s="89">
        <f>ROUND(SUM(BB95:BB96),2)</f>
        <v>0</v>
      </c>
      <c r="BC94" s="89">
        <f>ROUND(SUM(BC95:BC96),2)</f>
        <v>0</v>
      </c>
      <c r="BD94" s="91">
        <f>ROUND(SUM(BD95:BD96),2)</f>
        <v>0</v>
      </c>
      <c r="BS94" s="92" t="s">
        <v>78</v>
      </c>
      <c r="BT94" s="92" t="s">
        <v>79</v>
      </c>
      <c r="BU94" s="93" t="s">
        <v>80</v>
      </c>
      <c r="BV94" s="92" t="s">
        <v>81</v>
      </c>
      <c r="BW94" s="92" t="s">
        <v>5</v>
      </c>
      <c r="BX94" s="92" t="s">
        <v>82</v>
      </c>
      <c r="CL94" s="92" t="s">
        <v>1</v>
      </c>
    </row>
    <row r="95" spans="1:91" s="7" customFormat="1" ht="24.75" customHeight="1">
      <c r="A95" s="94" t="s">
        <v>83</v>
      </c>
      <c r="B95" s="95"/>
      <c r="C95" s="96"/>
      <c r="D95" s="304" t="s">
        <v>84</v>
      </c>
      <c r="E95" s="304"/>
      <c r="F95" s="304"/>
      <c r="G95" s="304"/>
      <c r="H95" s="304"/>
      <c r="I95" s="97"/>
      <c r="J95" s="304" t="s">
        <v>85</v>
      </c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5">
        <f>'2021-1-071 - Etapa 1  Šaf...'!J32</f>
        <v>0</v>
      </c>
      <c r="AH95" s="306"/>
      <c r="AI95" s="306"/>
      <c r="AJ95" s="306"/>
      <c r="AK95" s="306"/>
      <c r="AL95" s="306"/>
      <c r="AM95" s="306"/>
      <c r="AN95" s="305">
        <f>SUM(AG95,AT95)</f>
        <v>0</v>
      </c>
      <c r="AO95" s="306"/>
      <c r="AP95" s="306"/>
      <c r="AQ95" s="98" t="s">
        <v>86</v>
      </c>
      <c r="AR95" s="99"/>
      <c r="AS95" s="100">
        <v>0</v>
      </c>
      <c r="AT95" s="101">
        <f>ROUND(SUM(AV95:AW95),2)</f>
        <v>0</v>
      </c>
      <c r="AU95" s="102">
        <f>'2021-1-071 - Etapa 1  Šaf...'!P144</f>
        <v>0</v>
      </c>
      <c r="AV95" s="101">
        <f>'2021-1-071 - Etapa 1  Šaf...'!J35</f>
        <v>0</v>
      </c>
      <c r="AW95" s="101">
        <f>'2021-1-071 - Etapa 1  Šaf...'!J36</f>
        <v>0</v>
      </c>
      <c r="AX95" s="101">
        <f>'2021-1-071 - Etapa 1  Šaf...'!J37</f>
        <v>0</v>
      </c>
      <c r="AY95" s="101">
        <f>'2021-1-071 - Etapa 1  Šaf...'!J38</f>
        <v>0</v>
      </c>
      <c r="AZ95" s="101">
        <f>'2021-1-071 - Etapa 1  Šaf...'!F35</f>
        <v>0</v>
      </c>
      <c r="BA95" s="101">
        <f>'2021-1-071 - Etapa 1  Šaf...'!F36</f>
        <v>0</v>
      </c>
      <c r="BB95" s="101">
        <f>'2021-1-071 - Etapa 1  Šaf...'!F37</f>
        <v>0</v>
      </c>
      <c r="BC95" s="101">
        <f>'2021-1-071 - Etapa 1  Šaf...'!F38</f>
        <v>0</v>
      </c>
      <c r="BD95" s="103">
        <f>'2021-1-071 - Etapa 1  Šaf...'!F39</f>
        <v>0</v>
      </c>
      <c r="BT95" s="104" t="s">
        <v>87</v>
      </c>
      <c r="BV95" s="104" t="s">
        <v>81</v>
      </c>
      <c r="BW95" s="104" t="s">
        <v>88</v>
      </c>
      <c r="BX95" s="104" t="s">
        <v>5</v>
      </c>
      <c r="CL95" s="104" t="s">
        <v>1</v>
      </c>
      <c r="CM95" s="104" t="s">
        <v>89</v>
      </c>
    </row>
    <row r="96" spans="1:91" s="7" customFormat="1" ht="24.75" customHeight="1">
      <c r="A96" s="94" t="s">
        <v>83</v>
      </c>
      <c r="B96" s="95"/>
      <c r="C96" s="96"/>
      <c r="D96" s="304" t="s">
        <v>90</v>
      </c>
      <c r="E96" s="304"/>
      <c r="F96" s="304"/>
      <c r="G96" s="304"/>
      <c r="H96" s="304"/>
      <c r="I96" s="97"/>
      <c r="J96" s="304" t="s">
        <v>91</v>
      </c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5">
        <f>'2021-1-072 - Etapa 2  Nov...'!J32</f>
        <v>0</v>
      </c>
      <c r="AH96" s="306"/>
      <c r="AI96" s="306"/>
      <c r="AJ96" s="306"/>
      <c r="AK96" s="306"/>
      <c r="AL96" s="306"/>
      <c r="AM96" s="306"/>
      <c r="AN96" s="305">
        <f>SUM(AG96,AT96)</f>
        <v>0</v>
      </c>
      <c r="AO96" s="306"/>
      <c r="AP96" s="306"/>
      <c r="AQ96" s="98" t="s">
        <v>86</v>
      </c>
      <c r="AR96" s="99"/>
      <c r="AS96" s="105">
        <v>0</v>
      </c>
      <c r="AT96" s="106">
        <f>ROUND(SUM(AV96:AW96),2)</f>
        <v>0</v>
      </c>
      <c r="AU96" s="107">
        <f>'2021-1-072 - Etapa 2  Nov...'!P136</f>
        <v>0</v>
      </c>
      <c r="AV96" s="106">
        <f>'2021-1-072 - Etapa 2  Nov...'!J35</f>
        <v>0</v>
      </c>
      <c r="AW96" s="106">
        <f>'2021-1-072 - Etapa 2  Nov...'!J36</f>
        <v>0</v>
      </c>
      <c r="AX96" s="106">
        <f>'2021-1-072 - Etapa 2  Nov...'!J37</f>
        <v>0</v>
      </c>
      <c r="AY96" s="106">
        <f>'2021-1-072 - Etapa 2  Nov...'!J38</f>
        <v>0</v>
      </c>
      <c r="AZ96" s="106">
        <f>'2021-1-072 - Etapa 2  Nov...'!F35</f>
        <v>0</v>
      </c>
      <c r="BA96" s="106">
        <f>'2021-1-072 - Etapa 2  Nov...'!F36</f>
        <v>0</v>
      </c>
      <c r="BB96" s="106">
        <f>'2021-1-072 - Etapa 2  Nov...'!F37</f>
        <v>0</v>
      </c>
      <c r="BC96" s="106">
        <f>'2021-1-072 - Etapa 2  Nov...'!F38</f>
        <v>0</v>
      </c>
      <c r="BD96" s="108">
        <f>'2021-1-072 - Etapa 2  Nov...'!F39</f>
        <v>0</v>
      </c>
      <c r="BT96" s="104" t="s">
        <v>87</v>
      </c>
      <c r="BV96" s="104" t="s">
        <v>81</v>
      </c>
      <c r="BW96" s="104" t="s">
        <v>92</v>
      </c>
      <c r="BX96" s="104" t="s">
        <v>5</v>
      </c>
      <c r="CL96" s="104" t="s">
        <v>1</v>
      </c>
      <c r="CM96" s="104" t="s">
        <v>89</v>
      </c>
    </row>
    <row r="97" spans="2:44" ht="12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0"/>
    </row>
    <row r="98" spans="1:57" s="2" customFormat="1" ht="30" customHeight="1">
      <c r="A98" s="35"/>
      <c r="B98" s="36"/>
      <c r="C98" s="83" t="s">
        <v>93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03">
        <f>ROUND(SUM(AG99:AG102),2)</f>
        <v>0</v>
      </c>
      <c r="AH98" s="303"/>
      <c r="AI98" s="303"/>
      <c r="AJ98" s="303"/>
      <c r="AK98" s="303"/>
      <c r="AL98" s="303"/>
      <c r="AM98" s="303"/>
      <c r="AN98" s="303">
        <f>ROUND(SUM(AN99:AN102),2)</f>
        <v>0</v>
      </c>
      <c r="AO98" s="303"/>
      <c r="AP98" s="303"/>
      <c r="AQ98" s="109"/>
      <c r="AR98" s="38"/>
      <c r="AS98" s="76" t="s">
        <v>94</v>
      </c>
      <c r="AT98" s="77" t="s">
        <v>95</v>
      </c>
      <c r="AU98" s="77" t="s">
        <v>43</v>
      </c>
      <c r="AV98" s="78" t="s">
        <v>66</v>
      </c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89" s="2" customFormat="1" ht="19.95" customHeight="1">
      <c r="A99" s="35"/>
      <c r="B99" s="36"/>
      <c r="C99" s="37"/>
      <c r="D99" s="299" t="s">
        <v>96</v>
      </c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37"/>
      <c r="AD99" s="37"/>
      <c r="AE99" s="37"/>
      <c r="AF99" s="37"/>
      <c r="AG99" s="300">
        <f>ROUND(AG94*AS99,2)</f>
        <v>0</v>
      </c>
      <c r="AH99" s="301"/>
      <c r="AI99" s="301"/>
      <c r="AJ99" s="301"/>
      <c r="AK99" s="301"/>
      <c r="AL99" s="301"/>
      <c r="AM99" s="301"/>
      <c r="AN99" s="301">
        <f>ROUND(AG99+AV99,2)</f>
        <v>0</v>
      </c>
      <c r="AO99" s="301"/>
      <c r="AP99" s="301"/>
      <c r="AQ99" s="37"/>
      <c r="AR99" s="38"/>
      <c r="AS99" s="112">
        <v>0</v>
      </c>
      <c r="AT99" s="113" t="s">
        <v>97</v>
      </c>
      <c r="AU99" s="113" t="s">
        <v>44</v>
      </c>
      <c r="AV99" s="114">
        <f>ROUND(IF(AU99="základní",AG99*L32,IF(AU99="snížená",AG99*L33,0)),2)</f>
        <v>0</v>
      </c>
      <c r="AW99" s="35"/>
      <c r="AX99" s="35"/>
      <c r="AY99" s="35"/>
      <c r="AZ99" s="35"/>
      <c r="BA99" s="35"/>
      <c r="BB99" s="35"/>
      <c r="BC99" s="35"/>
      <c r="BD99" s="35"/>
      <c r="BE99" s="35"/>
      <c r="BV99" s="17" t="s">
        <v>98</v>
      </c>
      <c r="BY99" s="115">
        <f>IF(AU99="základní",AV99,0)</f>
        <v>0</v>
      </c>
      <c r="BZ99" s="115">
        <f>IF(AU99="snížená",AV99,0)</f>
        <v>0</v>
      </c>
      <c r="CA99" s="115">
        <v>0</v>
      </c>
      <c r="CB99" s="115">
        <v>0</v>
      </c>
      <c r="CC99" s="115">
        <v>0</v>
      </c>
      <c r="CD99" s="115">
        <f>IF(AU99="základní",AG99,0)</f>
        <v>0</v>
      </c>
      <c r="CE99" s="115">
        <f>IF(AU99="snížená",AG99,0)</f>
        <v>0</v>
      </c>
      <c r="CF99" s="115">
        <f>IF(AU99="zákl. přenesená",AG99,0)</f>
        <v>0</v>
      </c>
      <c r="CG99" s="115">
        <f>IF(AU99="sníž. přenesená",AG99,0)</f>
        <v>0</v>
      </c>
      <c r="CH99" s="115">
        <f>IF(AU99="nulová",AG99,0)</f>
        <v>0</v>
      </c>
      <c r="CI99" s="17">
        <f>IF(AU99="základní",1,IF(AU99="snížená",2,IF(AU99="zákl. přenesená",4,IF(AU99="sníž. přenesená",5,3))))</f>
        <v>1</v>
      </c>
      <c r="CJ99" s="17">
        <f>IF(AT99="stavební čast",1,IF(AT99="investiční čast",2,3))</f>
        <v>1</v>
      </c>
      <c r="CK99" s="17" t="str">
        <f>IF(D99="Vyplň vlastní","","x")</f>
        <v>x</v>
      </c>
    </row>
    <row r="100" spans="1:89" s="2" customFormat="1" ht="19.95" customHeight="1">
      <c r="A100" s="35"/>
      <c r="B100" s="36"/>
      <c r="C100" s="37"/>
      <c r="D100" s="298" t="s">
        <v>99</v>
      </c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37"/>
      <c r="AD100" s="37"/>
      <c r="AE100" s="37"/>
      <c r="AF100" s="37"/>
      <c r="AG100" s="300">
        <f>ROUND(AG94*AS100,2)</f>
        <v>0</v>
      </c>
      <c r="AH100" s="301"/>
      <c r="AI100" s="301"/>
      <c r="AJ100" s="301"/>
      <c r="AK100" s="301"/>
      <c r="AL100" s="301"/>
      <c r="AM100" s="301"/>
      <c r="AN100" s="301">
        <f>ROUND(AG100+AV100,2)</f>
        <v>0</v>
      </c>
      <c r="AO100" s="301"/>
      <c r="AP100" s="301"/>
      <c r="AQ100" s="37"/>
      <c r="AR100" s="38"/>
      <c r="AS100" s="112">
        <v>0</v>
      </c>
      <c r="AT100" s="113" t="s">
        <v>97</v>
      </c>
      <c r="AU100" s="113" t="s">
        <v>44</v>
      </c>
      <c r="AV100" s="114">
        <f>ROUND(IF(AU100="základní",AG100*L32,IF(AU100="snížená",AG100*L33,0)),2)</f>
        <v>0</v>
      </c>
      <c r="AW100" s="35"/>
      <c r="AX100" s="35"/>
      <c r="AY100" s="35"/>
      <c r="AZ100" s="35"/>
      <c r="BA100" s="35"/>
      <c r="BB100" s="35"/>
      <c r="BC100" s="35"/>
      <c r="BD100" s="35"/>
      <c r="BE100" s="35"/>
      <c r="BV100" s="17" t="s">
        <v>100</v>
      </c>
      <c r="BY100" s="115">
        <f>IF(AU100="základní",AV100,0)</f>
        <v>0</v>
      </c>
      <c r="BZ100" s="115">
        <f>IF(AU100="snížená",AV100,0)</f>
        <v>0</v>
      </c>
      <c r="CA100" s="115">
        <v>0</v>
      </c>
      <c r="CB100" s="115">
        <v>0</v>
      </c>
      <c r="CC100" s="115">
        <v>0</v>
      </c>
      <c r="CD100" s="115">
        <f>IF(AU100="základní",AG100,0)</f>
        <v>0</v>
      </c>
      <c r="CE100" s="115">
        <f>IF(AU100="snížená",AG100,0)</f>
        <v>0</v>
      </c>
      <c r="CF100" s="115">
        <f>IF(AU100="zákl. přenesená",AG100,0)</f>
        <v>0</v>
      </c>
      <c r="CG100" s="115">
        <f>IF(AU100="sníž. přenesená",AG100,0)</f>
        <v>0</v>
      </c>
      <c r="CH100" s="115">
        <f>IF(AU100="nulová",AG100,0)</f>
        <v>0</v>
      </c>
      <c r="CI100" s="17">
        <f>IF(AU100="základní",1,IF(AU100="snížená",2,IF(AU100="zákl. přenesená",4,IF(AU100="sníž. přenesená",5,3))))</f>
        <v>1</v>
      </c>
      <c r="CJ100" s="17">
        <f>IF(AT100="stavební čast",1,IF(AT100="investiční čast",2,3))</f>
        <v>1</v>
      </c>
      <c r="CK100" s="17" t="str">
        <f>IF(D100="Vyplň vlastní","","x")</f>
        <v/>
      </c>
    </row>
    <row r="101" spans="1:89" s="2" customFormat="1" ht="19.95" customHeight="1">
      <c r="A101" s="35"/>
      <c r="B101" s="36"/>
      <c r="C101" s="37"/>
      <c r="D101" s="298" t="s">
        <v>99</v>
      </c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37"/>
      <c r="AD101" s="37"/>
      <c r="AE101" s="37"/>
      <c r="AF101" s="37"/>
      <c r="AG101" s="300">
        <f>ROUND(AG94*AS101,2)</f>
        <v>0</v>
      </c>
      <c r="AH101" s="301"/>
      <c r="AI101" s="301"/>
      <c r="AJ101" s="301"/>
      <c r="AK101" s="301"/>
      <c r="AL101" s="301"/>
      <c r="AM101" s="301"/>
      <c r="AN101" s="301">
        <f>ROUND(AG101+AV101,2)</f>
        <v>0</v>
      </c>
      <c r="AO101" s="301"/>
      <c r="AP101" s="301"/>
      <c r="AQ101" s="37"/>
      <c r="AR101" s="38"/>
      <c r="AS101" s="112">
        <v>0</v>
      </c>
      <c r="AT101" s="113" t="s">
        <v>97</v>
      </c>
      <c r="AU101" s="113" t="s">
        <v>44</v>
      </c>
      <c r="AV101" s="114">
        <f>ROUND(IF(AU101="základní",AG101*L32,IF(AU101="snížená",AG101*L33,0)),2)</f>
        <v>0</v>
      </c>
      <c r="AW101" s="35"/>
      <c r="AX101" s="35"/>
      <c r="AY101" s="35"/>
      <c r="AZ101" s="35"/>
      <c r="BA101" s="35"/>
      <c r="BB101" s="35"/>
      <c r="BC101" s="35"/>
      <c r="BD101" s="35"/>
      <c r="BE101" s="35"/>
      <c r="BV101" s="17" t="s">
        <v>100</v>
      </c>
      <c r="BY101" s="115">
        <f>IF(AU101="základní",AV101,0)</f>
        <v>0</v>
      </c>
      <c r="BZ101" s="115">
        <f>IF(AU101="snížená",AV101,0)</f>
        <v>0</v>
      </c>
      <c r="CA101" s="115">
        <v>0</v>
      </c>
      <c r="CB101" s="115">
        <v>0</v>
      </c>
      <c r="CC101" s="115">
        <v>0</v>
      </c>
      <c r="CD101" s="115">
        <f>IF(AU101="základní",AG101,0)</f>
        <v>0</v>
      </c>
      <c r="CE101" s="115">
        <f>IF(AU101="snížená",AG101,0)</f>
        <v>0</v>
      </c>
      <c r="CF101" s="115">
        <f>IF(AU101="zákl. přenesená",AG101,0)</f>
        <v>0</v>
      </c>
      <c r="CG101" s="115">
        <f>IF(AU101="sníž. přenesená",AG101,0)</f>
        <v>0</v>
      </c>
      <c r="CH101" s="115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/>
      </c>
    </row>
    <row r="102" spans="1:89" s="2" customFormat="1" ht="19.95" customHeight="1">
      <c r="A102" s="35"/>
      <c r="B102" s="36"/>
      <c r="C102" s="37"/>
      <c r="D102" s="298" t="s">
        <v>99</v>
      </c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37"/>
      <c r="AD102" s="37"/>
      <c r="AE102" s="37"/>
      <c r="AF102" s="37"/>
      <c r="AG102" s="300">
        <f>ROUND(AG94*AS102,2)</f>
        <v>0</v>
      </c>
      <c r="AH102" s="301"/>
      <c r="AI102" s="301"/>
      <c r="AJ102" s="301"/>
      <c r="AK102" s="301"/>
      <c r="AL102" s="301"/>
      <c r="AM102" s="301"/>
      <c r="AN102" s="301">
        <f>ROUND(AG102+AV102,2)</f>
        <v>0</v>
      </c>
      <c r="AO102" s="301"/>
      <c r="AP102" s="301"/>
      <c r="AQ102" s="37"/>
      <c r="AR102" s="38"/>
      <c r="AS102" s="116">
        <v>0</v>
      </c>
      <c r="AT102" s="117" t="s">
        <v>97</v>
      </c>
      <c r="AU102" s="117" t="s">
        <v>44</v>
      </c>
      <c r="AV102" s="118">
        <f>ROUND(IF(AU102="základní",AG102*L32,IF(AU102="snížená",AG102*L33,0)),2)</f>
        <v>0</v>
      </c>
      <c r="AW102" s="35"/>
      <c r="AX102" s="35"/>
      <c r="AY102" s="35"/>
      <c r="AZ102" s="35"/>
      <c r="BA102" s="35"/>
      <c r="BB102" s="35"/>
      <c r="BC102" s="35"/>
      <c r="BD102" s="35"/>
      <c r="BE102" s="35"/>
      <c r="BV102" s="17" t="s">
        <v>100</v>
      </c>
      <c r="BY102" s="115">
        <f>IF(AU102="základní",AV102,0)</f>
        <v>0</v>
      </c>
      <c r="BZ102" s="115">
        <f>IF(AU102="snížená",AV102,0)</f>
        <v>0</v>
      </c>
      <c r="CA102" s="115">
        <v>0</v>
      </c>
      <c r="CB102" s="115">
        <v>0</v>
      </c>
      <c r="CC102" s="115">
        <v>0</v>
      </c>
      <c r="CD102" s="115">
        <f>IF(AU102="základní",AG102,0)</f>
        <v>0</v>
      </c>
      <c r="CE102" s="115">
        <f>IF(AU102="snížená",AG102,0)</f>
        <v>0</v>
      </c>
      <c r="CF102" s="115">
        <f>IF(AU102="zákl. přenesená",AG102,0)</f>
        <v>0</v>
      </c>
      <c r="CG102" s="115">
        <f>IF(AU102="sníž. přenesená",AG102,0)</f>
        <v>0</v>
      </c>
      <c r="CH102" s="115">
        <f>IF(AU102="nulová",AG102,0)</f>
        <v>0</v>
      </c>
      <c r="CI102" s="17">
        <f>IF(AU102="základní",1,IF(AU102="snížená",2,IF(AU102="zákl. přenesená",4,IF(AU102="sníž. přenesená",5,3))))</f>
        <v>1</v>
      </c>
      <c r="CJ102" s="17">
        <f>IF(AT102="stavební čast",1,IF(AT102="investiční čast",2,3))</f>
        <v>1</v>
      </c>
      <c r="CK102" s="17" t="str">
        <f>IF(D102="Vyplň vlastní","","x")</f>
        <v/>
      </c>
    </row>
    <row r="103" spans="1:57" s="2" customFormat="1" ht="10.8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s="2" customFormat="1" ht="30" customHeight="1">
      <c r="A104" s="35"/>
      <c r="B104" s="36"/>
      <c r="C104" s="119" t="s">
        <v>101</v>
      </c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284">
        <f>ROUND(AG94+AG98,2)</f>
        <v>0</v>
      </c>
      <c r="AH104" s="284"/>
      <c r="AI104" s="284"/>
      <c r="AJ104" s="284"/>
      <c r="AK104" s="284"/>
      <c r="AL104" s="284"/>
      <c r="AM104" s="284"/>
      <c r="AN104" s="284">
        <f>ROUND(AN94+AN98,2)</f>
        <v>0</v>
      </c>
      <c r="AO104" s="284"/>
      <c r="AP104" s="284"/>
      <c r="AQ104" s="120"/>
      <c r="AR104" s="38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s="2" customFormat="1" ht="6.9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38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</sheetData>
  <sheetProtection algorithmName="SHA-512" hashValue="PJHTEL5+O0/qfJBRXSGIGvZqOfzDoGiNqY70mQXpdNcG96/ibgPMaimhz0JYG2Zpy0cw4WkV75Mc1w8ukm0gvg==" saltValue="87z/YKpz0mbri6w5Gxvm7oeo/uTIaLxbLUm1uSGaYPnK8mrqndqctAZ3QzjnO2RZbiTpXmTXBgYOHLSbX71scg==" spinCount="100000" sheet="1" objects="1" scenarios="1" formatColumns="0" formatRows="0"/>
  <mergeCells count="64">
    <mergeCell ref="L85:AO85"/>
    <mergeCell ref="AM87:AN87"/>
    <mergeCell ref="AS89:AT91"/>
    <mergeCell ref="AM89:AP89"/>
    <mergeCell ref="AM90:AP90"/>
    <mergeCell ref="J96:AF96"/>
    <mergeCell ref="AG99:AM99"/>
    <mergeCell ref="AN99:AP99"/>
    <mergeCell ref="D99:AB99"/>
    <mergeCell ref="AG92:AM92"/>
    <mergeCell ref="AN92:AP92"/>
    <mergeCell ref="I92:AF92"/>
    <mergeCell ref="C92:G92"/>
    <mergeCell ref="D95:H95"/>
    <mergeCell ref="J95:AF95"/>
    <mergeCell ref="AG95:AM95"/>
    <mergeCell ref="AN95:AP95"/>
    <mergeCell ref="D102:AB102"/>
    <mergeCell ref="AG102:AM102"/>
    <mergeCell ref="AN102:AP102"/>
    <mergeCell ref="AG94:AM94"/>
    <mergeCell ref="AN94:AP94"/>
    <mergeCell ref="AG98:AM98"/>
    <mergeCell ref="AN98:AP98"/>
    <mergeCell ref="D100:AB100"/>
    <mergeCell ref="AG100:AM100"/>
    <mergeCell ref="AN100:AP100"/>
    <mergeCell ref="D101:AB101"/>
    <mergeCell ref="AG101:AM101"/>
    <mergeCell ref="AN101:AP101"/>
    <mergeCell ref="D96:H96"/>
    <mergeCell ref="AG96:AM96"/>
    <mergeCell ref="AN96:AP96"/>
    <mergeCell ref="AG104:AM104"/>
    <mergeCell ref="AN104:AP10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L31:P31"/>
    <mergeCell ref="W31:AE31"/>
    <mergeCell ref="AK32:AO32"/>
    <mergeCell ref="W32:AE32"/>
    <mergeCell ref="L32:P32"/>
    <mergeCell ref="AK38:AO38"/>
    <mergeCell ref="X38:AB38"/>
    <mergeCell ref="AR2:BE2"/>
    <mergeCell ref="W35:AE35"/>
    <mergeCell ref="L35:P35"/>
    <mergeCell ref="AK35:AO35"/>
    <mergeCell ref="AK36:AO36"/>
    <mergeCell ref="W36:AE36"/>
    <mergeCell ref="L36:P36"/>
    <mergeCell ref="W33:AE33"/>
    <mergeCell ref="AK33:AO33"/>
    <mergeCell ref="L33:P33"/>
    <mergeCell ref="AK34:AO34"/>
    <mergeCell ref="L34:P34"/>
    <mergeCell ref="W34:AE34"/>
  </mergeCells>
  <dataValidations count="2">
    <dataValidation type="list" allowBlank="1" showInputMessage="1" showErrorMessage="1" error="Povoleny jsou hodnoty základní, snížená, zákl. přenesená, sníž. přenesená, nulová." sqref="AU98:AU10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8:AT102">
      <formula1>"stavební čast, technologická čast, investiční čast"</formula1>
    </dataValidation>
  </dataValidations>
  <hyperlinks>
    <hyperlink ref="A95" location="'2021-1-071 - Etapa 1  Šaf...'!C2" display="/"/>
    <hyperlink ref="A96" location="'2021-1-072 - Etapa 2  N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88</v>
      </c>
    </row>
    <row r="3" spans="2:46" s="1" customFormat="1" ht="6.9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20"/>
      <c r="AT3" s="17" t="s">
        <v>89</v>
      </c>
    </row>
    <row r="4" spans="2:46" s="1" customFormat="1" ht="24.9" customHeight="1">
      <c r="B4" s="20"/>
      <c r="D4" s="124" t="s">
        <v>102</v>
      </c>
      <c r="L4" s="20"/>
      <c r="M4" s="125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26" t="s">
        <v>16</v>
      </c>
      <c r="L6" s="20"/>
    </row>
    <row r="7" spans="2:12" s="1" customFormat="1" ht="16.5" customHeight="1">
      <c r="B7" s="20"/>
      <c r="E7" s="326" t="str">
        <f>'Rekapitulace stavby'!K6</f>
        <v>Šafářský dvůr - zázemí pro sociální služby</v>
      </c>
      <c r="F7" s="327"/>
      <c r="G7" s="327"/>
      <c r="H7" s="327"/>
      <c r="L7" s="20"/>
    </row>
    <row r="8" spans="1:31" s="2" customFormat="1" ht="12" customHeight="1">
      <c r="A8" s="35"/>
      <c r="B8" s="38"/>
      <c r="C8" s="35"/>
      <c r="D8" s="126" t="s">
        <v>103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28" t="s">
        <v>104</v>
      </c>
      <c r="F9" s="329"/>
      <c r="G9" s="329"/>
      <c r="H9" s="32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6" t="s">
        <v>18</v>
      </c>
      <c r="E11" s="35"/>
      <c r="F11" s="127" t="s">
        <v>1</v>
      </c>
      <c r="G11" s="35"/>
      <c r="H11" s="35"/>
      <c r="I11" s="126" t="s">
        <v>19</v>
      </c>
      <c r="J11" s="12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6" t="s">
        <v>20</v>
      </c>
      <c r="E12" s="35"/>
      <c r="F12" s="127" t="s">
        <v>21</v>
      </c>
      <c r="G12" s="35"/>
      <c r="H12" s="35"/>
      <c r="I12" s="126" t="s">
        <v>22</v>
      </c>
      <c r="J12" s="128" t="str">
        <f>'Rekapitulace stavby'!AN8</f>
        <v>29. 3. 2021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6" t="s">
        <v>24</v>
      </c>
      <c r="E14" s="35"/>
      <c r="F14" s="35"/>
      <c r="G14" s="35"/>
      <c r="H14" s="35"/>
      <c r="I14" s="126" t="s">
        <v>25</v>
      </c>
      <c r="J14" s="12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27" t="s">
        <v>26</v>
      </c>
      <c r="F15" s="35"/>
      <c r="G15" s="35"/>
      <c r="H15" s="35"/>
      <c r="I15" s="126" t="s">
        <v>27</v>
      </c>
      <c r="J15" s="12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6" t="s">
        <v>28</v>
      </c>
      <c r="E17" s="35"/>
      <c r="F17" s="35"/>
      <c r="G17" s="35"/>
      <c r="H17" s="35"/>
      <c r="I17" s="126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30" t="str">
        <f>'Rekapitulace stavby'!E14</f>
        <v>Vyplň údaj</v>
      </c>
      <c r="F18" s="331"/>
      <c r="G18" s="331"/>
      <c r="H18" s="331"/>
      <c r="I18" s="126" t="s">
        <v>27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6" t="s">
        <v>30</v>
      </c>
      <c r="E20" s="35"/>
      <c r="F20" s="35"/>
      <c r="G20" s="35"/>
      <c r="H20" s="35"/>
      <c r="I20" s="126" t="s">
        <v>25</v>
      </c>
      <c r="J20" s="12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7" t="s">
        <v>31</v>
      </c>
      <c r="F21" s="35"/>
      <c r="G21" s="35"/>
      <c r="H21" s="35"/>
      <c r="I21" s="126" t="s">
        <v>27</v>
      </c>
      <c r="J21" s="12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6" t="s">
        <v>33</v>
      </c>
      <c r="E23" s="35"/>
      <c r="F23" s="35"/>
      <c r="G23" s="35"/>
      <c r="H23" s="35"/>
      <c r="I23" s="126" t="s">
        <v>25</v>
      </c>
      <c r="J23" s="127" t="s">
        <v>34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7" t="s">
        <v>35</v>
      </c>
      <c r="F24" s="35"/>
      <c r="G24" s="35"/>
      <c r="H24" s="35"/>
      <c r="I24" s="126" t="s">
        <v>27</v>
      </c>
      <c r="J24" s="12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6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9"/>
      <c r="B27" s="130"/>
      <c r="C27" s="129"/>
      <c r="D27" s="129"/>
      <c r="E27" s="332" t="s">
        <v>1</v>
      </c>
      <c r="F27" s="332"/>
      <c r="G27" s="332"/>
      <c r="H27" s="332"/>
      <c r="I27" s="129"/>
      <c r="J27" s="129"/>
      <c r="K27" s="129"/>
      <c r="L27" s="131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</row>
    <row r="28" spans="1:31" s="2" customFormat="1" ht="6.9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38"/>
      <c r="C29" s="35"/>
      <c r="D29" s="132"/>
      <c r="E29" s="132"/>
      <c r="F29" s="132"/>
      <c r="G29" s="132"/>
      <c r="H29" s="132"/>
      <c r="I29" s="132"/>
      <c r="J29" s="132"/>
      <c r="K29" s="132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38"/>
      <c r="C30" s="35"/>
      <c r="D30" s="127" t="s">
        <v>105</v>
      </c>
      <c r="E30" s="35"/>
      <c r="F30" s="35"/>
      <c r="G30" s="35"/>
      <c r="H30" s="35"/>
      <c r="I30" s="35"/>
      <c r="J30" s="133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38"/>
      <c r="C31" s="35"/>
      <c r="D31" s="134" t="s">
        <v>96</v>
      </c>
      <c r="E31" s="35"/>
      <c r="F31" s="35"/>
      <c r="G31" s="35"/>
      <c r="H31" s="35"/>
      <c r="I31" s="35"/>
      <c r="J31" s="133">
        <f>J117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5" t="s">
        <v>39</v>
      </c>
      <c r="E32" s="35"/>
      <c r="F32" s="35"/>
      <c r="G32" s="35"/>
      <c r="H32" s="35"/>
      <c r="I32" s="35"/>
      <c r="J32" s="136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38"/>
      <c r="C33" s="35"/>
      <c r="D33" s="132"/>
      <c r="E33" s="132"/>
      <c r="F33" s="132"/>
      <c r="G33" s="132"/>
      <c r="H33" s="132"/>
      <c r="I33" s="132"/>
      <c r="J33" s="132"/>
      <c r="K33" s="132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8"/>
      <c r="C34" s="35"/>
      <c r="D34" s="35"/>
      <c r="E34" s="35"/>
      <c r="F34" s="137" t="s">
        <v>41</v>
      </c>
      <c r="G34" s="35"/>
      <c r="H34" s="35"/>
      <c r="I34" s="137" t="s">
        <v>40</v>
      </c>
      <c r="J34" s="137" t="s">
        <v>42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8"/>
      <c r="C35" s="35"/>
      <c r="D35" s="138" t="s">
        <v>43</v>
      </c>
      <c r="E35" s="126" t="s">
        <v>44</v>
      </c>
      <c r="F35" s="139">
        <f>ROUND((SUM(BE117:BE124)+SUM(BE144:BE310)),2)</f>
        <v>0</v>
      </c>
      <c r="G35" s="35"/>
      <c r="H35" s="35"/>
      <c r="I35" s="140">
        <v>0.21</v>
      </c>
      <c r="J35" s="139">
        <f>ROUND(((SUM(BE117:BE124)+SUM(BE144:BE310))*I35),2)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8"/>
      <c r="C36" s="35"/>
      <c r="D36" s="35"/>
      <c r="E36" s="126" t="s">
        <v>45</v>
      </c>
      <c r="F36" s="139">
        <f>ROUND((SUM(BF117:BF124)+SUM(BF144:BF310)),2)</f>
        <v>0</v>
      </c>
      <c r="G36" s="35"/>
      <c r="H36" s="35"/>
      <c r="I36" s="140">
        <v>0.15</v>
      </c>
      <c r="J36" s="139">
        <f>ROUND(((SUM(BF117:BF124)+SUM(BF144:BF310))*I36),2)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8"/>
      <c r="C37" s="35"/>
      <c r="D37" s="35"/>
      <c r="E37" s="126" t="s">
        <v>46</v>
      </c>
      <c r="F37" s="139">
        <f>ROUND((SUM(BG117:BG124)+SUM(BG144:BG310)),2)</f>
        <v>0</v>
      </c>
      <c r="G37" s="35"/>
      <c r="H37" s="35"/>
      <c r="I37" s="140">
        <v>0.21</v>
      </c>
      <c r="J37" s="139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8"/>
      <c r="C38" s="35"/>
      <c r="D38" s="35"/>
      <c r="E38" s="126" t="s">
        <v>47</v>
      </c>
      <c r="F38" s="139">
        <f>ROUND((SUM(BH117:BH124)+SUM(BH144:BH310)),2)</f>
        <v>0</v>
      </c>
      <c r="G38" s="35"/>
      <c r="H38" s="35"/>
      <c r="I38" s="140">
        <v>0.15</v>
      </c>
      <c r="J38" s="139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8"/>
      <c r="C39" s="35"/>
      <c r="D39" s="35"/>
      <c r="E39" s="126" t="s">
        <v>48</v>
      </c>
      <c r="F39" s="139">
        <f>ROUND((SUM(BI117:BI124)+SUM(BI144:BI310)),2)</f>
        <v>0</v>
      </c>
      <c r="G39" s="35"/>
      <c r="H39" s="35"/>
      <c r="I39" s="140">
        <v>0</v>
      </c>
      <c r="J39" s="139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1"/>
      <c r="D41" s="142" t="s">
        <v>49</v>
      </c>
      <c r="E41" s="143"/>
      <c r="F41" s="143"/>
      <c r="G41" s="144" t="s">
        <v>50</v>
      </c>
      <c r="H41" s="145" t="s">
        <v>51</v>
      </c>
      <c r="I41" s="143"/>
      <c r="J41" s="146">
        <f>SUM(J32:J39)</f>
        <v>0</v>
      </c>
      <c r="K41" s="147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2"/>
      <c r="D50" s="148" t="s">
        <v>52</v>
      </c>
      <c r="E50" s="149"/>
      <c r="F50" s="149"/>
      <c r="G50" s="148" t="s">
        <v>53</v>
      </c>
      <c r="H50" s="149"/>
      <c r="I50" s="149"/>
      <c r="J50" s="149"/>
      <c r="K50" s="149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5"/>
      <c r="B61" s="38"/>
      <c r="C61" s="35"/>
      <c r="D61" s="150" t="s">
        <v>54</v>
      </c>
      <c r="E61" s="151"/>
      <c r="F61" s="152" t="s">
        <v>55</v>
      </c>
      <c r="G61" s="150" t="s">
        <v>54</v>
      </c>
      <c r="H61" s="151"/>
      <c r="I61" s="151"/>
      <c r="J61" s="153" t="s">
        <v>55</v>
      </c>
      <c r="K61" s="15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5"/>
      <c r="B65" s="38"/>
      <c r="C65" s="35"/>
      <c r="D65" s="148" t="s">
        <v>56</v>
      </c>
      <c r="E65" s="154"/>
      <c r="F65" s="154"/>
      <c r="G65" s="148" t="s">
        <v>57</v>
      </c>
      <c r="H65" s="154"/>
      <c r="I65" s="154"/>
      <c r="J65" s="154"/>
      <c r="K65" s="154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5"/>
      <c r="B76" s="38"/>
      <c r="C76" s="35"/>
      <c r="D76" s="150" t="s">
        <v>54</v>
      </c>
      <c r="E76" s="151"/>
      <c r="F76" s="152" t="s">
        <v>55</v>
      </c>
      <c r="G76" s="150" t="s">
        <v>54</v>
      </c>
      <c r="H76" s="151"/>
      <c r="I76" s="151"/>
      <c r="J76" s="153" t="s">
        <v>55</v>
      </c>
      <c r="K76" s="15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3" t="s">
        <v>106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3" t="str">
        <f>E7</f>
        <v>Šafářský dvůr - zázemí pro sociální služby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103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2" t="str">
        <f>E9</f>
        <v>2021/1-071 - Etapa 1  Šafářský dvůr - Přístavba</v>
      </c>
      <c r="F87" s="325"/>
      <c r="G87" s="325"/>
      <c r="H87" s="32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7" t="str">
        <f>F12</f>
        <v>Vyškov p.č.2082/14</v>
      </c>
      <c r="G89" s="37"/>
      <c r="H89" s="37"/>
      <c r="I89" s="29" t="s">
        <v>22</v>
      </c>
      <c r="J89" s="67" t="str">
        <f>IF(J12="","",J12)</f>
        <v>29. 3. 2021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65" customHeight="1">
      <c r="A91" s="35"/>
      <c r="B91" s="36"/>
      <c r="C91" s="29" t="s">
        <v>24</v>
      </c>
      <c r="D91" s="37"/>
      <c r="E91" s="37"/>
      <c r="F91" s="27" t="str">
        <f>E15</f>
        <v>PIAFA Vyškov Nosálovská</v>
      </c>
      <c r="G91" s="37"/>
      <c r="H91" s="37"/>
      <c r="I91" s="29" t="s">
        <v>30</v>
      </c>
      <c r="J91" s="32" t="str">
        <f>E21</f>
        <v>Ing Anna Brunclíková Rybníček 28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65" customHeight="1">
      <c r="A92" s="35"/>
      <c r="B92" s="36"/>
      <c r="C92" s="29" t="s">
        <v>28</v>
      </c>
      <c r="D92" s="37"/>
      <c r="E92" s="37"/>
      <c r="F92" s="27" t="str">
        <f>IF(E18="","",E18)</f>
        <v>Vyplň údaj</v>
      </c>
      <c r="G92" s="37"/>
      <c r="H92" s="37"/>
      <c r="I92" s="29" t="s">
        <v>33</v>
      </c>
      <c r="J92" s="32" t="str">
        <f>E24</f>
        <v>Lukášková Libuše Vyškov Hybešova 11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9" t="s">
        <v>107</v>
      </c>
      <c r="D94" s="120"/>
      <c r="E94" s="120"/>
      <c r="F94" s="120"/>
      <c r="G94" s="120"/>
      <c r="H94" s="120"/>
      <c r="I94" s="120"/>
      <c r="J94" s="160" t="s">
        <v>108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61" t="s">
        <v>109</v>
      </c>
      <c r="D96" s="37"/>
      <c r="E96" s="37"/>
      <c r="F96" s="37"/>
      <c r="G96" s="37"/>
      <c r="H96" s="37"/>
      <c r="I96" s="37"/>
      <c r="J96" s="85">
        <f>J144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110</v>
      </c>
    </row>
    <row r="97" spans="2:12" s="9" customFormat="1" ht="24.9" customHeight="1">
      <c r="B97" s="162"/>
      <c r="C97" s="163"/>
      <c r="D97" s="164" t="s">
        <v>111</v>
      </c>
      <c r="E97" s="165"/>
      <c r="F97" s="165"/>
      <c r="G97" s="165"/>
      <c r="H97" s="165"/>
      <c r="I97" s="165"/>
      <c r="J97" s="166">
        <f>J145</f>
        <v>0</v>
      </c>
      <c r="K97" s="163"/>
      <c r="L97" s="167"/>
    </row>
    <row r="98" spans="2:12" s="10" customFormat="1" ht="19.95" customHeight="1">
      <c r="B98" s="168"/>
      <c r="C98" s="169"/>
      <c r="D98" s="170" t="s">
        <v>112</v>
      </c>
      <c r="E98" s="171"/>
      <c r="F98" s="171"/>
      <c r="G98" s="171"/>
      <c r="H98" s="171"/>
      <c r="I98" s="171"/>
      <c r="J98" s="172">
        <f>J146</f>
        <v>0</v>
      </c>
      <c r="K98" s="169"/>
      <c r="L98" s="173"/>
    </row>
    <row r="99" spans="2:12" s="10" customFormat="1" ht="19.95" customHeight="1">
      <c r="B99" s="168"/>
      <c r="C99" s="169"/>
      <c r="D99" s="170" t="s">
        <v>113</v>
      </c>
      <c r="E99" s="171"/>
      <c r="F99" s="171"/>
      <c r="G99" s="171"/>
      <c r="H99" s="171"/>
      <c r="I99" s="171"/>
      <c r="J99" s="172">
        <f>J149</f>
        <v>0</v>
      </c>
      <c r="K99" s="169"/>
      <c r="L99" s="173"/>
    </row>
    <row r="100" spans="2:12" s="10" customFormat="1" ht="19.95" customHeight="1">
      <c r="B100" s="168"/>
      <c r="C100" s="169"/>
      <c r="D100" s="170" t="s">
        <v>114</v>
      </c>
      <c r="E100" s="171"/>
      <c r="F100" s="171"/>
      <c r="G100" s="171"/>
      <c r="H100" s="171"/>
      <c r="I100" s="171"/>
      <c r="J100" s="172">
        <f>J159</f>
        <v>0</v>
      </c>
      <c r="K100" s="169"/>
      <c r="L100" s="173"/>
    </row>
    <row r="101" spans="2:12" s="10" customFormat="1" ht="19.95" customHeight="1">
      <c r="B101" s="168"/>
      <c r="C101" s="169"/>
      <c r="D101" s="170" t="s">
        <v>115</v>
      </c>
      <c r="E101" s="171"/>
      <c r="F101" s="171"/>
      <c r="G101" s="171"/>
      <c r="H101" s="171"/>
      <c r="I101" s="171"/>
      <c r="J101" s="172">
        <f>J176</f>
        <v>0</v>
      </c>
      <c r="K101" s="169"/>
      <c r="L101" s="173"/>
    </row>
    <row r="102" spans="2:12" s="9" customFormat="1" ht="24.9" customHeight="1">
      <c r="B102" s="162"/>
      <c r="C102" s="163"/>
      <c r="D102" s="164" t="s">
        <v>116</v>
      </c>
      <c r="E102" s="165"/>
      <c r="F102" s="165"/>
      <c r="G102" s="165"/>
      <c r="H102" s="165"/>
      <c r="I102" s="165"/>
      <c r="J102" s="166">
        <f>J178</f>
        <v>0</v>
      </c>
      <c r="K102" s="163"/>
      <c r="L102" s="167"/>
    </row>
    <row r="103" spans="2:12" s="10" customFormat="1" ht="19.95" customHeight="1">
      <c r="B103" s="168"/>
      <c r="C103" s="169"/>
      <c r="D103" s="170" t="s">
        <v>117</v>
      </c>
      <c r="E103" s="171"/>
      <c r="F103" s="171"/>
      <c r="G103" s="171"/>
      <c r="H103" s="171"/>
      <c r="I103" s="171"/>
      <c r="J103" s="172">
        <f>J179</f>
        <v>0</v>
      </c>
      <c r="K103" s="169"/>
      <c r="L103" s="173"/>
    </row>
    <row r="104" spans="2:12" s="10" customFormat="1" ht="19.95" customHeight="1">
      <c r="B104" s="168"/>
      <c r="C104" s="169"/>
      <c r="D104" s="170" t="s">
        <v>118</v>
      </c>
      <c r="E104" s="171"/>
      <c r="F104" s="171"/>
      <c r="G104" s="171"/>
      <c r="H104" s="171"/>
      <c r="I104" s="171"/>
      <c r="J104" s="172">
        <f>J188</f>
        <v>0</v>
      </c>
      <c r="K104" s="169"/>
      <c r="L104" s="173"/>
    </row>
    <row r="105" spans="2:12" s="10" customFormat="1" ht="14.85" customHeight="1">
      <c r="B105" s="168"/>
      <c r="C105" s="169"/>
      <c r="D105" s="170" t="s">
        <v>119</v>
      </c>
      <c r="E105" s="171"/>
      <c r="F105" s="171"/>
      <c r="G105" s="171"/>
      <c r="H105" s="171"/>
      <c r="I105" s="171"/>
      <c r="J105" s="172">
        <f>J206</f>
        <v>0</v>
      </c>
      <c r="K105" s="169"/>
      <c r="L105" s="173"/>
    </row>
    <row r="106" spans="2:12" s="10" customFormat="1" ht="19.95" customHeight="1">
      <c r="B106" s="168"/>
      <c r="C106" s="169"/>
      <c r="D106" s="170" t="s">
        <v>120</v>
      </c>
      <c r="E106" s="171"/>
      <c r="F106" s="171"/>
      <c r="G106" s="171"/>
      <c r="H106" s="171"/>
      <c r="I106" s="171"/>
      <c r="J106" s="172">
        <f>J212</f>
        <v>0</v>
      </c>
      <c r="K106" s="169"/>
      <c r="L106" s="173"/>
    </row>
    <row r="107" spans="2:12" s="10" customFormat="1" ht="19.95" customHeight="1">
      <c r="B107" s="168"/>
      <c r="C107" s="169"/>
      <c r="D107" s="170" t="s">
        <v>121</v>
      </c>
      <c r="E107" s="171"/>
      <c r="F107" s="171"/>
      <c r="G107" s="171"/>
      <c r="H107" s="171"/>
      <c r="I107" s="171"/>
      <c r="J107" s="172">
        <f>J237</f>
        <v>0</v>
      </c>
      <c r="K107" s="169"/>
      <c r="L107" s="173"/>
    </row>
    <row r="108" spans="2:12" s="10" customFormat="1" ht="19.95" customHeight="1">
      <c r="B108" s="168"/>
      <c r="C108" s="169"/>
      <c r="D108" s="170" t="s">
        <v>122</v>
      </c>
      <c r="E108" s="171"/>
      <c r="F108" s="171"/>
      <c r="G108" s="171"/>
      <c r="H108" s="171"/>
      <c r="I108" s="171"/>
      <c r="J108" s="172">
        <f>J241</f>
        <v>0</v>
      </c>
      <c r="K108" s="169"/>
      <c r="L108" s="173"/>
    </row>
    <row r="109" spans="2:12" s="10" customFormat="1" ht="19.95" customHeight="1">
      <c r="B109" s="168"/>
      <c r="C109" s="169"/>
      <c r="D109" s="170" t="s">
        <v>123</v>
      </c>
      <c r="E109" s="171"/>
      <c r="F109" s="171"/>
      <c r="G109" s="171"/>
      <c r="H109" s="171"/>
      <c r="I109" s="171"/>
      <c r="J109" s="172">
        <f>J257</f>
        <v>0</v>
      </c>
      <c r="K109" s="169"/>
      <c r="L109" s="173"/>
    </row>
    <row r="110" spans="2:12" s="10" customFormat="1" ht="19.95" customHeight="1">
      <c r="B110" s="168"/>
      <c r="C110" s="169"/>
      <c r="D110" s="170" t="s">
        <v>124</v>
      </c>
      <c r="E110" s="171"/>
      <c r="F110" s="171"/>
      <c r="G110" s="171"/>
      <c r="H110" s="171"/>
      <c r="I110" s="171"/>
      <c r="J110" s="172">
        <f>J263</f>
        <v>0</v>
      </c>
      <c r="K110" s="169"/>
      <c r="L110" s="173"/>
    </row>
    <row r="111" spans="2:12" s="10" customFormat="1" ht="19.95" customHeight="1">
      <c r="B111" s="168"/>
      <c r="C111" s="169"/>
      <c r="D111" s="170" t="s">
        <v>125</v>
      </c>
      <c r="E111" s="171"/>
      <c r="F111" s="171"/>
      <c r="G111" s="171"/>
      <c r="H111" s="171"/>
      <c r="I111" s="171"/>
      <c r="J111" s="172">
        <f>J281</f>
        <v>0</v>
      </c>
      <c r="K111" s="169"/>
      <c r="L111" s="173"/>
    </row>
    <row r="112" spans="2:12" s="10" customFormat="1" ht="19.95" customHeight="1">
      <c r="B112" s="168"/>
      <c r="C112" s="169"/>
      <c r="D112" s="170" t="s">
        <v>126</v>
      </c>
      <c r="E112" s="171"/>
      <c r="F112" s="171"/>
      <c r="G112" s="171"/>
      <c r="H112" s="171"/>
      <c r="I112" s="171"/>
      <c r="J112" s="172">
        <f>J287</f>
        <v>0</v>
      </c>
      <c r="K112" s="169"/>
      <c r="L112" s="173"/>
    </row>
    <row r="113" spans="2:12" s="10" customFormat="1" ht="19.95" customHeight="1">
      <c r="B113" s="168"/>
      <c r="C113" s="169"/>
      <c r="D113" s="170" t="s">
        <v>127</v>
      </c>
      <c r="E113" s="171"/>
      <c r="F113" s="171"/>
      <c r="G113" s="171"/>
      <c r="H113" s="171"/>
      <c r="I113" s="171"/>
      <c r="J113" s="172">
        <f>J291</f>
        <v>0</v>
      </c>
      <c r="K113" s="169"/>
      <c r="L113" s="173"/>
    </row>
    <row r="114" spans="2:12" s="10" customFormat="1" ht="19.95" customHeight="1">
      <c r="B114" s="168"/>
      <c r="C114" s="169"/>
      <c r="D114" s="170" t="s">
        <v>128</v>
      </c>
      <c r="E114" s="171"/>
      <c r="F114" s="171"/>
      <c r="G114" s="171"/>
      <c r="H114" s="171"/>
      <c r="I114" s="171"/>
      <c r="J114" s="172">
        <f>J302</f>
        <v>0</v>
      </c>
      <c r="K114" s="169"/>
      <c r="L114" s="173"/>
    </row>
    <row r="115" spans="1:31" s="2" customFormat="1" ht="21.7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9.25" customHeight="1">
      <c r="A117" s="35"/>
      <c r="B117" s="36"/>
      <c r="C117" s="161" t="s">
        <v>129</v>
      </c>
      <c r="D117" s="37"/>
      <c r="E117" s="37"/>
      <c r="F117" s="37"/>
      <c r="G117" s="37"/>
      <c r="H117" s="37"/>
      <c r="I117" s="37"/>
      <c r="J117" s="174">
        <f>ROUND(J118+J119+J120+J121+J122+J123,2)</f>
        <v>0</v>
      </c>
      <c r="K117" s="37"/>
      <c r="L117" s="52"/>
      <c r="N117" s="175" t="s">
        <v>43</v>
      </c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8" customHeight="1">
      <c r="A118" s="35"/>
      <c r="B118" s="36"/>
      <c r="C118" s="37"/>
      <c r="D118" s="298" t="s">
        <v>130</v>
      </c>
      <c r="E118" s="299"/>
      <c r="F118" s="299"/>
      <c r="G118" s="37"/>
      <c r="H118" s="37"/>
      <c r="I118" s="37"/>
      <c r="J118" s="111">
        <v>0</v>
      </c>
      <c r="K118" s="37"/>
      <c r="L118" s="176"/>
      <c r="M118" s="177"/>
      <c r="N118" s="178" t="s">
        <v>44</v>
      </c>
      <c r="O118" s="177"/>
      <c r="P118" s="177"/>
      <c r="Q118" s="177"/>
      <c r="R118" s="177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77"/>
      <c r="AT118" s="177"/>
      <c r="AU118" s="177"/>
      <c r="AV118" s="177"/>
      <c r="AW118" s="177"/>
      <c r="AX118" s="177"/>
      <c r="AY118" s="180" t="s">
        <v>131</v>
      </c>
      <c r="AZ118" s="177"/>
      <c r="BA118" s="177"/>
      <c r="BB118" s="177"/>
      <c r="BC118" s="177"/>
      <c r="BD118" s="177"/>
      <c r="BE118" s="181">
        <f aca="true" t="shared" si="0" ref="BE118:BE123">IF(N118="základní",J118,0)</f>
        <v>0</v>
      </c>
      <c r="BF118" s="181">
        <f aca="true" t="shared" si="1" ref="BF118:BF123">IF(N118="snížená",J118,0)</f>
        <v>0</v>
      </c>
      <c r="BG118" s="181">
        <f aca="true" t="shared" si="2" ref="BG118:BG123">IF(N118="zákl. přenesená",J118,0)</f>
        <v>0</v>
      </c>
      <c r="BH118" s="181">
        <f aca="true" t="shared" si="3" ref="BH118:BH123">IF(N118="sníž. přenesená",J118,0)</f>
        <v>0</v>
      </c>
      <c r="BI118" s="181">
        <f aca="true" t="shared" si="4" ref="BI118:BI123">IF(N118="nulová",J118,0)</f>
        <v>0</v>
      </c>
      <c r="BJ118" s="180" t="s">
        <v>87</v>
      </c>
      <c r="BK118" s="177"/>
      <c r="BL118" s="177"/>
      <c r="BM118" s="177"/>
    </row>
    <row r="119" spans="1:65" s="2" customFormat="1" ht="18" customHeight="1">
      <c r="A119" s="35"/>
      <c r="B119" s="36"/>
      <c r="C119" s="37"/>
      <c r="D119" s="298" t="s">
        <v>132</v>
      </c>
      <c r="E119" s="299"/>
      <c r="F119" s="299"/>
      <c r="G119" s="37"/>
      <c r="H119" s="37"/>
      <c r="I119" s="37"/>
      <c r="J119" s="111">
        <v>0</v>
      </c>
      <c r="K119" s="37"/>
      <c r="L119" s="176"/>
      <c r="M119" s="177"/>
      <c r="N119" s="178" t="s">
        <v>44</v>
      </c>
      <c r="O119" s="177"/>
      <c r="P119" s="177"/>
      <c r="Q119" s="177"/>
      <c r="R119" s="177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  <c r="AS119" s="177"/>
      <c r="AT119" s="177"/>
      <c r="AU119" s="177"/>
      <c r="AV119" s="177"/>
      <c r="AW119" s="177"/>
      <c r="AX119" s="177"/>
      <c r="AY119" s="180" t="s">
        <v>131</v>
      </c>
      <c r="AZ119" s="177"/>
      <c r="BA119" s="177"/>
      <c r="BB119" s="177"/>
      <c r="BC119" s="177"/>
      <c r="BD119" s="177"/>
      <c r="BE119" s="181">
        <f t="shared" si="0"/>
        <v>0</v>
      </c>
      <c r="BF119" s="181">
        <f t="shared" si="1"/>
        <v>0</v>
      </c>
      <c r="BG119" s="181">
        <f t="shared" si="2"/>
        <v>0</v>
      </c>
      <c r="BH119" s="181">
        <f t="shared" si="3"/>
        <v>0</v>
      </c>
      <c r="BI119" s="181">
        <f t="shared" si="4"/>
        <v>0</v>
      </c>
      <c r="BJ119" s="180" t="s">
        <v>87</v>
      </c>
      <c r="BK119" s="177"/>
      <c r="BL119" s="177"/>
      <c r="BM119" s="177"/>
    </row>
    <row r="120" spans="1:65" s="2" customFormat="1" ht="18" customHeight="1">
      <c r="A120" s="35"/>
      <c r="B120" s="36"/>
      <c r="C120" s="37"/>
      <c r="D120" s="298" t="s">
        <v>133</v>
      </c>
      <c r="E120" s="299"/>
      <c r="F120" s="299"/>
      <c r="G120" s="37"/>
      <c r="H120" s="37"/>
      <c r="I120" s="37"/>
      <c r="J120" s="111">
        <v>0</v>
      </c>
      <c r="K120" s="37"/>
      <c r="L120" s="176"/>
      <c r="M120" s="177"/>
      <c r="N120" s="178" t="s">
        <v>44</v>
      </c>
      <c r="O120" s="177"/>
      <c r="P120" s="177"/>
      <c r="Q120" s="177"/>
      <c r="R120" s="177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  <c r="AR120" s="177"/>
      <c r="AS120" s="177"/>
      <c r="AT120" s="177"/>
      <c r="AU120" s="177"/>
      <c r="AV120" s="177"/>
      <c r="AW120" s="177"/>
      <c r="AX120" s="177"/>
      <c r="AY120" s="180" t="s">
        <v>131</v>
      </c>
      <c r="AZ120" s="177"/>
      <c r="BA120" s="177"/>
      <c r="BB120" s="177"/>
      <c r="BC120" s="177"/>
      <c r="BD120" s="177"/>
      <c r="BE120" s="181">
        <f t="shared" si="0"/>
        <v>0</v>
      </c>
      <c r="BF120" s="181">
        <f t="shared" si="1"/>
        <v>0</v>
      </c>
      <c r="BG120" s="181">
        <f t="shared" si="2"/>
        <v>0</v>
      </c>
      <c r="BH120" s="181">
        <f t="shared" si="3"/>
        <v>0</v>
      </c>
      <c r="BI120" s="181">
        <f t="shared" si="4"/>
        <v>0</v>
      </c>
      <c r="BJ120" s="180" t="s">
        <v>87</v>
      </c>
      <c r="BK120" s="177"/>
      <c r="BL120" s="177"/>
      <c r="BM120" s="177"/>
    </row>
    <row r="121" spans="1:65" s="2" customFormat="1" ht="18" customHeight="1">
      <c r="A121" s="35"/>
      <c r="B121" s="36"/>
      <c r="C121" s="37"/>
      <c r="D121" s="298" t="s">
        <v>134</v>
      </c>
      <c r="E121" s="299"/>
      <c r="F121" s="299"/>
      <c r="G121" s="37"/>
      <c r="H121" s="37"/>
      <c r="I121" s="37"/>
      <c r="J121" s="111">
        <v>0</v>
      </c>
      <c r="K121" s="37"/>
      <c r="L121" s="176"/>
      <c r="M121" s="177"/>
      <c r="N121" s="178" t="s">
        <v>44</v>
      </c>
      <c r="O121" s="177"/>
      <c r="P121" s="177"/>
      <c r="Q121" s="177"/>
      <c r="R121" s="177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  <c r="AR121" s="177"/>
      <c r="AS121" s="177"/>
      <c r="AT121" s="177"/>
      <c r="AU121" s="177"/>
      <c r="AV121" s="177"/>
      <c r="AW121" s="177"/>
      <c r="AX121" s="177"/>
      <c r="AY121" s="180" t="s">
        <v>131</v>
      </c>
      <c r="AZ121" s="177"/>
      <c r="BA121" s="177"/>
      <c r="BB121" s="177"/>
      <c r="BC121" s="177"/>
      <c r="BD121" s="177"/>
      <c r="BE121" s="181">
        <f t="shared" si="0"/>
        <v>0</v>
      </c>
      <c r="BF121" s="181">
        <f t="shared" si="1"/>
        <v>0</v>
      </c>
      <c r="BG121" s="181">
        <f t="shared" si="2"/>
        <v>0</v>
      </c>
      <c r="BH121" s="181">
        <f t="shared" si="3"/>
        <v>0</v>
      </c>
      <c r="BI121" s="181">
        <f t="shared" si="4"/>
        <v>0</v>
      </c>
      <c r="BJ121" s="180" t="s">
        <v>87</v>
      </c>
      <c r="BK121" s="177"/>
      <c r="BL121" s="177"/>
      <c r="BM121" s="177"/>
    </row>
    <row r="122" spans="1:65" s="2" customFormat="1" ht="18" customHeight="1">
      <c r="A122" s="35"/>
      <c r="B122" s="36"/>
      <c r="C122" s="37"/>
      <c r="D122" s="298" t="s">
        <v>135</v>
      </c>
      <c r="E122" s="299"/>
      <c r="F122" s="299"/>
      <c r="G122" s="37"/>
      <c r="H122" s="37"/>
      <c r="I122" s="37"/>
      <c r="J122" s="111">
        <v>0</v>
      </c>
      <c r="K122" s="37"/>
      <c r="L122" s="176"/>
      <c r="M122" s="177"/>
      <c r="N122" s="178" t="s">
        <v>44</v>
      </c>
      <c r="O122" s="177"/>
      <c r="P122" s="177"/>
      <c r="Q122" s="177"/>
      <c r="R122" s="177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80" t="s">
        <v>131</v>
      </c>
      <c r="AZ122" s="177"/>
      <c r="BA122" s="177"/>
      <c r="BB122" s="177"/>
      <c r="BC122" s="177"/>
      <c r="BD122" s="177"/>
      <c r="BE122" s="181">
        <f t="shared" si="0"/>
        <v>0</v>
      </c>
      <c r="BF122" s="181">
        <f t="shared" si="1"/>
        <v>0</v>
      </c>
      <c r="BG122" s="181">
        <f t="shared" si="2"/>
        <v>0</v>
      </c>
      <c r="BH122" s="181">
        <f t="shared" si="3"/>
        <v>0</v>
      </c>
      <c r="BI122" s="181">
        <f t="shared" si="4"/>
        <v>0</v>
      </c>
      <c r="BJ122" s="180" t="s">
        <v>87</v>
      </c>
      <c r="BK122" s="177"/>
      <c r="BL122" s="177"/>
      <c r="BM122" s="177"/>
    </row>
    <row r="123" spans="1:65" s="2" customFormat="1" ht="18" customHeight="1">
      <c r="A123" s="35"/>
      <c r="B123" s="36"/>
      <c r="C123" s="37"/>
      <c r="D123" s="110" t="s">
        <v>136</v>
      </c>
      <c r="E123" s="37"/>
      <c r="F123" s="37"/>
      <c r="G123" s="37"/>
      <c r="H123" s="37"/>
      <c r="I123" s="37"/>
      <c r="J123" s="111">
        <f>ROUND(J30*T123,2)</f>
        <v>0</v>
      </c>
      <c r="K123" s="37"/>
      <c r="L123" s="176"/>
      <c r="M123" s="177"/>
      <c r="N123" s="178" t="s">
        <v>44</v>
      </c>
      <c r="O123" s="177"/>
      <c r="P123" s="177"/>
      <c r="Q123" s="177"/>
      <c r="R123" s="177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80" t="s">
        <v>137</v>
      </c>
      <c r="AZ123" s="177"/>
      <c r="BA123" s="177"/>
      <c r="BB123" s="177"/>
      <c r="BC123" s="177"/>
      <c r="BD123" s="177"/>
      <c r="BE123" s="181">
        <f t="shared" si="0"/>
        <v>0</v>
      </c>
      <c r="BF123" s="181">
        <f t="shared" si="1"/>
        <v>0</v>
      </c>
      <c r="BG123" s="181">
        <f t="shared" si="2"/>
        <v>0</v>
      </c>
      <c r="BH123" s="181">
        <f t="shared" si="3"/>
        <v>0</v>
      </c>
      <c r="BI123" s="181">
        <f t="shared" si="4"/>
        <v>0</v>
      </c>
      <c r="BJ123" s="180" t="s">
        <v>87</v>
      </c>
      <c r="BK123" s="177"/>
      <c r="BL123" s="177"/>
      <c r="BM123" s="177"/>
    </row>
    <row r="124" spans="1:31" s="2" customFormat="1" ht="12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9.25" customHeight="1">
      <c r="A125" s="35"/>
      <c r="B125" s="36"/>
      <c r="C125" s="119" t="s">
        <v>101</v>
      </c>
      <c r="D125" s="120"/>
      <c r="E125" s="120"/>
      <c r="F125" s="120"/>
      <c r="G125" s="120"/>
      <c r="H125" s="120"/>
      <c r="I125" s="120"/>
      <c r="J125" s="121">
        <f>ROUND(J96+J117,2)</f>
        <v>0</v>
      </c>
      <c r="K125" s="120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" customHeight="1">
      <c r="A126" s="35"/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30" spans="1:31" s="2" customFormat="1" ht="6.9" customHeight="1">
      <c r="A130" s="35"/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24.9" customHeight="1">
      <c r="A131" s="35"/>
      <c r="B131" s="36"/>
      <c r="C131" s="23" t="s">
        <v>138</v>
      </c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6.9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2" customHeight="1">
      <c r="A133" s="35"/>
      <c r="B133" s="36"/>
      <c r="C133" s="29" t="s">
        <v>16</v>
      </c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6.5" customHeight="1">
      <c r="A134" s="35"/>
      <c r="B134" s="36"/>
      <c r="C134" s="37"/>
      <c r="D134" s="37"/>
      <c r="E134" s="323" t="str">
        <f>E7</f>
        <v>Šafářský dvůr - zázemí pro sociální služby</v>
      </c>
      <c r="F134" s="324"/>
      <c r="G134" s="324"/>
      <c r="H134" s="324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2" customHeight="1">
      <c r="A135" s="35"/>
      <c r="B135" s="36"/>
      <c r="C135" s="29" t="s">
        <v>103</v>
      </c>
      <c r="D135" s="37"/>
      <c r="E135" s="37"/>
      <c r="F135" s="37"/>
      <c r="G135" s="37"/>
      <c r="H135" s="3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6.5" customHeight="1">
      <c r="A136" s="35"/>
      <c r="B136" s="36"/>
      <c r="C136" s="37"/>
      <c r="D136" s="37"/>
      <c r="E136" s="312" t="str">
        <f>E9</f>
        <v>2021/1-071 - Etapa 1  Šafářský dvůr - Přístavba</v>
      </c>
      <c r="F136" s="325"/>
      <c r="G136" s="325"/>
      <c r="H136" s="325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6.9" customHeight="1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2" customHeight="1">
      <c r="A138" s="35"/>
      <c r="B138" s="36"/>
      <c r="C138" s="29" t="s">
        <v>20</v>
      </c>
      <c r="D138" s="37"/>
      <c r="E138" s="37"/>
      <c r="F138" s="27" t="str">
        <f>F12</f>
        <v>Vyškov p.č.2082/14</v>
      </c>
      <c r="G138" s="37"/>
      <c r="H138" s="37"/>
      <c r="I138" s="29" t="s">
        <v>22</v>
      </c>
      <c r="J138" s="67" t="str">
        <f>IF(J12="","",J12)</f>
        <v>29. 3. 2021</v>
      </c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6.9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25.65" customHeight="1">
      <c r="A140" s="35"/>
      <c r="B140" s="36"/>
      <c r="C140" s="29" t="s">
        <v>24</v>
      </c>
      <c r="D140" s="37"/>
      <c r="E140" s="37"/>
      <c r="F140" s="27" t="str">
        <f>E15</f>
        <v>PIAFA Vyškov Nosálovská</v>
      </c>
      <c r="G140" s="37"/>
      <c r="H140" s="37"/>
      <c r="I140" s="29" t="s">
        <v>30</v>
      </c>
      <c r="J140" s="32" t="str">
        <f>E21</f>
        <v>Ing Anna Brunclíková Rybníček 28</v>
      </c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25.65" customHeight="1">
      <c r="A141" s="35"/>
      <c r="B141" s="36"/>
      <c r="C141" s="29" t="s">
        <v>28</v>
      </c>
      <c r="D141" s="37"/>
      <c r="E141" s="37"/>
      <c r="F141" s="27" t="str">
        <f>IF(E18="","",E18)</f>
        <v>Vyplň údaj</v>
      </c>
      <c r="G141" s="37"/>
      <c r="H141" s="37"/>
      <c r="I141" s="29" t="s">
        <v>33</v>
      </c>
      <c r="J141" s="32" t="str">
        <f>E24</f>
        <v>Lukášková Libuše Vyškov Hybešova 11</v>
      </c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0.35" customHeight="1">
      <c r="A142" s="35"/>
      <c r="B142" s="36"/>
      <c r="C142" s="37"/>
      <c r="D142" s="37"/>
      <c r="E142" s="37"/>
      <c r="F142" s="37"/>
      <c r="G142" s="37"/>
      <c r="H142" s="37"/>
      <c r="I142" s="37"/>
      <c r="J142" s="37"/>
      <c r="K142" s="37"/>
      <c r="L142" s="5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11" customFormat="1" ht="29.25" customHeight="1">
      <c r="A143" s="182"/>
      <c r="B143" s="183"/>
      <c r="C143" s="184" t="s">
        <v>139</v>
      </c>
      <c r="D143" s="185" t="s">
        <v>64</v>
      </c>
      <c r="E143" s="185" t="s">
        <v>60</v>
      </c>
      <c r="F143" s="185" t="s">
        <v>61</v>
      </c>
      <c r="G143" s="185" t="s">
        <v>140</v>
      </c>
      <c r="H143" s="185" t="s">
        <v>141</v>
      </c>
      <c r="I143" s="185" t="s">
        <v>142</v>
      </c>
      <c r="J143" s="186" t="s">
        <v>108</v>
      </c>
      <c r="K143" s="187" t="s">
        <v>143</v>
      </c>
      <c r="L143" s="188"/>
      <c r="M143" s="76" t="s">
        <v>1</v>
      </c>
      <c r="N143" s="77" t="s">
        <v>43</v>
      </c>
      <c r="O143" s="77" t="s">
        <v>144</v>
      </c>
      <c r="P143" s="77" t="s">
        <v>145</v>
      </c>
      <c r="Q143" s="77" t="s">
        <v>146</v>
      </c>
      <c r="R143" s="77" t="s">
        <v>147</v>
      </c>
      <c r="S143" s="77" t="s">
        <v>148</v>
      </c>
      <c r="T143" s="78" t="s">
        <v>149</v>
      </c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</row>
    <row r="144" spans="1:63" s="2" customFormat="1" ht="22.8" customHeight="1">
      <c r="A144" s="35"/>
      <c r="B144" s="36"/>
      <c r="C144" s="83" t="s">
        <v>150</v>
      </c>
      <c r="D144" s="37"/>
      <c r="E144" s="37"/>
      <c r="F144" s="37"/>
      <c r="G144" s="37"/>
      <c r="H144" s="37"/>
      <c r="I144" s="37"/>
      <c r="J144" s="189">
        <f>BK144</f>
        <v>0</v>
      </c>
      <c r="K144" s="37"/>
      <c r="L144" s="38"/>
      <c r="M144" s="79"/>
      <c r="N144" s="190"/>
      <c r="O144" s="80"/>
      <c r="P144" s="191">
        <f>P145+P178</f>
        <v>0</v>
      </c>
      <c r="Q144" s="80"/>
      <c r="R144" s="191">
        <f>R145+R178</f>
        <v>1.2263895699999998</v>
      </c>
      <c r="S144" s="80"/>
      <c r="T144" s="192">
        <f>T145+T178</f>
        <v>0.07526400000000001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7" t="s">
        <v>78</v>
      </c>
      <c r="AU144" s="17" t="s">
        <v>110</v>
      </c>
      <c r="BK144" s="193">
        <f>BK145+BK178</f>
        <v>0</v>
      </c>
    </row>
    <row r="145" spans="2:63" s="12" customFormat="1" ht="25.95" customHeight="1">
      <c r="B145" s="194"/>
      <c r="C145" s="195"/>
      <c r="D145" s="196" t="s">
        <v>78</v>
      </c>
      <c r="E145" s="197" t="s">
        <v>151</v>
      </c>
      <c r="F145" s="197" t="s">
        <v>152</v>
      </c>
      <c r="G145" s="195"/>
      <c r="H145" s="195"/>
      <c r="I145" s="198"/>
      <c r="J145" s="199">
        <f>BK145</f>
        <v>0</v>
      </c>
      <c r="K145" s="195"/>
      <c r="L145" s="200"/>
      <c r="M145" s="201"/>
      <c r="N145" s="202"/>
      <c r="O145" s="202"/>
      <c r="P145" s="203">
        <f>P146+P149+P159+P176</f>
        <v>0</v>
      </c>
      <c r="Q145" s="202"/>
      <c r="R145" s="203">
        <f>R146+R149+R159+R176</f>
        <v>0.0763798</v>
      </c>
      <c r="S145" s="202"/>
      <c r="T145" s="204">
        <f>T146+T149+T159+T176</f>
        <v>0.06570000000000001</v>
      </c>
      <c r="AR145" s="205" t="s">
        <v>87</v>
      </c>
      <c r="AT145" s="206" t="s">
        <v>78</v>
      </c>
      <c r="AU145" s="206" t="s">
        <v>79</v>
      </c>
      <c r="AY145" s="205" t="s">
        <v>153</v>
      </c>
      <c r="BK145" s="207">
        <f>BK146+BK149+BK159+BK176</f>
        <v>0</v>
      </c>
    </row>
    <row r="146" spans="2:63" s="12" customFormat="1" ht="22.8" customHeight="1">
      <c r="B146" s="194"/>
      <c r="C146" s="195"/>
      <c r="D146" s="196" t="s">
        <v>78</v>
      </c>
      <c r="E146" s="208" t="s">
        <v>89</v>
      </c>
      <c r="F146" s="208" t="s">
        <v>154</v>
      </c>
      <c r="G146" s="195"/>
      <c r="H146" s="195"/>
      <c r="I146" s="198"/>
      <c r="J146" s="209">
        <f>BK146</f>
        <v>0</v>
      </c>
      <c r="K146" s="195"/>
      <c r="L146" s="200"/>
      <c r="M146" s="201"/>
      <c r="N146" s="202"/>
      <c r="O146" s="202"/>
      <c r="P146" s="203">
        <f>SUM(P147:P148)</f>
        <v>0</v>
      </c>
      <c r="Q146" s="202"/>
      <c r="R146" s="203">
        <f>SUM(R147:R148)</f>
        <v>0.0197</v>
      </c>
      <c r="S146" s="202"/>
      <c r="T146" s="204">
        <f>SUM(T147:T148)</f>
        <v>0</v>
      </c>
      <c r="AR146" s="205" t="s">
        <v>87</v>
      </c>
      <c r="AT146" s="206" t="s">
        <v>78</v>
      </c>
      <c r="AU146" s="206" t="s">
        <v>87</v>
      </c>
      <c r="AY146" s="205" t="s">
        <v>153</v>
      </c>
      <c r="BK146" s="207">
        <f>SUM(BK147:BK148)</f>
        <v>0</v>
      </c>
    </row>
    <row r="147" spans="1:65" s="2" customFormat="1" ht="16.5" customHeight="1">
      <c r="A147" s="35"/>
      <c r="B147" s="36"/>
      <c r="C147" s="210" t="s">
        <v>87</v>
      </c>
      <c r="D147" s="210" t="s">
        <v>155</v>
      </c>
      <c r="E147" s="211" t="s">
        <v>156</v>
      </c>
      <c r="F147" s="212" t="s">
        <v>157</v>
      </c>
      <c r="G147" s="213" t="s">
        <v>158</v>
      </c>
      <c r="H147" s="214">
        <v>1</v>
      </c>
      <c r="I147" s="215"/>
      <c r="J147" s="216">
        <f>ROUND(I147*H147,2)</f>
        <v>0</v>
      </c>
      <c r="K147" s="217"/>
      <c r="L147" s="38"/>
      <c r="M147" s="218" t="s">
        <v>1</v>
      </c>
      <c r="N147" s="219" t="s">
        <v>44</v>
      </c>
      <c r="O147" s="72"/>
      <c r="P147" s="220">
        <f>O147*H147</f>
        <v>0</v>
      </c>
      <c r="Q147" s="220">
        <v>0.0197</v>
      </c>
      <c r="R147" s="220">
        <f>Q147*H147</f>
        <v>0.0197</v>
      </c>
      <c r="S147" s="220">
        <v>0</v>
      </c>
      <c r="T147" s="22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2" t="s">
        <v>159</v>
      </c>
      <c r="AT147" s="222" t="s">
        <v>155</v>
      </c>
      <c r="AU147" s="222" t="s">
        <v>89</v>
      </c>
      <c r="AY147" s="17" t="s">
        <v>153</v>
      </c>
      <c r="BE147" s="115">
        <f>IF(N147="základní",J147,0)</f>
        <v>0</v>
      </c>
      <c r="BF147" s="115">
        <f>IF(N147="snížená",J147,0)</f>
        <v>0</v>
      </c>
      <c r="BG147" s="115">
        <f>IF(N147="zákl. přenesená",J147,0)</f>
        <v>0</v>
      </c>
      <c r="BH147" s="115">
        <f>IF(N147="sníž. přenesená",J147,0)</f>
        <v>0</v>
      </c>
      <c r="BI147" s="115">
        <f>IF(N147="nulová",J147,0)</f>
        <v>0</v>
      </c>
      <c r="BJ147" s="17" t="s">
        <v>87</v>
      </c>
      <c r="BK147" s="115">
        <f>ROUND(I147*H147,2)</f>
        <v>0</v>
      </c>
      <c r="BL147" s="17" t="s">
        <v>159</v>
      </c>
      <c r="BM147" s="222" t="s">
        <v>160</v>
      </c>
    </row>
    <row r="148" spans="2:51" s="13" customFormat="1" ht="12">
      <c r="B148" s="223"/>
      <c r="C148" s="224"/>
      <c r="D148" s="225" t="s">
        <v>161</v>
      </c>
      <c r="E148" s="226" t="s">
        <v>1</v>
      </c>
      <c r="F148" s="227" t="s">
        <v>162</v>
      </c>
      <c r="G148" s="224"/>
      <c r="H148" s="228">
        <v>1</v>
      </c>
      <c r="I148" s="229"/>
      <c r="J148" s="224"/>
      <c r="K148" s="224"/>
      <c r="L148" s="230"/>
      <c r="M148" s="231"/>
      <c r="N148" s="232"/>
      <c r="O148" s="232"/>
      <c r="P148" s="232"/>
      <c r="Q148" s="232"/>
      <c r="R148" s="232"/>
      <c r="S148" s="232"/>
      <c r="T148" s="233"/>
      <c r="AT148" s="234" t="s">
        <v>161</v>
      </c>
      <c r="AU148" s="234" t="s">
        <v>89</v>
      </c>
      <c r="AV148" s="13" t="s">
        <v>89</v>
      </c>
      <c r="AW148" s="13" t="s">
        <v>32</v>
      </c>
      <c r="AX148" s="13" t="s">
        <v>87</v>
      </c>
      <c r="AY148" s="234" t="s">
        <v>153</v>
      </c>
    </row>
    <row r="149" spans="2:63" s="12" customFormat="1" ht="22.8" customHeight="1">
      <c r="B149" s="194"/>
      <c r="C149" s="195"/>
      <c r="D149" s="196" t="s">
        <v>78</v>
      </c>
      <c r="E149" s="208" t="s">
        <v>163</v>
      </c>
      <c r="F149" s="208" t="s">
        <v>164</v>
      </c>
      <c r="G149" s="195"/>
      <c r="H149" s="195"/>
      <c r="I149" s="198"/>
      <c r="J149" s="209">
        <f>BK149</f>
        <v>0</v>
      </c>
      <c r="K149" s="195"/>
      <c r="L149" s="200"/>
      <c r="M149" s="201"/>
      <c r="N149" s="202"/>
      <c r="O149" s="202"/>
      <c r="P149" s="203">
        <f>SUM(P150:P158)</f>
        <v>0</v>
      </c>
      <c r="Q149" s="202"/>
      <c r="R149" s="203">
        <f>SUM(R150:R158)</f>
        <v>0.0226475</v>
      </c>
      <c r="S149" s="202"/>
      <c r="T149" s="204">
        <f>SUM(T150:T158)</f>
        <v>0</v>
      </c>
      <c r="AR149" s="205" t="s">
        <v>87</v>
      </c>
      <c r="AT149" s="206" t="s">
        <v>78</v>
      </c>
      <c r="AU149" s="206" t="s">
        <v>87</v>
      </c>
      <c r="AY149" s="205" t="s">
        <v>153</v>
      </c>
      <c r="BK149" s="207">
        <f>SUM(BK150:BK158)</f>
        <v>0</v>
      </c>
    </row>
    <row r="150" spans="1:65" s="2" customFormat="1" ht="21.75" customHeight="1">
      <c r="A150" s="35"/>
      <c r="B150" s="36"/>
      <c r="C150" s="210" t="s">
        <v>89</v>
      </c>
      <c r="D150" s="210" t="s">
        <v>155</v>
      </c>
      <c r="E150" s="211" t="s">
        <v>165</v>
      </c>
      <c r="F150" s="212" t="s">
        <v>166</v>
      </c>
      <c r="G150" s="213" t="s">
        <v>167</v>
      </c>
      <c r="H150" s="214">
        <v>16.25</v>
      </c>
      <c r="I150" s="215"/>
      <c r="J150" s="216">
        <f>ROUND(I150*H150,2)</f>
        <v>0</v>
      </c>
      <c r="K150" s="217"/>
      <c r="L150" s="38"/>
      <c r="M150" s="218" t="s">
        <v>1</v>
      </c>
      <c r="N150" s="219" t="s">
        <v>44</v>
      </c>
      <c r="O150" s="72"/>
      <c r="P150" s="220">
        <f>O150*H150</f>
        <v>0</v>
      </c>
      <c r="Q150" s="220">
        <v>0.00131</v>
      </c>
      <c r="R150" s="220">
        <f>Q150*H150</f>
        <v>0.0212875</v>
      </c>
      <c r="S150" s="220">
        <v>0</v>
      </c>
      <c r="T150" s="221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2" t="s">
        <v>159</v>
      </c>
      <c r="AT150" s="222" t="s">
        <v>155</v>
      </c>
      <c r="AU150" s="222" t="s">
        <v>89</v>
      </c>
      <c r="AY150" s="17" t="s">
        <v>153</v>
      </c>
      <c r="BE150" s="115">
        <f>IF(N150="základní",J150,0)</f>
        <v>0</v>
      </c>
      <c r="BF150" s="115">
        <f>IF(N150="snížená",J150,0)</f>
        <v>0</v>
      </c>
      <c r="BG150" s="115">
        <f>IF(N150="zákl. přenesená",J150,0)</f>
        <v>0</v>
      </c>
      <c r="BH150" s="115">
        <f>IF(N150="sníž. přenesená",J150,0)</f>
        <v>0</v>
      </c>
      <c r="BI150" s="115">
        <f>IF(N150="nulová",J150,0)</f>
        <v>0</v>
      </c>
      <c r="BJ150" s="17" t="s">
        <v>87</v>
      </c>
      <c r="BK150" s="115">
        <f>ROUND(I150*H150,2)</f>
        <v>0</v>
      </c>
      <c r="BL150" s="17" t="s">
        <v>159</v>
      </c>
      <c r="BM150" s="222" t="s">
        <v>168</v>
      </c>
    </row>
    <row r="151" spans="2:51" s="13" customFormat="1" ht="12">
      <c r="B151" s="223"/>
      <c r="C151" s="224"/>
      <c r="D151" s="225" t="s">
        <v>161</v>
      </c>
      <c r="E151" s="226" t="s">
        <v>1</v>
      </c>
      <c r="F151" s="227" t="s">
        <v>169</v>
      </c>
      <c r="G151" s="224"/>
      <c r="H151" s="228">
        <v>16.25</v>
      </c>
      <c r="I151" s="229"/>
      <c r="J151" s="224"/>
      <c r="K151" s="224"/>
      <c r="L151" s="230"/>
      <c r="M151" s="231"/>
      <c r="N151" s="232"/>
      <c r="O151" s="232"/>
      <c r="P151" s="232"/>
      <c r="Q151" s="232"/>
      <c r="R151" s="232"/>
      <c r="S151" s="232"/>
      <c r="T151" s="233"/>
      <c r="AT151" s="234" t="s">
        <v>161</v>
      </c>
      <c r="AU151" s="234" t="s">
        <v>89</v>
      </c>
      <c r="AV151" s="13" t="s">
        <v>89</v>
      </c>
      <c r="AW151" s="13" t="s">
        <v>32</v>
      </c>
      <c r="AX151" s="13" t="s">
        <v>87</v>
      </c>
      <c r="AY151" s="234" t="s">
        <v>153</v>
      </c>
    </row>
    <row r="152" spans="1:65" s="2" customFormat="1" ht="33" customHeight="1">
      <c r="A152" s="35"/>
      <c r="B152" s="36"/>
      <c r="C152" s="210" t="s">
        <v>170</v>
      </c>
      <c r="D152" s="210" t="s">
        <v>155</v>
      </c>
      <c r="E152" s="211" t="s">
        <v>171</v>
      </c>
      <c r="F152" s="212" t="s">
        <v>172</v>
      </c>
      <c r="G152" s="213" t="s">
        <v>158</v>
      </c>
      <c r="H152" s="214">
        <v>4</v>
      </c>
      <c r="I152" s="215"/>
      <c r="J152" s="216">
        <f>ROUND(I152*H152,2)</f>
        <v>0</v>
      </c>
      <c r="K152" s="217"/>
      <c r="L152" s="38"/>
      <c r="M152" s="218" t="s">
        <v>1</v>
      </c>
      <c r="N152" s="219" t="s">
        <v>44</v>
      </c>
      <c r="O152" s="72"/>
      <c r="P152" s="220">
        <f>O152*H152</f>
        <v>0</v>
      </c>
      <c r="Q152" s="220">
        <v>0</v>
      </c>
      <c r="R152" s="220">
        <f>Q152*H152</f>
        <v>0</v>
      </c>
      <c r="S152" s="220">
        <v>0</v>
      </c>
      <c r="T152" s="22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2" t="s">
        <v>159</v>
      </c>
      <c r="AT152" s="222" t="s">
        <v>155</v>
      </c>
      <c r="AU152" s="222" t="s">
        <v>89</v>
      </c>
      <c r="AY152" s="17" t="s">
        <v>153</v>
      </c>
      <c r="BE152" s="115">
        <f>IF(N152="základní",J152,0)</f>
        <v>0</v>
      </c>
      <c r="BF152" s="115">
        <f>IF(N152="snížená",J152,0)</f>
        <v>0</v>
      </c>
      <c r="BG152" s="115">
        <f>IF(N152="zákl. přenesená",J152,0)</f>
        <v>0</v>
      </c>
      <c r="BH152" s="115">
        <f>IF(N152="sníž. přenesená",J152,0)</f>
        <v>0</v>
      </c>
      <c r="BI152" s="115">
        <f>IF(N152="nulová",J152,0)</f>
        <v>0</v>
      </c>
      <c r="BJ152" s="17" t="s">
        <v>87</v>
      </c>
      <c r="BK152" s="115">
        <f>ROUND(I152*H152,2)</f>
        <v>0</v>
      </c>
      <c r="BL152" s="17" t="s">
        <v>159</v>
      </c>
      <c r="BM152" s="222" t="s">
        <v>173</v>
      </c>
    </row>
    <row r="153" spans="2:51" s="13" customFormat="1" ht="12">
      <c r="B153" s="223"/>
      <c r="C153" s="224"/>
      <c r="D153" s="225" t="s">
        <v>161</v>
      </c>
      <c r="E153" s="226" t="s">
        <v>1</v>
      </c>
      <c r="F153" s="227" t="s">
        <v>174</v>
      </c>
      <c r="G153" s="224"/>
      <c r="H153" s="228">
        <v>4</v>
      </c>
      <c r="I153" s="229"/>
      <c r="J153" s="224"/>
      <c r="K153" s="224"/>
      <c r="L153" s="230"/>
      <c r="M153" s="231"/>
      <c r="N153" s="232"/>
      <c r="O153" s="232"/>
      <c r="P153" s="232"/>
      <c r="Q153" s="232"/>
      <c r="R153" s="232"/>
      <c r="S153" s="232"/>
      <c r="T153" s="233"/>
      <c r="AT153" s="234" t="s">
        <v>161</v>
      </c>
      <c r="AU153" s="234" t="s">
        <v>89</v>
      </c>
      <c r="AV153" s="13" t="s">
        <v>89</v>
      </c>
      <c r="AW153" s="13" t="s">
        <v>32</v>
      </c>
      <c r="AX153" s="13" t="s">
        <v>87</v>
      </c>
      <c r="AY153" s="234" t="s">
        <v>153</v>
      </c>
    </row>
    <row r="154" spans="1:65" s="2" customFormat="1" ht="16.5" customHeight="1">
      <c r="A154" s="35"/>
      <c r="B154" s="36"/>
      <c r="C154" s="235" t="s">
        <v>159</v>
      </c>
      <c r="D154" s="235" t="s">
        <v>175</v>
      </c>
      <c r="E154" s="236" t="s">
        <v>176</v>
      </c>
      <c r="F154" s="237" t="s">
        <v>177</v>
      </c>
      <c r="G154" s="238" t="s">
        <v>158</v>
      </c>
      <c r="H154" s="239">
        <v>4</v>
      </c>
      <c r="I154" s="240"/>
      <c r="J154" s="241">
        <f>ROUND(I154*H154,2)</f>
        <v>0</v>
      </c>
      <c r="K154" s="242"/>
      <c r="L154" s="243"/>
      <c r="M154" s="244" t="s">
        <v>1</v>
      </c>
      <c r="N154" s="245" t="s">
        <v>44</v>
      </c>
      <c r="O154" s="72"/>
      <c r="P154" s="220">
        <f>O154*H154</f>
        <v>0</v>
      </c>
      <c r="Q154" s="220">
        <v>0.00028</v>
      </c>
      <c r="R154" s="220">
        <f>Q154*H154</f>
        <v>0.00112</v>
      </c>
      <c r="S154" s="220">
        <v>0</v>
      </c>
      <c r="T154" s="22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2" t="s">
        <v>163</v>
      </c>
      <c r="AT154" s="222" t="s">
        <v>175</v>
      </c>
      <c r="AU154" s="222" t="s">
        <v>89</v>
      </c>
      <c r="AY154" s="17" t="s">
        <v>153</v>
      </c>
      <c r="BE154" s="115">
        <f>IF(N154="základní",J154,0)</f>
        <v>0</v>
      </c>
      <c r="BF154" s="115">
        <f>IF(N154="snížená",J154,0)</f>
        <v>0</v>
      </c>
      <c r="BG154" s="115">
        <f>IF(N154="zákl. přenesená",J154,0)</f>
        <v>0</v>
      </c>
      <c r="BH154" s="115">
        <f>IF(N154="sníž. přenesená",J154,0)</f>
        <v>0</v>
      </c>
      <c r="BI154" s="115">
        <f>IF(N154="nulová",J154,0)</f>
        <v>0</v>
      </c>
      <c r="BJ154" s="17" t="s">
        <v>87</v>
      </c>
      <c r="BK154" s="115">
        <f>ROUND(I154*H154,2)</f>
        <v>0</v>
      </c>
      <c r="BL154" s="17" t="s">
        <v>159</v>
      </c>
      <c r="BM154" s="222" t="s">
        <v>178</v>
      </c>
    </row>
    <row r="155" spans="1:65" s="2" customFormat="1" ht="21.75" customHeight="1">
      <c r="A155" s="35"/>
      <c r="B155" s="36"/>
      <c r="C155" s="210" t="s">
        <v>179</v>
      </c>
      <c r="D155" s="210" t="s">
        <v>155</v>
      </c>
      <c r="E155" s="211" t="s">
        <v>180</v>
      </c>
      <c r="F155" s="212" t="s">
        <v>181</v>
      </c>
      <c r="G155" s="213" t="s">
        <v>167</v>
      </c>
      <c r="H155" s="214">
        <v>16.25</v>
      </c>
      <c r="I155" s="215"/>
      <c r="J155" s="216">
        <f>ROUND(I155*H155,2)</f>
        <v>0</v>
      </c>
      <c r="K155" s="217"/>
      <c r="L155" s="38"/>
      <c r="M155" s="218" t="s">
        <v>1</v>
      </c>
      <c r="N155" s="219" t="s">
        <v>44</v>
      </c>
      <c r="O155" s="72"/>
      <c r="P155" s="220">
        <f>O155*H155</f>
        <v>0</v>
      </c>
      <c r="Q155" s="220">
        <v>0</v>
      </c>
      <c r="R155" s="220">
        <f>Q155*H155</f>
        <v>0</v>
      </c>
      <c r="S155" s="220">
        <v>0</v>
      </c>
      <c r="T155" s="221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2" t="s">
        <v>159</v>
      </c>
      <c r="AT155" s="222" t="s">
        <v>155</v>
      </c>
      <c r="AU155" s="222" t="s">
        <v>89</v>
      </c>
      <c r="AY155" s="17" t="s">
        <v>153</v>
      </c>
      <c r="BE155" s="115">
        <f>IF(N155="základní",J155,0)</f>
        <v>0</v>
      </c>
      <c r="BF155" s="115">
        <f>IF(N155="snížená",J155,0)</f>
        <v>0</v>
      </c>
      <c r="BG155" s="115">
        <f>IF(N155="zákl. přenesená",J155,0)</f>
        <v>0</v>
      </c>
      <c r="BH155" s="115">
        <f>IF(N155="sníž. přenesená",J155,0)</f>
        <v>0</v>
      </c>
      <c r="BI155" s="115">
        <f>IF(N155="nulová",J155,0)</f>
        <v>0</v>
      </c>
      <c r="BJ155" s="17" t="s">
        <v>87</v>
      </c>
      <c r="BK155" s="115">
        <f>ROUND(I155*H155,2)</f>
        <v>0</v>
      </c>
      <c r="BL155" s="17" t="s">
        <v>159</v>
      </c>
      <c r="BM155" s="222" t="s">
        <v>182</v>
      </c>
    </row>
    <row r="156" spans="2:51" s="13" customFormat="1" ht="12">
      <c r="B156" s="223"/>
      <c r="C156" s="224"/>
      <c r="D156" s="225" t="s">
        <v>161</v>
      </c>
      <c r="E156" s="226" t="s">
        <v>1</v>
      </c>
      <c r="F156" s="227" t="s">
        <v>169</v>
      </c>
      <c r="G156" s="224"/>
      <c r="H156" s="228">
        <v>16.25</v>
      </c>
      <c r="I156" s="229"/>
      <c r="J156" s="224"/>
      <c r="K156" s="224"/>
      <c r="L156" s="230"/>
      <c r="M156" s="231"/>
      <c r="N156" s="232"/>
      <c r="O156" s="232"/>
      <c r="P156" s="232"/>
      <c r="Q156" s="232"/>
      <c r="R156" s="232"/>
      <c r="S156" s="232"/>
      <c r="T156" s="233"/>
      <c r="AT156" s="234" t="s">
        <v>161</v>
      </c>
      <c r="AU156" s="234" t="s">
        <v>89</v>
      </c>
      <c r="AV156" s="13" t="s">
        <v>89</v>
      </c>
      <c r="AW156" s="13" t="s">
        <v>32</v>
      </c>
      <c r="AX156" s="13" t="s">
        <v>87</v>
      </c>
      <c r="AY156" s="234" t="s">
        <v>153</v>
      </c>
    </row>
    <row r="157" spans="1:65" s="2" customFormat="1" ht="21.75" customHeight="1">
      <c r="A157" s="35"/>
      <c r="B157" s="36"/>
      <c r="C157" s="210" t="s">
        <v>183</v>
      </c>
      <c r="D157" s="210" t="s">
        <v>155</v>
      </c>
      <c r="E157" s="211" t="s">
        <v>184</v>
      </c>
      <c r="F157" s="212" t="s">
        <v>185</v>
      </c>
      <c r="G157" s="213" t="s">
        <v>158</v>
      </c>
      <c r="H157" s="214">
        <v>1</v>
      </c>
      <c r="I157" s="215"/>
      <c r="J157" s="216">
        <f>ROUND(I157*H157,2)</f>
        <v>0</v>
      </c>
      <c r="K157" s="217"/>
      <c r="L157" s="38"/>
      <c r="M157" s="218" t="s">
        <v>1</v>
      </c>
      <c r="N157" s="219" t="s">
        <v>44</v>
      </c>
      <c r="O157" s="72"/>
      <c r="P157" s="220">
        <f>O157*H157</f>
        <v>0</v>
      </c>
      <c r="Q157" s="220">
        <v>0.00024</v>
      </c>
      <c r="R157" s="220">
        <f>Q157*H157</f>
        <v>0.00024</v>
      </c>
      <c r="S157" s="220">
        <v>0</v>
      </c>
      <c r="T157" s="22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2" t="s">
        <v>159</v>
      </c>
      <c r="AT157" s="222" t="s">
        <v>155</v>
      </c>
      <c r="AU157" s="222" t="s">
        <v>89</v>
      </c>
      <c r="AY157" s="17" t="s">
        <v>153</v>
      </c>
      <c r="BE157" s="115">
        <f>IF(N157="základní",J157,0)</f>
        <v>0</v>
      </c>
      <c r="BF157" s="115">
        <f>IF(N157="snížená",J157,0)</f>
        <v>0</v>
      </c>
      <c r="BG157" s="115">
        <f>IF(N157="zákl. přenesená",J157,0)</f>
        <v>0</v>
      </c>
      <c r="BH157" s="115">
        <f>IF(N157="sníž. přenesená",J157,0)</f>
        <v>0</v>
      </c>
      <c r="BI157" s="115">
        <f>IF(N157="nulová",J157,0)</f>
        <v>0</v>
      </c>
      <c r="BJ157" s="17" t="s">
        <v>87</v>
      </c>
      <c r="BK157" s="115">
        <f>ROUND(I157*H157,2)</f>
        <v>0</v>
      </c>
      <c r="BL157" s="17" t="s">
        <v>159</v>
      </c>
      <c r="BM157" s="222" t="s">
        <v>186</v>
      </c>
    </row>
    <row r="158" spans="2:51" s="13" customFormat="1" ht="12">
      <c r="B158" s="223"/>
      <c r="C158" s="224"/>
      <c r="D158" s="225" t="s">
        <v>161</v>
      </c>
      <c r="E158" s="226" t="s">
        <v>1</v>
      </c>
      <c r="F158" s="227" t="s">
        <v>187</v>
      </c>
      <c r="G158" s="224"/>
      <c r="H158" s="228">
        <v>1</v>
      </c>
      <c r="I158" s="229"/>
      <c r="J158" s="224"/>
      <c r="K158" s="224"/>
      <c r="L158" s="230"/>
      <c r="M158" s="231"/>
      <c r="N158" s="232"/>
      <c r="O158" s="232"/>
      <c r="P158" s="232"/>
      <c r="Q158" s="232"/>
      <c r="R158" s="232"/>
      <c r="S158" s="232"/>
      <c r="T158" s="233"/>
      <c r="AT158" s="234" t="s">
        <v>161</v>
      </c>
      <c r="AU158" s="234" t="s">
        <v>89</v>
      </c>
      <c r="AV158" s="13" t="s">
        <v>89</v>
      </c>
      <c r="AW158" s="13" t="s">
        <v>32</v>
      </c>
      <c r="AX158" s="13" t="s">
        <v>87</v>
      </c>
      <c r="AY158" s="234" t="s">
        <v>153</v>
      </c>
    </row>
    <row r="159" spans="2:63" s="12" customFormat="1" ht="22.8" customHeight="1">
      <c r="B159" s="194"/>
      <c r="C159" s="195"/>
      <c r="D159" s="196" t="s">
        <v>78</v>
      </c>
      <c r="E159" s="208" t="s">
        <v>188</v>
      </c>
      <c r="F159" s="208" t="s">
        <v>189</v>
      </c>
      <c r="G159" s="195"/>
      <c r="H159" s="195"/>
      <c r="I159" s="198"/>
      <c r="J159" s="209">
        <f>BK159</f>
        <v>0</v>
      </c>
      <c r="K159" s="195"/>
      <c r="L159" s="200"/>
      <c r="M159" s="201"/>
      <c r="N159" s="202"/>
      <c r="O159" s="202"/>
      <c r="P159" s="203">
        <f>SUM(P160:P175)</f>
        <v>0</v>
      </c>
      <c r="Q159" s="202"/>
      <c r="R159" s="203">
        <f>SUM(R160:R175)</f>
        <v>0.034032299999999994</v>
      </c>
      <c r="S159" s="202"/>
      <c r="T159" s="204">
        <f>SUM(T160:T175)</f>
        <v>0.06570000000000001</v>
      </c>
      <c r="AR159" s="205" t="s">
        <v>87</v>
      </c>
      <c r="AT159" s="206" t="s">
        <v>78</v>
      </c>
      <c r="AU159" s="206" t="s">
        <v>87</v>
      </c>
      <c r="AY159" s="205" t="s">
        <v>153</v>
      </c>
      <c r="BK159" s="207">
        <f>SUM(BK160:BK175)</f>
        <v>0</v>
      </c>
    </row>
    <row r="160" spans="1:65" s="2" customFormat="1" ht="21.75" customHeight="1">
      <c r="A160" s="35"/>
      <c r="B160" s="36"/>
      <c r="C160" s="210" t="s">
        <v>190</v>
      </c>
      <c r="D160" s="210" t="s">
        <v>155</v>
      </c>
      <c r="E160" s="211" t="s">
        <v>191</v>
      </c>
      <c r="F160" s="212" t="s">
        <v>192</v>
      </c>
      <c r="G160" s="213" t="s">
        <v>193</v>
      </c>
      <c r="H160" s="214">
        <v>1</v>
      </c>
      <c r="I160" s="215"/>
      <c r="J160" s="216">
        <f>ROUND(I160*H160,2)</f>
        <v>0</v>
      </c>
      <c r="K160" s="217"/>
      <c r="L160" s="38"/>
      <c r="M160" s="218" t="s">
        <v>1</v>
      </c>
      <c r="N160" s="219" t="s">
        <v>44</v>
      </c>
      <c r="O160" s="72"/>
      <c r="P160" s="220">
        <f>O160*H160</f>
        <v>0</v>
      </c>
      <c r="Q160" s="220">
        <v>0.0283</v>
      </c>
      <c r="R160" s="220">
        <f>Q160*H160</f>
        <v>0.0283</v>
      </c>
      <c r="S160" s="220">
        <v>0</v>
      </c>
      <c r="T160" s="22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2" t="s">
        <v>159</v>
      </c>
      <c r="AT160" s="222" t="s">
        <v>155</v>
      </c>
      <c r="AU160" s="222" t="s">
        <v>89</v>
      </c>
      <c r="AY160" s="17" t="s">
        <v>153</v>
      </c>
      <c r="BE160" s="115">
        <f>IF(N160="základní",J160,0)</f>
        <v>0</v>
      </c>
      <c r="BF160" s="115">
        <f>IF(N160="snížená",J160,0)</f>
        <v>0</v>
      </c>
      <c r="BG160" s="115">
        <f>IF(N160="zákl. přenesená",J160,0)</f>
        <v>0</v>
      </c>
      <c r="BH160" s="115">
        <f>IF(N160="sníž. přenesená",J160,0)</f>
        <v>0</v>
      </c>
      <c r="BI160" s="115">
        <f>IF(N160="nulová",J160,0)</f>
        <v>0</v>
      </c>
      <c r="BJ160" s="17" t="s">
        <v>87</v>
      </c>
      <c r="BK160" s="115">
        <f>ROUND(I160*H160,2)</f>
        <v>0</v>
      </c>
      <c r="BL160" s="17" t="s">
        <v>159</v>
      </c>
      <c r="BM160" s="222" t="s">
        <v>194</v>
      </c>
    </row>
    <row r="161" spans="2:51" s="14" customFormat="1" ht="12">
      <c r="B161" s="246"/>
      <c r="C161" s="247"/>
      <c r="D161" s="225" t="s">
        <v>161</v>
      </c>
      <c r="E161" s="248" t="s">
        <v>1</v>
      </c>
      <c r="F161" s="249" t="s">
        <v>195</v>
      </c>
      <c r="G161" s="247"/>
      <c r="H161" s="248" t="s">
        <v>1</v>
      </c>
      <c r="I161" s="250"/>
      <c r="J161" s="247"/>
      <c r="K161" s="247"/>
      <c r="L161" s="251"/>
      <c r="M161" s="252"/>
      <c r="N161" s="253"/>
      <c r="O161" s="253"/>
      <c r="P161" s="253"/>
      <c r="Q161" s="253"/>
      <c r="R161" s="253"/>
      <c r="S161" s="253"/>
      <c r="T161" s="254"/>
      <c r="AT161" s="255" t="s">
        <v>161</v>
      </c>
      <c r="AU161" s="255" t="s">
        <v>89</v>
      </c>
      <c r="AV161" s="14" t="s">
        <v>87</v>
      </c>
      <c r="AW161" s="14" t="s">
        <v>32</v>
      </c>
      <c r="AX161" s="14" t="s">
        <v>79</v>
      </c>
      <c r="AY161" s="255" t="s">
        <v>153</v>
      </c>
    </row>
    <row r="162" spans="2:51" s="14" customFormat="1" ht="12">
      <c r="B162" s="246"/>
      <c r="C162" s="247"/>
      <c r="D162" s="225" t="s">
        <v>161</v>
      </c>
      <c r="E162" s="248" t="s">
        <v>1</v>
      </c>
      <c r="F162" s="249" t="s">
        <v>196</v>
      </c>
      <c r="G162" s="247"/>
      <c r="H162" s="248" t="s">
        <v>1</v>
      </c>
      <c r="I162" s="250"/>
      <c r="J162" s="247"/>
      <c r="K162" s="247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161</v>
      </c>
      <c r="AU162" s="255" t="s">
        <v>89</v>
      </c>
      <c r="AV162" s="14" t="s">
        <v>87</v>
      </c>
      <c r="AW162" s="14" t="s">
        <v>32</v>
      </c>
      <c r="AX162" s="14" t="s">
        <v>79</v>
      </c>
      <c r="AY162" s="255" t="s">
        <v>153</v>
      </c>
    </row>
    <row r="163" spans="2:51" s="14" customFormat="1" ht="12">
      <c r="B163" s="246"/>
      <c r="C163" s="247"/>
      <c r="D163" s="225" t="s">
        <v>161</v>
      </c>
      <c r="E163" s="248" t="s">
        <v>1</v>
      </c>
      <c r="F163" s="249" t="s">
        <v>197</v>
      </c>
      <c r="G163" s="247"/>
      <c r="H163" s="248" t="s">
        <v>1</v>
      </c>
      <c r="I163" s="250"/>
      <c r="J163" s="247"/>
      <c r="K163" s="247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161</v>
      </c>
      <c r="AU163" s="255" t="s">
        <v>89</v>
      </c>
      <c r="AV163" s="14" t="s">
        <v>87</v>
      </c>
      <c r="AW163" s="14" t="s">
        <v>32</v>
      </c>
      <c r="AX163" s="14" t="s">
        <v>79</v>
      </c>
      <c r="AY163" s="255" t="s">
        <v>153</v>
      </c>
    </row>
    <row r="164" spans="2:51" s="14" customFormat="1" ht="12">
      <c r="B164" s="246"/>
      <c r="C164" s="247"/>
      <c r="D164" s="225" t="s">
        <v>161</v>
      </c>
      <c r="E164" s="248" t="s">
        <v>1</v>
      </c>
      <c r="F164" s="249" t="s">
        <v>198</v>
      </c>
      <c r="G164" s="247"/>
      <c r="H164" s="248" t="s">
        <v>1</v>
      </c>
      <c r="I164" s="250"/>
      <c r="J164" s="247"/>
      <c r="K164" s="247"/>
      <c r="L164" s="251"/>
      <c r="M164" s="252"/>
      <c r="N164" s="253"/>
      <c r="O164" s="253"/>
      <c r="P164" s="253"/>
      <c r="Q164" s="253"/>
      <c r="R164" s="253"/>
      <c r="S164" s="253"/>
      <c r="T164" s="254"/>
      <c r="AT164" s="255" t="s">
        <v>161</v>
      </c>
      <c r="AU164" s="255" t="s">
        <v>89</v>
      </c>
      <c r="AV164" s="14" t="s">
        <v>87</v>
      </c>
      <c r="AW164" s="14" t="s">
        <v>32</v>
      </c>
      <c r="AX164" s="14" t="s">
        <v>79</v>
      </c>
      <c r="AY164" s="255" t="s">
        <v>153</v>
      </c>
    </row>
    <row r="165" spans="2:51" s="13" customFormat="1" ht="12">
      <c r="B165" s="223"/>
      <c r="C165" s="224"/>
      <c r="D165" s="225" t="s">
        <v>161</v>
      </c>
      <c r="E165" s="226" t="s">
        <v>1</v>
      </c>
      <c r="F165" s="227" t="s">
        <v>199</v>
      </c>
      <c r="G165" s="224"/>
      <c r="H165" s="228">
        <v>1</v>
      </c>
      <c r="I165" s="229"/>
      <c r="J165" s="224"/>
      <c r="K165" s="224"/>
      <c r="L165" s="230"/>
      <c r="M165" s="231"/>
      <c r="N165" s="232"/>
      <c r="O165" s="232"/>
      <c r="P165" s="232"/>
      <c r="Q165" s="232"/>
      <c r="R165" s="232"/>
      <c r="S165" s="232"/>
      <c r="T165" s="233"/>
      <c r="AT165" s="234" t="s">
        <v>161</v>
      </c>
      <c r="AU165" s="234" t="s">
        <v>89</v>
      </c>
      <c r="AV165" s="13" t="s">
        <v>89</v>
      </c>
      <c r="AW165" s="13" t="s">
        <v>32</v>
      </c>
      <c r="AX165" s="13" t="s">
        <v>87</v>
      </c>
      <c r="AY165" s="234" t="s">
        <v>153</v>
      </c>
    </row>
    <row r="166" spans="1:65" s="2" customFormat="1" ht="33" customHeight="1">
      <c r="A166" s="35"/>
      <c r="B166" s="36"/>
      <c r="C166" s="210" t="s">
        <v>163</v>
      </c>
      <c r="D166" s="210" t="s">
        <v>155</v>
      </c>
      <c r="E166" s="211" t="s">
        <v>200</v>
      </c>
      <c r="F166" s="212" t="s">
        <v>201</v>
      </c>
      <c r="G166" s="213" t="s">
        <v>202</v>
      </c>
      <c r="H166" s="214">
        <v>32.886</v>
      </c>
      <c r="I166" s="215"/>
      <c r="J166" s="216">
        <f>ROUND(I166*H166,2)</f>
        <v>0</v>
      </c>
      <c r="K166" s="217"/>
      <c r="L166" s="38"/>
      <c r="M166" s="218" t="s">
        <v>1</v>
      </c>
      <c r="N166" s="219" t="s">
        <v>44</v>
      </c>
      <c r="O166" s="72"/>
      <c r="P166" s="220">
        <f>O166*H166</f>
        <v>0</v>
      </c>
      <c r="Q166" s="220">
        <v>0.00013</v>
      </c>
      <c r="R166" s="220">
        <f>Q166*H166</f>
        <v>0.00427518</v>
      </c>
      <c r="S166" s="220">
        <v>0</v>
      </c>
      <c r="T166" s="22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2" t="s">
        <v>159</v>
      </c>
      <c r="AT166" s="222" t="s">
        <v>155</v>
      </c>
      <c r="AU166" s="222" t="s">
        <v>89</v>
      </c>
      <c r="AY166" s="17" t="s">
        <v>153</v>
      </c>
      <c r="BE166" s="115">
        <f>IF(N166="základní",J166,0)</f>
        <v>0</v>
      </c>
      <c r="BF166" s="115">
        <f>IF(N166="snížená",J166,0)</f>
        <v>0</v>
      </c>
      <c r="BG166" s="115">
        <f>IF(N166="zákl. přenesená",J166,0)</f>
        <v>0</v>
      </c>
      <c r="BH166" s="115">
        <f>IF(N166="sníž. přenesená",J166,0)</f>
        <v>0</v>
      </c>
      <c r="BI166" s="115">
        <f>IF(N166="nulová",J166,0)</f>
        <v>0</v>
      </c>
      <c r="BJ166" s="17" t="s">
        <v>87</v>
      </c>
      <c r="BK166" s="115">
        <f>ROUND(I166*H166,2)</f>
        <v>0</v>
      </c>
      <c r="BL166" s="17" t="s">
        <v>159</v>
      </c>
      <c r="BM166" s="222" t="s">
        <v>203</v>
      </c>
    </row>
    <row r="167" spans="2:51" s="13" customFormat="1" ht="20.4">
      <c r="B167" s="223"/>
      <c r="C167" s="224"/>
      <c r="D167" s="225" t="s">
        <v>161</v>
      </c>
      <c r="E167" s="226" t="s">
        <v>1</v>
      </c>
      <c r="F167" s="227" t="s">
        <v>204</v>
      </c>
      <c r="G167" s="224"/>
      <c r="H167" s="228">
        <v>32.886</v>
      </c>
      <c r="I167" s="229"/>
      <c r="J167" s="224"/>
      <c r="K167" s="224"/>
      <c r="L167" s="230"/>
      <c r="M167" s="231"/>
      <c r="N167" s="232"/>
      <c r="O167" s="232"/>
      <c r="P167" s="232"/>
      <c r="Q167" s="232"/>
      <c r="R167" s="232"/>
      <c r="S167" s="232"/>
      <c r="T167" s="233"/>
      <c r="AT167" s="234" t="s">
        <v>161</v>
      </c>
      <c r="AU167" s="234" t="s">
        <v>89</v>
      </c>
      <c r="AV167" s="13" t="s">
        <v>89</v>
      </c>
      <c r="AW167" s="13" t="s">
        <v>32</v>
      </c>
      <c r="AX167" s="13" t="s">
        <v>87</v>
      </c>
      <c r="AY167" s="234" t="s">
        <v>153</v>
      </c>
    </row>
    <row r="168" spans="1:65" s="2" customFormat="1" ht="21.75" customHeight="1">
      <c r="A168" s="35"/>
      <c r="B168" s="36"/>
      <c r="C168" s="210" t="s">
        <v>188</v>
      </c>
      <c r="D168" s="210" t="s">
        <v>155</v>
      </c>
      <c r="E168" s="211" t="s">
        <v>205</v>
      </c>
      <c r="F168" s="212" t="s">
        <v>206</v>
      </c>
      <c r="G168" s="213" t="s">
        <v>202</v>
      </c>
      <c r="H168" s="214">
        <v>36.428</v>
      </c>
      <c r="I168" s="215"/>
      <c r="J168" s="216">
        <f>ROUND(I168*H168,2)</f>
        <v>0</v>
      </c>
      <c r="K168" s="217"/>
      <c r="L168" s="38"/>
      <c r="M168" s="218" t="s">
        <v>1</v>
      </c>
      <c r="N168" s="219" t="s">
        <v>44</v>
      </c>
      <c r="O168" s="72"/>
      <c r="P168" s="220">
        <f>O168*H168</f>
        <v>0</v>
      </c>
      <c r="Q168" s="220">
        <v>4E-05</v>
      </c>
      <c r="R168" s="220">
        <f>Q168*H168</f>
        <v>0.0014571200000000001</v>
      </c>
      <c r="S168" s="220">
        <v>0</v>
      </c>
      <c r="T168" s="221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2" t="s">
        <v>159</v>
      </c>
      <c r="AT168" s="222" t="s">
        <v>155</v>
      </c>
      <c r="AU168" s="222" t="s">
        <v>89</v>
      </c>
      <c r="AY168" s="17" t="s">
        <v>153</v>
      </c>
      <c r="BE168" s="115">
        <f>IF(N168="základní",J168,0)</f>
        <v>0</v>
      </c>
      <c r="BF168" s="115">
        <f>IF(N168="snížená",J168,0)</f>
        <v>0</v>
      </c>
      <c r="BG168" s="115">
        <f>IF(N168="zákl. přenesená",J168,0)</f>
        <v>0</v>
      </c>
      <c r="BH168" s="115">
        <f>IF(N168="sníž. přenesená",J168,0)</f>
        <v>0</v>
      </c>
      <c r="BI168" s="115">
        <f>IF(N168="nulová",J168,0)</f>
        <v>0</v>
      </c>
      <c r="BJ168" s="17" t="s">
        <v>87</v>
      </c>
      <c r="BK168" s="115">
        <f>ROUND(I168*H168,2)</f>
        <v>0</v>
      </c>
      <c r="BL168" s="17" t="s">
        <v>159</v>
      </c>
      <c r="BM168" s="222" t="s">
        <v>207</v>
      </c>
    </row>
    <row r="169" spans="2:51" s="13" customFormat="1" ht="12">
      <c r="B169" s="223"/>
      <c r="C169" s="224"/>
      <c r="D169" s="225" t="s">
        <v>161</v>
      </c>
      <c r="E169" s="226" t="s">
        <v>1</v>
      </c>
      <c r="F169" s="227" t="s">
        <v>208</v>
      </c>
      <c r="G169" s="224"/>
      <c r="H169" s="228">
        <v>36.428</v>
      </c>
      <c r="I169" s="229"/>
      <c r="J169" s="224"/>
      <c r="K169" s="224"/>
      <c r="L169" s="230"/>
      <c r="M169" s="231"/>
      <c r="N169" s="232"/>
      <c r="O169" s="232"/>
      <c r="P169" s="232"/>
      <c r="Q169" s="232"/>
      <c r="R169" s="232"/>
      <c r="S169" s="232"/>
      <c r="T169" s="233"/>
      <c r="AT169" s="234" t="s">
        <v>161</v>
      </c>
      <c r="AU169" s="234" t="s">
        <v>89</v>
      </c>
      <c r="AV169" s="13" t="s">
        <v>89</v>
      </c>
      <c r="AW169" s="13" t="s">
        <v>32</v>
      </c>
      <c r="AX169" s="13" t="s">
        <v>87</v>
      </c>
      <c r="AY169" s="234" t="s">
        <v>153</v>
      </c>
    </row>
    <row r="170" spans="1:65" s="2" customFormat="1" ht="21.75" customHeight="1">
      <c r="A170" s="35"/>
      <c r="B170" s="36"/>
      <c r="C170" s="210" t="s">
        <v>209</v>
      </c>
      <c r="D170" s="210" t="s">
        <v>155</v>
      </c>
      <c r="E170" s="211" t="s">
        <v>210</v>
      </c>
      <c r="F170" s="212" t="s">
        <v>211</v>
      </c>
      <c r="G170" s="213" t="s">
        <v>202</v>
      </c>
      <c r="H170" s="214">
        <v>0.18</v>
      </c>
      <c r="I170" s="215"/>
      <c r="J170" s="216">
        <f>ROUND(I170*H170,2)</f>
        <v>0</v>
      </c>
      <c r="K170" s="217"/>
      <c r="L170" s="38"/>
      <c r="M170" s="218" t="s">
        <v>1</v>
      </c>
      <c r="N170" s="219" t="s">
        <v>44</v>
      </c>
      <c r="O170" s="72"/>
      <c r="P170" s="220">
        <f>O170*H170</f>
        <v>0</v>
      </c>
      <c r="Q170" s="220">
        <v>0</v>
      </c>
      <c r="R170" s="220">
        <f>Q170*H170</f>
        <v>0</v>
      </c>
      <c r="S170" s="220">
        <v>0.029</v>
      </c>
      <c r="T170" s="221">
        <f>S170*H170</f>
        <v>0.00522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2" t="s">
        <v>159</v>
      </c>
      <c r="AT170" s="222" t="s">
        <v>155</v>
      </c>
      <c r="AU170" s="222" t="s">
        <v>89</v>
      </c>
      <c r="AY170" s="17" t="s">
        <v>153</v>
      </c>
      <c r="BE170" s="115">
        <f>IF(N170="základní",J170,0)</f>
        <v>0</v>
      </c>
      <c r="BF170" s="115">
        <f>IF(N170="snížená",J170,0)</f>
        <v>0</v>
      </c>
      <c r="BG170" s="115">
        <f>IF(N170="zákl. přenesená",J170,0)</f>
        <v>0</v>
      </c>
      <c r="BH170" s="115">
        <f>IF(N170="sníž. přenesená",J170,0)</f>
        <v>0</v>
      </c>
      <c r="BI170" s="115">
        <f>IF(N170="nulová",J170,0)</f>
        <v>0</v>
      </c>
      <c r="BJ170" s="17" t="s">
        <v>87</v>
      </c>
      <c r="BK170" s="115">
        <f>ROUND(I170*H170,2)</f>
        <v>0</v>
      </c>
      <c r="BL170" s="17" t="s">
        <v>159</v>
      </c>
      <c r="BM170" s="222" t="s">
        <v>212</v>
      </c>
    </row>
    <row r="171" spans="2:51" s="13" customFormat="1" ht="12">
      <c r="B171" s="223"/>
      <c r="C171" s="224"/>
      <c r="D171" s="225" t="s">
        <v>161</v>
      </c>
      <c r="E171" s="226" t="s">
        <v>1</v>
      </c>
      <c r="F171" s="227" t="s">
        <v>213</v>
      </c>
      <c r="G171" s="224"/>
      <c r="H171" s="228">
        <v>0.18</v>
      </c>
      <c r="I171" s="229"/>
      <c r="J171" s="224"/>
      <c r="K171" s="224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161</v>
      </c>
      <c r="AU171" s="234" t="s">
        <v>89</v>
      </c>
      <c r="AV171" s="13" t="s">
        <v>89</v>
      </c>
      <c r="AW171" s="13" t="s">
        <v>32</v>
      </c>
      <c r="AX171" s="13" t="s">
        <v>87</v>
      </c>
      <c r="AY171" s="234" t="s">
        <v>153</v>
      </c>
    </row>
    <row r="172" spans="1:65" s="2" customFormat="1" ht="21.75" customHeight="1">
      <c r="A172" s="35"/>
      <c r="B172" s="36"/>
      <c r="C172" s="210" t="s">
        <v>214</v>
      </c>
      <c r="D172" s="210" t="s">
        <v>155</v>
      </c>
      <c r="E172" s="211" t="s">
        <v>215</v>
      </c>
      <c r="F172" s="212" t="s">
        <v>216</v>
      </c>
      <c r="G172" s="213" t="s">
        <v>202</v>
      </c>
      <c r="H172" s="214">
        <v>2.16</v>
      </c>
      <c r="I172" s="215"/>
      <c r="J172" s="216">
        <f>ROUND(I172*H172,2)</f>
        <v>0</v>
      </c>
      <c r="K172" s="217"/>
      <c r="L172" s="38"/>
      <c r="M172" s="218" t="s">
        <v>1</v>
      </c>
      <c r="N172" s="219" t="s">
        <v>44</v>
      </c>
      <c r="O172" s="72"/>
      <c r="P172" s="220">
        <f>O172*H172</f>
        <v>0</v>
      </c>
      <c r="Q172" s="220">
        <v>0</v>
      </c>
      <c r="R172" s="220">
        <f>Q172*H172</f>
        <v>0</v>
      </c>
      <c r="S172" s="220">
        <v>0.028</v>
      </c>
      <c r="T172" s="221">
        <f>S172*H172</f>
        <v>0.060480000000000006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2" t="s">
        <v>159</v>
      </c>
      <c r="AT172" s="222" t="s">
        <v>155</v>
      </c>
      <c r="AU172" s="222" t="s">
        <v>89</v>
      </c>
      <c r="AY172" s="17" t="s">
        <v>153</v>
      </c>
      <c r="BE172" s="115">
        <f>IF(N172="základní",J172,0)</f>
        <v>0</v>
      </c>
      <c r="BF172" s="115">
        <f>IF(N172="snížená",J172,0)</f>
        <v>0</v>
      </c>
      <c r="BG172" s="115">
        <f>IF(N172="zákl. přenesená",J172,0)</f>
        <v>0</v>
      </c>
      <c r="BH172" s="115">
        <f>IF(N172="sníž. přenesená",J172,0)</f>
        <v>0</v>
      </c>
      <c r="BI172" s="115">
        <f>IF(N172="nulová",J172,0)</f>
        <v>0</v>
      </c>
      <c r="BJ172" s="17" t="s">
        <v>87</v>
      </c>
      <c r="BK172" s="115">
        <f>ROUND(I172*H172,2)</f>
        <v>0</v>
      </c>
      <c r="BL172" s="17" t="s">
        <v>159</v>
      </c>
      <c r="BM172" s="222" t="s">
        <v>217</v>
      </c>
    </row>
    <row r="173" spans="2:51" s="13" customFormat="1" ht="12">
      <c r="B173" s="223"/>
      <c r="C173" s="224"/>
      <c r="D173" s="225" t="s">
        <v>161</v>
      </c>
      <c r="E173" s="226" t="s">
        <v>1</v>
      </c>
      <c r="F173" s="227" t="s">
        <v>218</v>
      </c>
      <c r="G173" s="224"/>
      <c r="H173" s="228">
        <v>0.36</v>
      </c>
      <c r="I173" s="229"/>
      <c r="J173" s="224"/>
      <c r="K173" s="224"/>
      <c r="L173" s="230"/>
      <c r="M173" s="231"/>
      <c r="N173" s="232"/>
      <c r="O173" s="232"/>
      <c r="P173" s="232"/>
      <c r="Q173" s="232"/>
      <c r="R173" s="232"/>
      <c r="S173" s="232"/>
      <c r="T173" s="233"/>
      <c r="AT173" s="234" t="s">
        <v>161</v>
      </c>
      <c r="AU173" s="234" t="s">
        <v>89</v>
      </c>
      <c r="AV173" s="13" t="s">
        <v>89</v>
      </c>
      <c r="AW173" s="13" t="s">
        <v>32</v>
      </c>
      <c r="AX173" s="13" t="s">
        <v>79</v>
      </c>
      <c r="AY173" s="234" t="s">
        <v>153</v>
      </c>
    </row>
    <row r="174" spans="2:51" s="13" customFormat="1" ht="12">
      <c r="B174" s="223"/>
      <c r="C174" s="224"/>
      <c r="D174" s="225" t="s">
        <v>161</v>
      </c>
      <c r="E174" s="226" t="s">
        <v>1</v>
      </c>
      <c r="F174" s="227" t="s">
        <v>219</v>
      </c>
      <c r="G174" s="224"/>
      <c r="H174" s="228">
        <v>1.8</v>
      </c>
      <c r="I174" s="229"/>
      <c r="J174" s="224"/>
      <c r="K174" s="224"/>
      <c r="L174" s="230"/>
      <c r="M174" s="231"/>
      <c r="N174" s="232"/>
      <c r="O174" s="232"/>
      <c r="P174" s="232"/>
      <c r="Q174" s="232"/>
      <c r="R174" s="232"/>
      <c r="S174" s="232"/>
      <c r="T174" s="233"/>
      <c r="AT174" s="234" t="s">
        <v>161</v>
      </c>
      <c r="AU174" s="234" t="s">
        <v>89</v>
      </c>
      <c r="AV174" s="13" t="s">
        <v>89</v>
      </c>
      <c r="AW174" s="13" t="s">
        <v>32</v>
      </c>
      <c r="AX174" s="13" t="s">
        <v>79</v>
      </c>
      <c r="AY174" s="234" t="s">
        <v>153</v>
      </c>
    </row>
    <row r="175" spans="2:51" s="15" customFormat="1" ht="12">
      <c r="B175" s="256"/>
      <c r="C175" s="257"/>
      <c r="D175" s="225" t="s">
        <v>161</v>
      </c>
      <c r="E175" s="258" t="s">
        <v>1</v>
      </c>
      <c r="F175" s="259" t="s">
        <v>220</v>
      </c>
      <c r="G175" s="257"/>
      <c r="H175" s="260">
        <v>2.16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AT175" s="266" t="s">
        <v>161</v>
      </c>
      <c r="AU175" s="266" t="s">
        <v>89</v>
      </c>
      <c r="AV175" s="15" t="s">
        <v>159</v>
      </c>
      <c r="AW175" s="15" t="s">
        <v>32</v>
      </c>
      <c r="AX175" s="15" t="s">
        <v>87</v>
      </c>
      <c r="AY175" s="266" t="s">
        <v>153</v>
      </c>
    </row>
    <row r="176" spans="2:63" s="12" customFormat="1" ht="22.8" customHeight="1">
      <c r="B176" s="194"/>
      <c r="C176" s="195"/>
      <c r="D176" s="196" t="s">
        <v>78</v>
      </c>
      <c r="E176" s="208" t="s">
        <v>221</v>
      </c>
      <c r="F176" s="208" t="s">
        <v>222</v>
      </c>
      <c r="G176" s="195"/>
      <c r="H176" s="195"/>
      <c r="I176" s="198"/>
      <c r="J176" s="209">
        <f>BK176</f>
        <v>0</v>
      </c>
      <c r="K176" s="195"/>
      <c r="L176" s="200"/>
      <c r="M176" s="201"/>
      <c r="N176" s="202"/>
      <c r="O176" s="202"/>
      <c r="P176" s="203">
        <f>P177</f>
        <v>0</v>
      </c>
      <c r="Q176" s="202"/>
      <c r="R176" s="203">
        <f>R177</f>
        <v>0</v>
      </c>
      <c r="S176" s="202"/>
      <c r="T176" s="204">
        <f>T177</f>
        <v>0</v>
      </c>
      <c r="AR176" s="205" t="s">
        <v>87</v>
      </c>
      <c r="AT176" s="206" t="s">
        <v>78</v>
      </c>
      <c r="AU176" s="206" t="s">
        <v>87</v>
      </c>
      <c r="AY176" s="205" t="s">
        <v>153</v>
      </c>
      <c r="BK176" s="207">
        <f>BK177</f>
        <v>0</v>
      </c>
    </row>
    <row r="177" spans="1:65" s="2" customFormat="1" ht="21.75" customHeight="1">
      <c r="A177" s="35"/>
      <c r="B177" s="36"/>
      <c r="C177" s="210" t="s">
        <v>223</v>
      </c>
      <c r="D177" s="210" t="s">
        <v>155</v>
      </c>
      <c r="E177" s="211" t="s">
        <v>224</v>
      </c>
      <c r="F177" s="212" t="s">
        <v>225</v>
      </c>
      <c r="G177" s="213" t="s">
        <v>226</v>
      </c>
      <c r="H177" s="214">
        <v>0.076</v>
      </c>
      <c r="I177" s="215"/>
      <c r="J177" s="216">
        <f>ROUND(I177*H177,2)</f>
        <v>0</v>
      </c>
      <c r="K177" s="217"/>
      <c r="L177" s="38"/>
      <c r="M177" s="218" t="s">
        <v>1</v>
      </c>
      <c r="N177" s="219" t="s">
        <v>44</v>
      </c>
      <c r="O177" s="72"/>
      <c r="P177" s="220">
        <f>O177*H177</f>
        <v>0</v>
      </c>
      <c r="Q177" s="220">
        <v>0</v>
      </c>
      <c r="R177" s="220">
        <f>Q177*H177</f>
        <v>0</v>
      </c>
      <c r="S177" s="220">
        <v>0</v>
      </c>
      <c r="T177" s="22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2" t="s">
        <v>159</v>
      </c>
      <c r="AT177" s="222" t="s">
        <v>155</v>
      </c>
      <c r="AU177" s="222" t="s">
        <v>89</v>
      </c>
      <c r="AY177" s="17" t="s">
        <v>153</v>
      </c>
      <c r="BE177" s="115">
        <f>IF(N177="základní",J177,0)</f>
        <v>0</v>
      </c>
      <c r="BF177" s="115">
        <f>IF(N177="snížená",J177,0)</f>
        <v>0</v>
      </c>
      <c r="BG177" s="115">
        <f>IF(N177="zákl. přenesená",J177,0)</f>
        <v>0</v>
      </c>
      <c r="BH177" s="115">
        <f>IF(N177="sníž. přenesená",J177,0)</f>
        <v>0</v>
      </c>
      <c r="BI177" s="115">
        <f>IF(N177="nulová",J177,0)</f>
        <v>0</v>
      </c>
      <c r="BJ177" s="17" t="s">
        <v>87</v>
      </c>
      <c r="BK177" s="115">
        <f>ROUND(I177*H177,2)</f>
        <v>0</v>
      </c>
      <c r="BL177" s="17" t="s">
        <v>159</v>
      </c>
      <c r="BM177" s="222" t="s">
        <v>227</v>
      </c>
    </row>
    <row r="178" spans="2:63" s="12" customFormat="1" ht="25.95" customHeight="1">
      <c r="B178" s="194"/>
      <c r="C178" s="195"/>
      <c r="D178" s="196" t="s">
        <v>78</v>
      </c>
      <c r="E178" s="197" t="s">
        <v>228</v>
      </c>
      <c r="F178" s="197" t="s">
        <v>229</v>
      </c>
      <c r="G178" s="195"/>
      <c r="H178" s="195"/>
      <c r="I178" s="198"/>
      <c r="J178" s="199">
        <f>BK178</f>
        <v>0</v>
      </c>
      <c r="K178" s="195"/>
      <c r="L178" s="200"/>
      <c r="M178" s="201"/>
      <c r="N178" s="202"/>
      <c r="O178" s="202"/>
      <c r="P178" s="203">
        <f>P179+P188+P212+P237+P241+P257+P263+P281+P287+P291+P302</f>
        <v>0</v>
      </c>
      <c r="Q178" s="202"/>
      <c r="R178" s="203">
        <f>R179+R188+R212+R237+R241+R257+R263+R281+R287+R291+R302</f>
        <v>1.1500097699999998</v>
      </c>
      <c r="S178" s="202"/>
      <c r="T178" s="204">
        <f>T179+T188+T212+T237+T241+T257+T263+T281+T287+T291+T302</f>
        <v>0.009564</v>
      </c>
      <c r="AR178" s="205" t="s">
        <v>89</v>
      </c>
      <c r="AT178" s="206" t="s">
        <v>78</v>
      </c>
      <c r="AU178" s="206" t="s">
        <v>79</v>
      </c>
      <c r="AY178" s="205" t="s">
        <v>153</v>
      </c>
      <c r="BK178" s="207">
        <f>BK179+BK188+BK212+BK237+BK241+BK257+BK263+BK281+BK287+BK291+BK302</f>
        <v>0</v>
      </c>
    </row>
    <row r="179" spans="2:63" s="12" customFormat="1" ht="22.8" customHeight="1">
      <c r="B179" s="194"/>
      <c r="C179" s="195"/>
      <c r="D179" s="196" t="s">
        <v>78</v>
      </c>
      <c r="E179" s="208" t="s">
        <v>230</v>
      </c>
      <c r="F179" s="208" t="s">
        <v>231</v>
      </c>
      <c r="G179" s="195"/>
      <c r="H179" s="195"/>
      <c r="I179" s="198"/>
      <c r="J179" s="209">
        <f>BK179</f>
        <v>0</v>
      </c>
      <c r="K179" s="195"/>
      <c r="L179" s="200"/>
      <c r="M179" s="201"/>
      <c r="N179" s="202"/>
      <c r="O179" s="202"/>
      <c r="P179" s="203">
        <f>SUM(P180:P187)</f>
        <v>0</v>
      </c>
      <c r="Q179" s="202"/>
      <c r="R179" s="203">
        <f>SUM(R180:R187)</f>
        <v>0.009300999999999999</v>
      </c>
      <c r="S179" s="202"/>
      <c r="T179" s="204">
        <f>SUM(T180:T187)</f>
        <v>0</v>
      </c>
      <c r="AR179" s="205" t="s">
        <v>89</v>
      </c>
      <c r="AT179" s="206" t="s">
        <v>78</v>
      </c>
      <c r="AU179" s="206" t="s">
        <v>87</v>
      </c>
      <c r="AY179" s="205" t="s">
        <v>153</v>
      </c>
      <c r="BK179" s="207">
        <f>SUM(BK180:BK187)</f>
        <v>0</v>
      </c>
    </row>
    <row r="180" spans="1:65" s="2" customFormat="1" ht="16.5" customHeight="1">
      <c r="A180" s="35"/>
      <c r="B180" s="36"/>
      <c r="C180" s="210" t="s">
        <v>232</v>
      </c>
      <c r="D180" s="210" t="s">
        <v>155</v>
      </c>
      <c r="E180" s="211" t="s">
        <v>233</v>
      </c>
      <c r="F180" s="212" t="s">
        <v>234</v>
      </c>
      <c r="G180" s="213" t="s">
        <v>167</v>
      </c>
      <c r="H180" s="214">
        <v>2.7</v>
      </c>
      <c r="I180" s="215"/>
      <c r="J180" s="216">
        <f>ROUND(I180*H180,2)</f>
        <v>0</v>
      </c>
      <c r="K180" s="217"/>
      <c r="L180" s="38"/>
      <c r="M180" s="218" t="s">
        <v>1</v>
      </c>
      <c r="N180" s="219" t="s">
        <v>44</v>
      </c>
      <c r="O180" s="72"/>
      <c r="P180" s="220">
        <f>O180*H180</f>
        <v>0</v>
      </c>
      <c r="Q180" s="220">
        <v>0.00073</v>
      </c>
      <c r="R180" s="220">
        <f>Q180*H180</f>
        <v>0.001971</v>
      </c>
      <c r="S180" s="220">
        <v>0</v>
      </c>
      <c r="T180" s="221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2" t="s">
        <v>235</v>
      </c>
      <c r="AT180" s="222" t="s">
        <v>155</v>
      </c>
      <c r="AU180" s="222" t="s">
        <v>89</v>
      </c>
      <c r="AY180" s="17" t="s">
        <v>153</v>
      </c>
      <c r="BE180" s="115">
        <f>IF(N180="základní",J180,0)</f>
        <v>0</v>
      </c>
      <c r="BF180" s="115">
        <f>IF(N180="snížená",J180,0)</f>
        <v>0</v>
      </c>
      <c r="BG180" s="115">
        <f>IF(N180="zákl. přenesená",J180,0)</f>
        <v>0</v>
      </c>
      <c r="BH180" s="115">
        <f>IF(N180="sníž. přenesená",J180,0)</f>
        <v>0</v>
      </c>
      <c r="BI180" s="115">
        <f>IF(N180="nulová",J180,0)</f>
        <v>0</v>
      </c>
      <c r="BJ180" s="17" t="s">
        <v>87</v>
      </c>
      <c r="BK180" s="115">
        <f>ROUND(I180*H180,2)</f>
        <v>0</v>
      </c>
      <c r="BL180" s="17" t="s">
        <v>235</v>
      </c>
      <c r="BM180" s="222" t="s">
        <v>236</v>
      </c>
    </row>
    <row r="181" spans="2:51" s="13" customFormat="1" ht="12">
      <c r="B181" s="223"/>
      <c r="C181" s="224"/>
      <c r="D181" s="225" t="s">
        <v>161</v>
      </c>
      <c r="E181" s="226" t="s">
        <v>1</v>
      </c>
      <c r="F181" s="227" t="s">
        <v>237</v>
      </c>
      <c r="G181" s="224"/>
      <c r="H181" s="228">
        <v>2.7</v>
      </c>
      <c r="I181" s="229"/>
      <c r="J181" s="224"/>
      <c r="K181" s="224"/>
      <c r="L181" s="230"/>
      <c r="M181" s="231"/>
      <c r="N181" s="232"/>
      <c r="O181" s="232"/>
      <c r="P181" s="232"/>
      <c r="Q181" s="232"/>
      <c r="R181" s="232"/>
      <c r="S181" s="232"/>
      <c r="T181" s="233"/>
      <c r="AT181" s="234" t="s">
        <v>161</v>
      </c>
      <c r="AU181" s="234" t="s">
        <v>89</v>
      </c>
      <c r="AV181" s="13" t="s">
        <v>89</v>
      </c>
      <c r="AW181" s="13" t="s">
        <v>32</v>
      </c>
      <c r="AX181" s="13" t="s">
        <v>87</v>
      </c>
      <c r="AY181" s="234" t="s">
        <v>153</v>
      </c>
    </row>
    <row r="182" spans="1:65" s="2" customFormat="1" ht="16.5" customHeight="1">
      <c r="A182" s="35"/>
      <c r="B182" s="36"/>
      <c r="C182" s="210" t="s">
        <v>238</v>
      </c>
      <c r="D182" s="210" t="s">
        <v>155</v>
      </c>
      <c r="E182" s="211" t="s">
        <v>239</v>
      </c>
      <c r="F182" s="212" t="s">
        <v>240</v>
      </c>
      <c r="G182" s="213" t="s">
        <v>167</v>
      </c>
      <c r="H182" s="214">
        <v>4.5</v>
      </c>
      <c r="I182" s="215"/>
      <c r="J182" s="216">
        <f>ROUND(I182*H182,2)</f>
        <v>0</v>
      </c>
      <c r="K182" s="217"/>
      <c r="L182" s="38"/>
      <c r="M182" s="218" t="s">
        <v>1</v>
      </c>
      <c r="N182" s="219" t="s">
        <v>44</v>
      </c>
      <c r="O182" s="72"/>
      <c r="P182" s="220">
        <f>O182*H182</f>
        <v>0</v>
      </c>
      <c r="Q182" s="220">
        <v>0.0015</v>
      </c>
      <c r="R182" s="220">
        <f>Q182*H182</f>
        <v>0.00675</v>
      </c>
      <c r="S182" s="220">
        <v>0</v>
      </c>
      <c r="T182" s="221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2" t="s">
        <v>235</v>
      </c>
      <c r="AT182" s="222" t="s">
        <v>155</v>
      </c>
      <c r="AU182" s="222" t="s">
        <v>89</v>
      </c>
      <c r="AY182" s="17" t="s">
        <v>153</v>
      </c>
      <c r="BE182" s="115">
        <f>IF(N182="základní",J182,0)</f>
        <v>0</v>
      </c>
      <c r="BF182" s="115">
        <f>IF(N182="snížená",J182,0)</f>
        <v>0</v>
      </c>
      <c r="BG182" s="115">
        <f>IF(N182="zákl. přenesená",J182,0)</f>
        <v>0</v>
      </c>
      <c r="BH182" s="115">
        <f>IF(N182="sníž. přenesená",J182,0)</f>
        <v>0</v>
      </c>
      <c r="BI182" s="115">
        <f>IF(N182="nulová",J182,0)</f>
        <v>0</v>
      </c>
      <c r="BJ182" s="17" t="s">
        <v>87</v>
      </c>
      <c r="BK182" s="115">
        <f>ROUND(I182*H182,2)</f>
        <v>0</v>
      </c>
      <c r="BL182" s="17" t="s">
        <v>235</v>
      </c>
      <c r="BM182" s="222" t="s">
        <v>241</v>
      </c>
    </row>
    <row r="183" spans="2:51" s="13" customFormat="1" ht="12">
      <c r="B183" s="223"/>
      <c r="C183" s="224"/>
      <c r="D183" s="225" t="s">
        <v>161</v>
      </c>
      <c r="E183" s="226" t="s">
        <v>1</v>
      </c>
      <c r="F183" s="227" t="s">
        <v>242</v>
      </c>
      <c r="G183" s="224"/>
      <c r="H183" s="228">
        <v>4.5</v>
      </c>
      <c r="I183" s="229"/>
      <c r="J183" s="224"/>
      <c r="K183" s="224"/>
      <c r="L183" s="230"/>
      <c r="M183" s="231"/>
      <c r="N183" s="232"/>
      <c r="O183" s="232"/>
      <c r="P183" s="232"/>
      <c r="Q183" s="232"/>
      <c r="R183" s="232"/>
      <c r="S183" s="232"/>
      <c r="T183" s="233"/>
      <c r="AT183" s="234" t="s">
        <v>161</v>
      </c>
      <c r="AU183" s="234" t="s">
        <v>89</v>
      </c>
      <c r="AV183" s="13" t="s">
        <v>89</v>
      </c>
      <c r="AW183" s="13" t="s">
        <v>32</v>
      </c>
      <c r="AX183" s="13" t="s">
        <v>87</v>
      </c>
      <c r="AY183" s="234" t="s">
        <v>153</v>
      </c>
    </row>
    <row r="184" spans="1:65" s="2" customFormat="1" ht="21.75" customHeight="1">
      <c r="A184" s="35"/>
      <c r="B184" s="36"/>
      <c r="C184" s="210" t="s">
        <v>8</v>
      </c>
      <c r="D184" s="210" t="s">
        <v>155</v>
      </c>
      <c r="E184" s="211" t="s">
        <v>243</v>
      </c>
      <c r="F184" s="212" t="s">
        <v>244</v>
      </c>
      <c r="G184" s="213" t="s">
        <v>158</v>
      </c>
      <c r="H184" s="214">
        <v>2</v>
      </c>
      <c r="I184" s="215"/>
      <c r="J184" s="216">
        <f>ROUND(I184*H184,2)</f>
        <v>0</v>
      </c>
      <c r="K184" s="217"/>
      <c r="L184" s="38"/>
      <c r="M184" s="218" t="s">
        <v>1</v>
      </c>
      <c r="N184" s="219" t="s">
        <v>44</v>
      </c>
      <c r="O184" s="72"/>
      <c r="P184" s="220">
        <f>O184*H184</f>
        <v>0</v>
      </c>
      <c r="Q184" s="220">
        <v>3E-05</v>
      </c>
      <c r="R184" s="220">
        <f>Q184*H184</f>
        <v>6E-05</v>
      </c>
      <c r="S184" s="220">
        <v>0</v>
      </c>
      <c r="T184" s="221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2" t="s">
        <v>235</v>
      </c>
      <c r="AT184" s="222" t="s">
        <v>155</v>
      </c>
      <c r="AU184" s="222" t="s">
        <v>89</v>
      </c>
      <c r="AY184" s="17" t="s">
        <v>153</v>
      </c>
      <c r="BE184" s="115">
        <f>IF(N184="základní",J184,0)</f>
        <v>0</v>
      </c>
      <c r="BF184" s="115">
        <f>IF(N184="snížená",J184,0)</f>
        <v>0</v>
      </c>
      <c r="BG184" s="115">
        <f>IF(N184="zákl. přenesená",J184,0)</f>
        <v>0</v>
      </c>
      <c r="BH184" s="115">
        <f>IF(N184="sníž. přenesená",J184,0)</f>
        <v>0</v>
      </c>
      <c r="BI184" s="115">
        <f>IF(N184="nulová",J184,0)</f>
        <v>0</v>
      </c>
      <c r="BJ184" s="17" t="s">
        <v>87</v>
      </c>
      <c r="BK184" s="115">
        <f>ROUND(I184*H184,2)</f>
        <v>0</v>
      </c>
      <c r="BL184" s="17" t="s">
        <v>235</v>
      </c>
      <c r="BM184" s="222" t="s">
        <v>245</v>
      </c>
    </row>
    <row r="185" spans="2:51" s="13" customFormat="1" ht="12">
      <c r="B185" s="223"/>
      <c r="C185" s="224"/>
      <c r="D185" s="225" t="s">
        <v>161</v>
      </c>
      <c r="E185" s="226" t="s">
        <v>1</v>
      </c>
      <c r="F185" s="227" t="s">
        <v>246</v>
      </c>
      <c r="G185" s="224"/>
      <c r="H185" s="228">
        <v>2</v>
      </c>
      <c r="I185" s="229"/>
      <c r="J185" s="224"/>
      <c r="K185" s="224"/>
      <c r="L185" s="230"/>
      <c r="M185" s="231"/>
      <c r="N185" s="232"/>
      <c r="O185" s="232"/>
      <c r="P185" s="232"/>
      <c r="Q185" s="232"/>
      <c r="R185" s="232"/>
      <c r="S185" s="232"/>
      <c r="T185" s="233"/>
      <c r="AT185" s="234" t="s">
        <v>161</v>
      </c>
      <c r="AU185" s="234" t="s">
        <v>89</v>
      </c>
      <c r="AV185" s="13" t="s">
        <v>89</v>
      </c>
      <c r="AW185" s="13" t="s">
        <v>32</v>
      </c>
      <c r="AX185" s="13" t="s">
        <v>87</v>
      </c>
      <c r="AY185" s="234" t="s">
        <v>153</v>
      </c>
    </row>
    <row r="186" spans="1:65" s="2" customFormat="1" ht="21.75" customHeight="1">
      <c r="A186" s="35"/>
      <c r="B186" s="36"/>
      <c r="C186" s="235" t="s">
        <v>235</v>
      </c>
      <c r="D186" s="235" t="s">
        <v>175</v>
      </c>
      <c r="E186" s="236" t="s">
        <v>247</v>
      </c>
      <c r="F186" s="237" t="s">
        <v>248</v>
      </c>
      <c r="G186" s="238" t="s">
        <v>158</v>
      </c>
      <c r="H186" s="239">
        <v>2</v>
      </c>
      <c r="I186" s="240"/>
      <c r="J186" s="241">
        <f>ROUND(I186*H186,2)</f>
        <v>0</v>
      </c>
      <c r="K186" s="242"/>
      <c r="L186" s="243"/>
      <c r="M186" s="244" t="s">
        <v>1</v>
      </c>
      <c r="N186" s="245" t="s">
        <v>44</v>
      </c>
      <c r="O186" s="72"/>
      <c r="P186" s="220">
        <f>O186*H186</f>
        <v>0</v>
      </c>
      <c r="Q186" s="220">
        <v>0.00026</v>
      </c>
      <c r="R186" s="220">
        <f>Q186*H186</f>
        <v>0.00052</v>
      </c>
      <c r="S186" s="220">
        <v>0</v>
      </c>
      <c r="T186" s="221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2" t="s">
        <v>249</v>
      </c>
      <c r="AT186" s="222" t="s">
        <v>175</v>
      </c>
      <c r="AU186" s="222" t="s">
        <v>89</v>
      </c>
      <c r="AY186" s="17" t="s">
        <v>153</v>
      </c>
      <c r="BE186" s="115">
        <f>IF(N186="základní",J186,0)</f>
        <v>0</v>
      </c>
      <c r="BF186" s="115">
        <f>IF(N186="snížená",J186,0)</f>
        <v>0</v>
      </c>
      <c r="BG186" s="115">
        <f>IF(N186="zákl. přenesená",J186,0)</f>
        <v>0</v>
      </c>
      <c r="BH186" s="115">
        <f>IF(N186="sníž. přenesená",J186,0)</f>
        <v>0</v>
      </c>
      <c r="BI186" s="115">
        <f>IF(N186="nulová",J186,0)</f>
        <v>0</v>
      </c>
      <c r="BJ186" s="17" t="s">
        <v>87</v>
      </c>
      <c r="BK186" s="115">
        <f>ROUND(I186*H186,2)</f>
        <v>0</v>
      </c>
      <c r="BL186" s="17" t="s">
        <v>235</v>
      </c>
      <c r="BM186" s="222" t="s">
        <v>250</v>
      </c>
    </row>
    <row r="187" spans="1:65" s="2" customFormat="1" ht="21.75" customHeight="1">
      <c r="A187" s="35"/>
      <c r="B187" s="36"/>
      <c r="C187" s="210" t="s">
        <v>251</v>
      </c>
      <c r="D187" s="210" t="s">
        <v>155</v>
      </c>
      <c r="E187" s="211" t="s">
        <v>252</v>
      </c>
      <c r="F187" s="212" t="s">
        <v>253</v>
      </c>
      <c r="G187" s="213" t="s">
        <v>254</v>
      </c>
      <c r="H187" s="267"/>
      <c r="I187" s="215"/>
      <c r="J187" s="216">
        <f>ROUND(I187*H187,2)</f>
        <v>0</v>
      </c>
      <c r="K187" s="217"/>
      <c r="L187" s="38"/>
      <c r="M187" s="218" t="s">
        <v>1</v>
      </c>
      <c r="N187" s="219" t="s">
        <v>44</v>
      </c>
      <c r="O187" s="72"/>
      <c r="P187" s="220">
        <f>O187*H187</f>
        <v>0</v>
      </c>
      <c r="Q187" s="220">
        <v>0</v>
      </c>
      <c r="R187" s="220">
        <f>Q187*H187</f>
        <v>0</v>
      </c>
      <c r="S187" s="220">
        <v>0</v>
      </c>
      <c r="T187" s="22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2" t="s">
        <v>235</v>
      </c>
      <c r="AT187" s="222" t="s">
        <v>155</v>
      </c>
      <c r="AU187" s="222" t="s">
        <v>89</v>
      </c>
      <c r="AY187" s="17" t="s">
        <v>153</v>
      </c>
      <c r="BE187" s="115">
        <f>IF(N187="základní",J187,0)</f>
        <v>0</v>
      </c>
      <c r="BF187" s="115">
        <f>IF(N187="snížená",J187,0)</f>
        <v>0</v>
      </c>
      <c r="BG187" s="115">
        <f>IF(N187="zákl. přenesená",J187,0)</f>
        <v>0</v>
      </c>
      <c r="BH187" s="115">
        <f>IF(N187="sníž. přenesená",J187,0)</f>
        <v>0</v>
      </c>
      <c r="BI187" s="115">
        <f>IF(N187="nulová",J187,0)</f>
        <v>0</v>
      </c>
      <c r="BJ187" s="17" t="s">
        <v>87</v>
      </c>
      <c r="BK187" s="115">
        <f>ROUND(I187*H187,2)</f>
        <v>0</v>
      </c>
      <c r="BL187" s="17" t="s">
        <v>235</v>
      </c>
      <c r="BM187" s="222" t="s">
        <v>255</v>
      </c>
    </row>
    <row r="188" spans="2:63" s="12" customFormat="1" ht="22.8" customHeight="1">
      <c r="B188" s="194"/>
      <c r="C188" s="195"/>
      <c r="D188" s="196" t="s">
        <v>78</v>
      </c>
      <c r="E188" s="208" t="s">
        <v>256</v>
      </c>
      <c r="F188" s="208" t="s">
        <v>257</v>
      </c>
      <c r="G188" s="195"/>
      <c r="H188" s="195"/>
      <c r="I188" s="198"/>
      <c r="J188" s="209">
        <f>BK188</f>
        <v>0</v>
      </c>
      <c r="K188" s="195"/>
      <c r="L188" s="200"/>
      <c r="M188" s="201"/>
      <c r="N188" s="202"/>
      <c r="O188" s="202"/>
      <c r="P188" s="203">
        <f>P189+SUM(P190:P206)</f>
        <v>0</v>
      </c>
      <c r="Q188" s="202"/>
      <c r="R188" s="203">
        <f>R189+SUM(R190:R206)</f>
        <v>0.049988</v>
      </c>
      <c r="S188" s="202"/>
      <c r="T188" s="204">
        <f>T189+SUM(T190:T206)</f>
        <v>0</v>
      </c>
      <c r="AR188" s="205" t="s">
        <v>89</v>
      </c>
      <c r="AT188" s="206" t="s">
        <v>78</v>
      </c>
      <c r="AU188" s="206" t="s">
        <v>87</v>
      </c>
      <c r="AY188" s="205" t="s">
        <v>153</v>
      </c>
      <c r="BK188" s="207">
        <f>BK189+SUM(BK190:BK206)</f>
        <v>0</v>
      </c>
    </row>
    <row r="189" spans="1:65" s="2" customFormat="1" ht="16.5" customHeight="1">
      <c r="A189" s="35"/>
      <c r="B189" s="36"/>
      <c r="C189" s="210" t="s">
        <v>258</v>
      </c>
      <c r="D189" s="210" t="s">
        <v>155</v>
      </c>
      <c r="E189" s="211" t="s">
        <v>259</v>
      </c>
      <c r="F189" s="212" t="s">
        <v>260</v>
      </c>
      <c r="G189" s="213" t="s">
        <v>261</v>
      </c>
      <c r="H189" s="214">
        <v>1</v>
      </c>
      <c r="I189" s="215"/>
      <c r="J189" s="216">
        <f>ROUND(I189*H189,2)</f>
        <v>0</v>
      </c>
      <c r="K189" s="217"/>
      <c r="L189" s="38"/>
      <c r="M189" s="218" t="s">
        <v>1</v>
      </c>
      <c r="N189" s="219" t="s">
        <v>44</v>
      </c>
      <c r="O189" s="72"/>
      <c r="P189" s="220">
        <f>O189*H189</f>
        <v>0</v>
      </c>
      <c r="Q189" s="220">
        <v>0.00854</v>
      </c>
      <c r="R189" s="220">
        <f>Q189*H189</f>
        <v>0.00854</v>
      </c>
      <c r="S189" s="220">
        <v>0</v>
      </c>
      <c r="T189" s="221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2" t="s">
        <v>235</v>
      </c>
      <c r="AT189" s="222" t="s">
        <v>155</v>
      </c>
      <c r="AU189" s="222" t="s">
        <v>89</v>
      </c>
      <c r="AY189" s="17" t="s">
        <v>153</v>
      </c>
      <c r="BE189" s="115">
        <f>IF(N189="základní",J189,0)</f>
        <v>0</v>
      </c>
      <c r="BF189" s="115">
        <f>IF(N189="snížená",J189,0)</f>
        <v>0</v>
      </c>
      <c r="BG189" s="115">
        <f>IF(N189="zákl. přenesená",J189,0)</f>
        <v>0</v>
      </c>
      <c r="BH189" s="115">
        <f>IF(N189="sníž. přenesená",J189,0)</f>
        <v>0</v>
      </c>
      <c r="BI189" s="115">
        <f>IF(N189="nulová",J189,0)</f>
        <v>0</v>
      </c>
      <c r="BJ189" s="17" t="s">
        <v>87</v>
      </c>
      <c r="BK189" s="115">
        <f>ROUND(I189*H189,2)</f>
        <v>0</v>
      </c>
      <c r="BL189" s="17" t="s">
        <v>235</v>
      </c>
      <c r="BM189" s="222" t="s">
        <v>262</v>
      </c>
    </row>
    <row r="190" spans="2:51" s="13" customFormat="1" ht="12">
      <c r="B190" s="223"/>
      <c r="C190" s="224"/>
      <c r="D190" s="225" t="s">
        <v>161</v>
      </c>
      <c r="E190" s="226" t="s">
        <v>1</v>
      </c>
      <c r="F190" s="227" t="s">
        <v>162</v>
      </c>
      <c r="G190" s="224"/>
      <c r="H190" s="228">
        <v>1</v>
      </c>
      <c r="I190" s="229"/>
      <c r="J190" s="224"/>
      <c r="K190" s="224"/>
      <c r="L190" s="230"/>
      <c r="M190" s="231"/>
      <c r="N190" s="232"/>
      <c r="O190" s="232"/>
      <c r="P190" s="232"/>
      <c r="Q190" s="232"/>
      <c r="R190" s="232"/>
      <c r="S190" s="232"/>
      <c r="T190" s="233"/>
      <c r="AT190" s="234" t="s">
        <v>161</v>
      </c>
      <c r="AU190" s="234" t="s">
        <v>89</v>
      </c>
      <c r="AV190" s="13" t="s">
        <v>89</v>
      </c>
      <c r="AW190" s="13" t="s">
        <v>32</v>
      </c>
      <c r="AX190" s="13" t="s">
        <v>87</v>
      </c>
      <c r="AY190" s="234" t="s">
        <v>153</v>
      </c>
    </row>
    <row r="191" spans="1:65" s="2" customFormat="1" ht="21.75" customHeight="1">
      <c r="A191" s="35"/>
      <c r="B191" s="36"/>
      <c r="C191" s="210" t="s">
        <v>263</v>
      </c>
      <c r="D191" s="210" t="s">
        <v>155</v>
      </c>
      <c r="E191" s="211" t="s">
        <v>264</v>
      </c>
      <c r="F191" s="212" t="s">
        <v>265</v>
      </c>
      <c r="G191" s="213" t="s">
        <v>167</v>
      </c>
      <c r="H191" s="214">
        <v>8</v>
      </c>
      <c r="I191" s="215"/>
      <c r="J191" s="216">
        <f>ROUND(I191*H191,2)</f>
        <v>0</v>
      </c>
      <c r="K191" s="217"/>
      <c r="L191" s="38"/>
      <c r="M191" s="218" t="s">
        <v>1</v>
      </c>
      <c r="N191" s="219" t="s">
        <v>44</v>
      </c>
      <c r="O191" s="72"/>
      <c r="P191" s="220">
        <f>O191*H191</f>
        <v>0</v>
      </c>
      <c r="Q191" s="220">
        <v>6E-05</v>
      </c>
      <c r="R191" s="220">
        <f>Q191*H191</f>
        <v>0.00048</v>
      </c>
      <c r="S191" s="220">
        <v>0</v>
      </c>
      <c r="T191" s="221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2" t="s">
        <v>235</v>
      </c>
      <c r="AT191" s="222" t="s">
        <v>155</v>
      </c>
      <c r="AU191" s="222" t="s">
        <v>89</v>
      </c>
      <c r="AY191" s="17" t="s">
        <v>153</v>
      </c>
      <c r="BE191" s="115">
        <f>IF(N191="základní",J191,0)</f>
        <v>0</v>
      </c>
      <c r="BF191" s="115">
        <f>IF(N191="snížená",J191,0)</f>
        <v>0</v>
      </c>
      <c r="BG191" s="115">
        <f>IF(N191="zákl. přenesená",J191,0)</f>
        <v>0</v>
      </c>
      <c r="BH191" s="115">
        <f>IF(N191="sníž. přenesená",J191,0)</f>
        <v>0</v>
      </c>
      <c r="BI191" s="115">
        <f>IF(N191="nulová",J191,0)</f>
        <v>0</v>
      </c>
      <c r="BJ191" s="17" t="s">
        <v>87</v>
      </c>
      <c r="BK191" s="115">
        <f>ROUND(I191*H191,2)</f>
        <v>0</v>
      </c>
      <c r="BL191" s="17" t="s">
        <v>235</v>
      </c>
      <c r="BM191" s="222" t="s">
        <v>266</v>
      </c>
    </row>
    <row r="192" spans="2:51" s="13" customFormat="1" ht="12">
      <c r="B192" s="223"/>
      <c r="C192" s="224"/>
      <c r="D192" s="225" t="s">
        <v>161</v>
      </c>
      <c r="E192" s="226" t="s">
        <v>1</v>
      </c>
      <c r="F192" s="227" t="s">
        <v>267</v>
      </c>
      <c r="G192" s="224"/>
      <c r="H192" s="228">
        <v>8</v>
      </c>
      <c r="I192" s="229"/>
      <c r="J192" s="224"/>
      <c r="K192" s="224"/>
      <c r="L192" s="230"/>
      <c r="M192" s="231"/>
      <c r="N192" s="232"/>
      <c r="O192" s="232"/>
      <c r="P192" s="232"/>
      <c r="Q192" s="232"/>
      <c r="R192" s="232"/>
      <c r="S192" s="232"/>
      <c r="T192" s="233"/>
      <c r="AT192" s="234" t="s">
        <v>161</v>
      </c>
      <c r="AU192" s="234" t="s">
        <v>89</v>
      </c>
      <c r="AV192" s="13" t="s">
        <v>89</v>
      </c>
      <c r="AW192" s="13" t="s">
        <v>32</v>
      </c>
      <c r="AX192" s="13" t="s">
        <v>87</v>
      </c>
      <c r="AY192" s="234" t="s">
        <v>153</v>
      </c>
    </row>
    <row r="193" spans="1:65" s="2" customFormat="1" ht="16.5" customHeight="1">
      <c r="A193" s="35"/>
      <c r="B193" s="36"/>
      <c r="C193" s="235" t="s">
        <v>268</v>
      </c>
      <c r="D193" s="235" t="s">
        <v>175</v>
      </c>
      <c r="E193" s="236" t="s">
        <v>269</v>
      </c>
      <c r="F193" s="237" t="s">
        <v>270</v>
      </c>
      <c r="G193" s="238" t="s">
        <v>167</v>
      </c>
      <c r="H193" s="239">
        <v>8</v>
      </c>
      <c r="I193" s="240"/>
      <c r="J193" s="241">
        <f>ROUND(I193*H193,2)</f>
        <v>0</v>
      </c>
      <c r="K193" s="242"/>
      <c r="L193" s="243"/>
      <c r="M193" s="244" t="s">
        <v>1</v>
      </c>
      <c r="N193" s="245" t="s">
        <v>44</v>
      </c>
      <c r="O193" s="72"/>
      <c r="P193" s="220">
        <f>O193*H193</f>
        <v>0</v>
      </c>
      <c r="Q193" s="220">
        <v>0.00013</v>
      </c>
      <c r="R193" s="220">
        <f>Q193*H193</f>
        <v>0.00104</v>
      </c>
      <c r="S193" s="220">
        <v>0</v>
      </c>
      <c r="T193" s="221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2" t="s">
        <v>249</v>
      </c>
      <c r="AT193" s="222" t="s">
        <v>175</v>
      </c>
      <c r="AU193" s="222" t="s">
        <v>89</v>
      </c>
      <c r="AY193" s="17" t="s">
        <v>153</v>
      </c>
      <c r="BE193" s="115">
        <f>IF(N193="základní",J193,0)</f>
        <v>0</v>
      </c>
      <c r="BF193" s="115">
        <f>IF(N193="snížená",J193,0)</f>
        <v>0</v>
      </c>
      <c r="BG193" s="115">
        <f>IF(N193="zákl. přenesená",J193,0)</f>
        <v>0</v>
      </c>
      <c r="BH193" s="115">
        <f>IF(N193="sníž. přenesená",J193,0)</f>
        <v>0</v>
      </c>
      <c r="BI193" s="115">
        <f>IF(N193="nulová",J193,0)</f>
        <v>0</v>
      </c>
      <c r="BJ193" s="17" t="s">
        <v>87</v>
      </c>
      <c r="BK193" s="115">
        <f>ROUND(I193*H193,2)</f>
        <v>0</v>
      </c>
      <c r="BL193" s="17" t="s">
        <v>235</v>
      </c>
      <c r="BM193" s="222" t="s">
        <v>271</v>
      </c>
    </row>
    <row r="194" spans="1:65" s="2" customFormat="1" ht="21.75" customHeight="1">
      <c r="A194" s="35"/>
      <c r="B194" s="36"/>
      <c r="C194" s="210" t="s">
        <v>7</v>
      </c>
      <c r="D194" s="210" t="s">
        <v>155</v>
      </c>
      <c r="E194" s="211" t="s">
        <v>272</v>
      </c>
      <c r="F194" s="212" t="s">
        <v>273</v>
      </c>
      <c r="G194" s="213" t="s">
        <v>261</v>
      </c>
      <c r="H194" s="214">
        <v>1</v>
      </c>
      <c r="I194" s="215"/>
      <c r="J194" s="216">
        <f>ROUND(I194*H194,2)</f>
        <v>0</v>
      </c>
      <c r="K194" s="217"/>
      <c r="L194" s="38"/>
      <c r="M194" s="218" t="s">
        <v>1</v>
      </c>
      <c r="N194" s="219" t="s">
        <v>44</v>
      </c>
      <c r="O194" s="72"/>
      <c r="P194" s="220">
        <f>O194*H194</f>
        <v>0</v>
      </c>
      <c r="Q194" s="220">
        <v>0</v>
      </c>
      <c r="R194" s="220">
        <f>Q194*H194</f>
        <v>0</v>
      </c>
      <c r="S194" s="220">
        <v>0</v>
      </c>
      <c r="T194" s="221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2" t="s">
        <v>235</v>
      </c>
      <c r="AT194" s="222" t="s">
        <v>155</v>
      </c>
      <c r="AU194" s="222" t="s">
        <v>89</v>
      </c>
      <c r="AY194" s="17" t="s">
        <v>153</v>
      </c>
      <c r="BE194" s="115">
        <f>IF(N194="základní",J194,0)</f>
        <v>0</v>
      </c>
      <c r="BF194" s="115">
        <f>IF(N194="snížená",J194,0)</f>
        <v>0</v>
      </c>
      <c r="BG194" s="115">
        <f>IF(N194="zákl. přenesená",J194,0)</f>
        <v>0</v>
      </c>
      <c r="BH194" s="115">
        <f>IF(N194="sníž. přenesená",J194,0)</f>
        <v>0</v>
      </c>
      <c r="BI194" s="115">
        <f>IF(N194="nulová",J194,0)</f>
        <v>0</v>
      </c>
      <c r="BJ194" s="17" t="s">
        <v>87</v>
      </c>
      <c r="BK194" s="115">
        <f>ROUND(I194*H194,2)</f>
        <v>0</v>
      </c>
      <c r="BL194" s="17" t="s">
        <v>235</v>
      </c>
      <c r="BM194" s="222" t="s">
        <v>274</v>
      </c>
    </row>
    <row r="195" spans="1:65" s="2" customFormat="1" ht="33" customHeight="1">
      <c r="A195" s="35"/>
      <c r="B195" s="36"/>
      <c r="C195" s="210" t="s">
        <v>275</v>
      </c>
      <c r="D195" s="210" t="s">
        <v>155</v>
      </c>
      <c r="E195" s="211" t="s">
        <v>276</v>
      </c>
      <c r="F195" s="212" t="s">
        <v>277</v>
      </c>
      <c r="G195" s="213" t="s">
        <v>167</v>
      </c>
      <c r="H195" s="214">
        <v>3</v>
      </c>
      <c r="I195" s="215"/>
      <c r="J195" s="216">
        <f>ROUND(I195*H195,2)</f>
        <v>0</v>
      </c>
      <c r="K195" s="217"/>
      <c r="L195" s="38"/>
      <c r="M195" s="218" t="s">
        <v>1</v>
      </c>
      <c r="N195" s="219" t="s">
        <v>44</v>
      </c>
      <c r="O195" s="72"/>
      <c r="P195" s="220">
        <f>O195*H195</f>
        <v>0</v>
      </c>
      <c r="Q195" s="220">
        <v>8E-05</v>
      </c>
      <c r="R195" s="220">
        <f>Q195*H195</f>
        <v>0.00024000000000000003</v>
      </c>
      <c r="S195" s="220">
        <v>0</v>
      </c>
      <c r="T195" s="221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2" t="s">
        <v>235</v>
      </c>
      <c r="AT195" s="222" t="s">
        <v>155</v>
      </c>
      <c r="AU195" s="222" t="s">
        <v>89</v>
      </c>
      <c r="AY195" s="17" t="s">
        <v>153</v>
      </c>
      <c r="BE195" s="115">
        <f>IF(N195="základní",J195,0)</f>
        <v>0</v>
      </c>
      <c r="BF195" s="115">
        <f>IF(N195="snížená",J195,0)</f>
        <v>0</v>
      </c>
      <c r="BG195" s="115">
        <f>IF(N195="zákl. přenesená",J195,0)</f>
        <v>0</v>
      </c>
      <c r="BH195" s="115">
        <f>IF(N195="sníž. přenesená",J195,0)</f>
        <v>0</v>
      </c>
      <c r="BI195" s="115">
        <f>IF(N195="nulová",J195,0)</f>
        <v>0</v>
      </c>
      <c r="BJ195" s="17" t="s">
        <v>87</v>
      </c>
      <c r="BK195" s="115">
        <f>ROUND(I195*H195,2)</f>
        <v>0</v>
      </c>
      <c r="BL195" s="17" t="s">
        <v>235</v>
      </c>
      <c r="BM195" s="222" t="s">
        <v>278</v>
      </c>
    </row>
    <row r="196" spans="2:51" s="13" customFormat="1" ht="12">
      <c r="B196" s="223"/>
      <c r="C196" s="224"/>
      <c r="D196" s="225" t="s">
        <v>161</v>
      </c>
      <c r="E196" s="226" t="s">
        <v>1</v>
      </c>
      <c r="F196" s="227" t="s">
        <v>279</v>
      </c>
      <c r="G196" s="224"/>
      <c r="H196" s="228">
        <v>3</v>
      </c>
      <c r="I196" s="229"/>
      <c r="J196" s="224"/>
      <c r="K196" s="224"/>
      <c r="L196" s="230"/>
      <c r="M196" s="231"/>
      <c r="N196" s="232"/>
      <c r="O196" s="232"/>
      <c r="P196" s="232"/>
      <c r="Q196" s="232"/>
      <c r="R196" s="232"/>
      <c r="S196" s="232"/>
      <c r="T196" s="233"/>
      <c r="AT196" s="234" t="s">
        <v>161</v>
      </c>
      <c r="AU196" s="234" t="s">
        <v>89</v>
      </c>
      <c r="AV196" s="13" t="s">
        <v>89</v>
      </c>
      <c r="AW196" s="13" t="s">
        <v>32</v>
      </c>
      <c r="AX196" s="13" t="s">
        <v>87</v>
      </c>
      <c r="AY196" s="234" t="s">
        <v>153</v>
      </c>
    </row>
    <row r="197" spans="1:65" s="2" customFormat="1" ht="33" customHeight="1">
      <c r="A197" s="35"/>
      <c r="B197" s="36"/>
      <c r="C197" s="210" t="s">
        <v>280</v>
      </c>
      <c r="D197" s="210" t="s">
        <v>155</v>
      </c>
      <c r="E197" s="211" t="s">
        <v>281</v>
      </c>
      <c r="F197" s="212" t="s">
        <v>282</v>
      </c>
      <c r="G197" s="213" t="s">
        <v>167</v>
      </c>
      <c r="H197" s="214">
        <v>1.2</v>
      </c>
      <c r="I197" s="215"/>
      <c r="J197" s="216">
        <f>ROUND(I197*H197,2)</f>
        <v>0</v>
      </c>
      <c r="K197" s="217"/>
      <c r="L197" s="38"/>
      <c r="M197" s="218" t="s">
        <v>1</v>
      </c>
      <c r="N197" s="219" t="s">
        <v>44</v>
      </c>
      <c r="O197" s="72"/>
      <c r="P197" s="220">
        <f>O197*H197</f>
        <v>0</v>
      </c>
      <c r="Q197" s="220">
        <v>0.00044</v>
      </c>
      <c r="R197" s="220">
        <f>Q197*H197</f>
        <v>0.000528</v>
      </c>
      <c r="S197" s="220">
        <v>0</v>
      </c>
      <c r="T197" s="221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2" t="s">
        <v>235</v>
      </c>
      <c r="AT197" s="222" t="s">
        <v>155</v>
      </c>
      <c r="AU197" s="222" t="s">
        <v>89</v>
      </c>
      <c r="AY197" s="17" t="s">
        <v>153</v>
      </c>
      <c r="BE197" s="115">
        <f>IF(N197="základní",J197,0)</f>
        <v>0</v>
      </c>
      <c r="BF197" s="115">
        <f>IF(N197="snížená",J197,0)</f>
        <v>0</v>
      </c>
      <c r="BG197" s="115">
        <f>IF(N197="zákl. přenesená",J197,0)</f>
        <v>0</v>
      </c>
      <c r="BH197" s="115">
        <f>IF(N197="sníž. přenesená",J197,0)</f>
        <v>0</v>
      </c>
      <c r="BI197" s="115">
        <f>IF(N197="nulová",J197,0)</f>
        <v>0</v>
      </c>
      <c r="BJ197" s="17" t="s">
        <v>87</v>
      </c>
      <c r="BK197" s="115">
        <f>ROUND(I197*H197,2)</f>
        <v>0</v>
      </c>
      <c r="BL197" s="17" t="s">
        <v>235</v>
      </c>
      <c r="BM197" s="222" t="s">
        <v>283</v>
      </c>
    </row>
    <row r="198" spans="1:65" s="2" customFormat="1" ht="16.5" customHeight="1">
      <c r="A198" s="35"/>
      <c r="B198" s="36"/>
      <c r="C198" s="210" t="s">
        <v>284</v>
      </c>
      <c r="D198" s="210" t="s">
        <v>155</v>
      </c>
      <c r="E198" s="211" t="s">
        <v>285</v>
      </c>
      <c r="F198" s="212" t="s">
        <v>286</v>
      </c>
      <c r="G198" s="213" t="s">
        <v>158</v>
      </c>
      <c r="H198" s="214">
        <v>1</v>
      </c>
      <c r="I198" s="215"/>
      <c r="J198" s="216">
        <f>ROUND(I198*H198,2)</f>
        <v>0</v>
      </c>
      <c r="K198" s="217"/>
      <c r="L198" s="38"/>
      <c r="M198" s="218" t="s">
        <v>1</v>
      </c>
      <c r="N198" s="219" t="s">
        <v>44</v>
      </c>
      <c r="O198" s="72"/>
      <c r="P198" s="220">
        <f>O198*H198</f>
        <v>0</v>
      </c>
      <c r="Q198" s="220">
        <v>0</v>
      </c>
      <c r="R198" s="220">
        <f>Q198*H198</f>
        <v>0</v>
      </c>
      <c r="S198" s="220">
        <v>0</v>
      </c>
      <c r="T198" s="221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2" t="s">
        <v>235</v>
      </c>
      <c r="AT198" s="222" t="s">
        <v>155</v>
      </c>
      <c r="AU198" s="222" t="s">
        <v>89</v>
      </c>
      <c r="AY198" s="17" t="s">
        <v>153</v>
      </c>
      <c r="BE198" s="115">
        <f>IF(N198="základní",J198,0)</f>
        <v>0</v>
      </c>
      <c r="BF198" s="115">
        <f>IF(N198="snížená",J198,0)</f>
        <v>0</v>
      </c>
      <c r="BG198" s="115">
        <f>IF(N198="zákl. přenesená",J198,0)</f>
        <v>0</v>
      </c>
      <c r="BH198" s="115">
        <f>IF(N198="sníž. přenesená",J198,0)</f>
        <v>0</v>
      </c>
      <c r="BI198" s="115">
        <f>IF(N198="nulová",J198,0)</f>
        <v>0</v>
      </c>
      <c r="BJ198" s="17" t="s">
        <v>87</v>
      </c>
      <c r="BK198" s="115">
        <f>ROUND(I198*H198,2)</f>
        <v>0</v>
      </c>
      <c r="BL198" s="17" t="s">
        <v>235</v>
      </c>
      <c r="BM198" s="222" t="s">
        <v>287</v>
      </c>
    </row>
    <row r="199" spans="2:51" s="13" customFormat="1" ht="12">
      <c r="B199" s="223"/>
      <c r="C199" s="224"/>
      <c r="D199" s="225" t="s">
        <v>161</v>
      </c>
      <c r="E199" s="226" t="s">
        <v>1</v>
      </c>
      <c r="F199" s="227" t="s">
        <v>288</v>
      </c>
      <c r="G199" s="224"/>
      <c r="H199" s="228">
        <v>1</v>
      </c>
      <c r="I199" s="229"/>
      <c r="J199" s="224"/>
      <c r="K199" s="224"/>
      <c r="L199" s="230"/>
      <c r="M199" s="231"/>
      <c r="N199" s="232"/>
      <c r="O199" s="232"/>
      <c r="P199" s="232"/>
      <c r="Q199" s="232"/>
      <c r="R199" s="232"/>
      <c r="S199" s="232"/>
      <c r="T199" s="233"/>
      <c r="AT199" s="234" t="s">
        <v>161</v>
      </c>
      <c r="AU199" s="234" t="s">
        <v>89</v>
      </c>
      <c r="AV199" s="13" t="s">
        <v>89</v>
      </c>
      <c r="AW199" s="13" t="s">
        <v>32</v>
      </c>
      <c r="AX199" s="13" t="s">
        <v>87</v>
      </c>
      <c r="AY199" s="234" t="s">
        <v>153</v>
      </c>
    </row>
    <row r="200" spans="1:65" s="2" customFormat="1" ht="16.5" customHeight="1">
      <c r="A200" s="35"/>
      <c r="B200" s="36"/>
      <c r="C200" s="210" t="s">
        <v>289</v>
      </c>
      <c r="D200" s="210" t="s">
        <v>155</v>
      </c>
      <c r="E200" s="211" t="s">
        <v>290</v>
      </c>
      <c r="F200" s="212" t="s">
        <v>291</v>
      </c>
      <c r="G200" s="213" t="s">
        <v>292</v>
      </c>
      <c r="H200" s="214">
        <v>1</v>
      </c>
      <c r="I200" s="215"/>
      <c r="J200" s="216">
        <f>ROUND(I200*H200,2)</f>
        <v>0</v>
      </c>
      <c r="K200" s="217"/>
      <c r="L200" s="38"/>
      <c r="M200" s="218" t="s">
        <v>1</v>
      </c>
      <c r="N200" s="219" t="s">
        <v>44</v>
      </c>
      <c r="O200" s="72"/>
      <c r="P200" s="220">
        <f>O200*H200</f>
        <v>0</v>
      </c>
      <c r="Q200" s="220">
        <v>0.00025</v>
      </c>
      <c r="R200" s="220">
        <f>Q200*H200</f>
        <v>0.00025</v>
      </c>
      <c r="S200" s="220">
        <v>0</v>
      </c>
      <c r="T200" s="22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2" t="s">
        <v>235</v>
      </c>
      <c r="AT200" s="222" t="s">
        <v>155</v>
      </c>
      <c r="AU200" s="222" t="s">
        <v>89</v>
      </c>
      <c r="AY200" s="17" t="s">
        <v>153</v>
      </c>
      <c r="BE200" s="115">
        <f>IF(N200="základní",J200,0)</f>
        <v>0</v>
      </c>
      <c r="BF200" s="115">
        <f>IF(N200="snížená",J200,0)</f>
        <v>0</v>
      </c>
      <c r="BG200" s="115">
        <f>IF(N200="zákl. přenesená",J200,0)</f>
        <v>0</v>
      </c>
      <c r="BH200" s="115">
        <f>IF(N200="sníž. přenesená",J200,0)</f>
        <v>0</v>
      </c>
      <c r="BI200" s="115">
        <f>IF(N200="nulová",J200,0)</f>
        <v>0</v>
      </c>
      <c r="BJ200" s="17" t="s">
        <v>87</v>
      </c>
      <c r="BK200" s="115">
        <f>ROUND(I200*H200,2)</f>
        <v>0</v>
      </c>
      <c r="BL200" s="17" t="s">
        <v>235</v>
      </c>
      <c r="BM200" s="222" t="s">
        <v>293</v>
      </c>
    </row>
    <row r="201" spans="1:65" s="2" customFormat="1" ht="21.75" customHeight="1">
      <c r="A201" s="35"/>
      <c r="B201" s="36"/>
      <c r="C201" s="210" t="s">
        <v>294</v>
      </c>
      <c r="D201" s="210" t="s">
        <v>155</v>
      </c>
      <c r="E201" s="211" t="s">
        <v>295</v>
      </c>
      <c r="F201" s="212" t="s">
        <v>296</v>
      </c>
      <c r="G201" s="213" t="s">
        <v>167</v>
      </c>
      <c r="H201" s="214">
        <v>8</v>
      </c>
      <c r="I201" s="215"/>
      <c r="J201" s="216">
        <f>ROUND(I201*H201,2)</f>
        <v>0</v>
      </c>
      <c r="K201" s="217"/>
      <c r="L201" s="38"/>
      <c r="M201" s="218" t="s">
        <v>1</v>
      </c>
      <c r="N201" s="219" t="s">
        <v>44</v>
      </c>
      <c r="O201" s="72"/>
      <c r="P201" s="220">
        <f>O201*H201</f>
        <v>0</v>
      </c>
      <c r="Q201" s="220">
        <v>1E-05</v>
      </c>
      <c r="R201" s="220">
        <f>Q201*H201</f>
        <v>8E-05</v>
      </c>
      <c r="S201" s="220">
        <v>0</v>
      </c>
      <c r="T201" s="221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2" t="s">
        <v>235</v>
      </c>
      <c r="AT201" s="222" t="s">
        <v>155</v>
      </c>
      <c r="AU201" s="222" t="s">
        <v>89</v>
      </c>
      <c r="AY201" s="17" t="s">
        <v>153</v>
      </c>
      <c r="BE201" s="115">
        <f>IF(N201="základní",J201,0)</f>
        <v>0</v>
      </c>
      <c r="BF201" s="115">
        <f>IF(N201="snížená",J201,0)</f>
        <v>0</v>
      </c>
      <c r="BG201" s="115">
        <f>IF(N201="zákl. přenesená",J201,0)</f>
        <v>0</v>
      </c>
      <c r="BH201" s="115">
        <f>IF(N201="sníž. přenesená",J201,0)</f>
        <v>0</v>
      </c>
      <c r="BI201" s="115">
        <f>IF(N201="nulová",J201,0)</f>
        <v>0</v>
      </c>
      <c r="BJ201" s="17" t="s">
        <v>87</v>
      </c>
      <c r="BK201" s="115">
        <f>ROUND(I201*H201,2)</f>
        <v>0</v>
      </c>
      <c r="BL201" s="17" t="s">
        <v>235</v>
      </c>
      <c r="BM201" s="222" t="s">
        <v>297</v>
      </c>
    </row>
    <row r="202" spans="2:51" s="13" customFormat="1" ht="12">
      <c r="B202" s="223"/>
      <c r="C202" s="224"/>
      <c r="D202" s="225" t="s">
        <v>161</v>
      </c>
      <c r="E202" s="226" t="s">
        <v>1</v>
      </c>
      <c r="F202" s="227" t="s">
        <v>267</v>
      </c>
      <c r="G202" s="224"/>
      <c r="H202" s="228">
        <v>8</v>
      </c>
      <c r="I202" s="229"/>
      <c r="J202" s="224"/>
      <c r="K202" s="224"/>
      <c r="L202" s="230"/>
      <c r="M202" s="231"/>
      <c r="N202" s="232"/>
      <c r="O202" s="232"/>
      <c r="P202" s="232"/>
      <c r="Q202" s="232"/>
      <c r="R202" s="232"/>
      <c r="S202" s="232"/>
      <c r="T202" s="233"/>
      <c r="AT202" s="234" t="s">
        <v>161</v>
      </c>
      <c r="AU202" s="234" t="s">
        <v>89</v>
      </c>
      <c r="AV202" s="13" t="s">
        <v>89</v>
      </c>
      <c r="AW202" s="13" t="s">
        <v>32</v>
      </c>
      <c r="AX202" s="13" t="s">
        <v>87</v>
      </c>
      <c r="AY202" s="234" t="s">
        <v>153</v>
      </c>
    </row>
    <row r="203" spans="1:65" s="2" customFormat="1" ht="21.75" customHeight="1">
      <c r="A203" s="35"/>
      <c r="B203" s="36"/>
      <c r="C203" s="210" t="s">
        <v>298</v>
      </c>
      <c r="D203" s="210" t="s">
        <v>155</v>
      </c>
      <c r="E203" s="211" t="s">
        <v>299</v>
      </c>
      <c r="F203" s="212" t="s">
        <v>300</v>
      </c>
      <c r="G203" s="213" t="s">
        <v>261</v>
      </c>
      <c r="H203" s="214">
        <v>1</v>
      </c>
      <c r="I203" s="215"/>
      <c r="J203" s="216">
        <f>ROUND(I203*H203,2)</f>
        <v>0</v>
      </c>
      <c r="K203" s="217"/>
      <c r="L203" s="38"/>
      <c r="M203" s="218" t="s">
        <v>1</v>
      </c>
      <c r="N203" s="219" t="s">
        <v>44</v>
      </c>
      <c r="O203" s="72"/>
      <c r="P203" s="220">
        <f>O203*H203</f>
        <v>0</v>
      </c>
      <c r="Q203" s="220">
        <v>0.01476</v>
      </c>
      <c r="R203" s="220">
        <f>Q203*H203</f>
        <v>0.01476</v>
      </c>
      <c r="S203" s="220">
        <v>0</v>
      </c>
      <c r="T203" s="221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2" t="s">
        <v>235</v>
      </c>
      <c r="AT203" s="222" t="s">
        <v>155</v>
      </c>
      <c r="AU203" s="222" t="s">
        <v>89</v>
      </c>
      <c r="AY203" s="17" t="s">
        <v>153</v>
      </c>
      <c r="BE203" s="115">
        <f>IF(N203="základní",J203,0)</f>
        <v>0</v>
      </c>
      <c r="BF203" s="115">
        <f>IF(N203="snížená",J203,0)</f>
        <v>0</v>
      </c>
      <c r="BG203" s="115">
        <f>IF(N203="zákl. přenesená",J203,0)</f>
        <v>0</v>
      </c>
      <c r="BH203" s="115">
        <f>IF(N203="sníž. přenesená",J203,0)</f>
        <v>0</v>
      </c>
      <c r="BI203" s="115">
        <f>IF(N203="nulová",J203,0)</f>
        <v>0</v>
      </c>
      <c r="BJ203" s="17" t="s">
        <v>87</v>
      </c>
      <c r="BK203" s="115">
        <f>ROUND(I203*H203,2)</f>
        <v>0</v>
      </c>
      <c r="BL203" s="17" t="s">
        <v>235</v>
      </c>
      <c r="BM203" s="222" t="s">
        <v>301</v>
      </c>
    </row>
    <row r="204" spans="2:51" s="13" customFormat="1" ht="12">
      <c r="B204" s="223"/>
      <c r="C204" s="224"/>
      <c r="D204" s="225" t="s">
        <v>161</v>
      </c>
      <c r="E204" s="226" t="s">
        <v>1</v>
      </c>
      <c r="F204" s="227" t="s">
        <v>162</v>
      </c>
      <c r="G204" s="224"/>
      <c r="H204" s="228">
        <v>1</v>
      </c>
      <c r="I204" s="229"/>
      <c r="J204" s="224"/>
      <c r="K204" s="224"/>
      <c r="L204" s="230"/>
      <c r="M204" s="231"/>
      <c r="N204" s="232"/>
      <c r="O204" s="232"/>
      <c r="P204" s="232"/>
      <c r="Q204" s="232"/>
      <c r="R204" s="232"/>
      <c r="S204" s="232"/>
      <c r="T204" s="233"/>
      <c r="AT204" s="234" t="s">
        <v>161</v>
      </c>
      <c r="AU204" s="234" t="s">
        <v>89</v>
      </c>
      <c r="AV204" s="13" t="s">
        <v>89</v>
      </c>
      <c r="AW204" s="13" t="s">
        <v>32</v>
      </c>
      <c r="AX204" s="13" t="s">
        <v>87</v>
      </c>
      <c r="AY204" s="234" t="s">
        <v>153</v>
      </c>
    </row>
    <row r="205" spans="1:65" s="2" customFormat="1" ht="21.75" customHeight="1">
      <c r="A205" s="35"/>
      <c r="B205" s="36"/>
      <c r="C205" s="210" t="s">
        <v>302</v>
      </c>
      <c r="D205" s="210" t="s">
        <v>155</v>
      </c>
      <c r="E205" s="211" t="s">
        <v>303</v>
      </c>
      <c r="F205" s="212" t="s">
        <v>304</v>
      </c>
      <c r="G205" s="213" t="s">
        <v>254</v>
      </c>
      <c r="H205" s="267"/>
      <c r="I205" s="215"/>
      <c r="J205" s="216">
        <f>ROUND(I205*H205,2)</f>
        <v>0</v>
      </c>
      <c r="K205" s="217"/>
      <c r="L205" s="38"/>
      <c r="M205" s="218" t="s">
        <v>1</v>
      </c>
      <c r="N205" s="219" t="s">
        <v>44</v>
      </c>
      <c r="O205" s="72"/>
      <c r="P205" s="220">
        <f>O205*H205</f>
        <v>0</v>
      </c>
      <c r="Q205" s="220">
        <v>0</v>
      </c>
      <c r="R205" s="220">
        <f>Q205*H205</f>
        <v>0</v>
      </c>
      <c r="S205" s="220">
        <v>0</v>
      </c>
      <c r="T205" s="221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2" t="s">
        <v>235</v>
      </c>
      <c r="AT205" s="222" t="s">
        <v>155</v>
      </c>
      <c r="AU205" s="222" t="s">
        <v>89</v>
      </c>
      <c r="AY205" s="17" t="s">
        <v>153</v>
      </c>
      <c r="BE205" s="115">
        <f>IF(N205="základní",J205,0)</f>
        <v>0</v>
      </c>
      <c r="BF205" s="115">
        <f>IF(N205="snížená",J205,0)</f>
        <v>0</v>
      </c>
      <c r="BG205" s="115">
        <f>IF(N205="zákl. přenesená",J205,0)</f>
        <v>0</v>
      </c>
      <c r="BH205" s="115">
        <f>IF(N205="sníž. přenesená",J205,0)</f>
        <v>0</v>
      </c>
      <c r="BI205" s="115">
        <f>IF(N205="nulová",J205,0)</f>
        <v>0</v>
      </c>
      <c r="BJ205" s="17" t="s">
        <v>87</v>
      </c>
      <c r="BK205" s="115">
        <f>ROUND(I205*H205,2)</f>
        <v>0</v>
      </c>
      <c r="BL205" s="17" t="s">
        <v>235</v>
      </c>
      <c r="BM205" s="222" t="s">
        <v>305</v>
      </c>
    </row>
    <row r="206" spans="2:63" s="12" customFormat="1" ht="20.85" customHeight="1">
      <c r="B206" s="194"/>
      <c r="C206" s="195"/>
      <c r="D206" s="196" t="s">
        <v>78</v>
      </c>
      <c r="E206" s="208" t="s">
        <v>306</v>
      </c>
      <c r="F206" s="208" t="s">
        <v>307</v>
      </c>
      <c r="G206" s="195"/>
      <c r="H206" s="195"/>
      <c r="I206" s="198"/>
      <c r="J206" s="209">
        <f>BK206</f>
        <v>0</v>
      </c>
      <c r="K206" s="195"/>
      <c r="L206" s="200"/>
      <c r="M206" s="201"/>
      <c r="N206" s="202"/>
      <c r="O206" s="202"/>
      <c r="P206" s="203">
        <f>SUM(P207:P211)</f>
        <v>0</v>
      </c>
      <c r="Q206" s="202"/>
      <c r="R206" s="203">
        <f>SUM(R207:R211)</f>
        <v>0.02407</v>
      </c>
      <c r="S206" s="202"/>
      <c r="T206" s="204">
        <f>SUM(T207:T211)</f>
        <v>0</v>
      </c>
      <c r="AR206" s="205" t="s">
        <v>89</v>
      </c>
      <c r="AT206" s="206" t="s">
        <v>78</v>
      </c>
      <c r="AU206" s="206" t="s">
        <v>89</v>
      </c>
      <c r="AY206" s="205" t="s">
        <v>153</v>
      </c>
      <c r="BK206" s="207">
        <f>SUM(BK207:BK211)</f>
        <v>0</v>
      </c>
    </row>
    <row r="207" spans="1:65" s="2" customFormat="1" ht="21.75" customHeight="1">
      <c r="A207" s="35"/>
      <c r="B207" s="36"/>
      <c r="C207" s="210" t="s">
        <v>308</v>
      </c>
      <c r="D207" s="210" t="s">
        <v>155</v>
      </c>
      <c r="E207" s="211" t="s">
        <v>309</v>
      </c>
      <c r="F207" s="212" t="s">
        <v>310</v>
      </c>
      <c r="G207" s="213" t="s">
        <v>261</v>
      </c>
      <c r="H207" s="214">
        <v>1</v>
      </c>
      <c r="I207" s="215"/>
      <c r="J207" s="216">
        <f>ROUND(I207*H207,2)</f>
        <v>0</v>
      </c>
      <c r="K207" s="217"/>
      <c r="L207" s="38"/>
      <c r="M207" s="218" t="s">
        <v>1</v>
      </c>
      <c r="N207" s="219" t="s">
        <v>44</v>
      </c>
      <c r="O207" s="72"/>
      <c r="P207" s="220">
        <f>O207*H207</f>
        <v>0</v>
      </c>
      <c r="Q207" s="220">
        <v>0.02223</v>
      </c>
      <c r="R207" s="220">
        <f>Q207*H207</f>
        <v>0.02223</v>
      </c>
      <c r="S207" s="220">
        <v>0</v>
      </c>
      <c r="T207" s="221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2" t="s">
        <v>235</v>
      </c>
      <c r="AT207" s="222" t="s">
        <v>155</v>
      </c>
      <c r="AU207" s="222" t="s">
        <v>170</v>
      </c>
      <c r="AY207" s="17" t="s">
        <v>153</v>
      </c>
      <c r="BE207" s="115">
        <f>IF(N207="základní",J207,0)</f>
        <v>0</v>
      </c>
      <c r="BF207" s="115">
        <f>IF(N207="snížená",J207,0)</f>
        <v>0</v>
      </c>
      <c r="BG207" s="115">
        <f>IF(N207="zákl. přenesená",J207,0)</f>
        <v>0</v>
      </c>
      <c r="BH207" s="115">
        <f>IF(N207="sníž. přenesená",J207,0)</f>
        <v>0</v>
      </c>
      <c r="BI207" s="115">
        <f>IF(N207="nulová",J207,0)</f>
        <v>0</v>
      </c>
      <c r="BJ207" s="17" t="s">
        <v>87</v>
      </c>
      <c r="BK207" s="115">
        <f>ROUND(I207*H207,2)</f>
        <v>0</v>
      </c>
      <c r="BL207" s="17" t="s">
        <v>235</v>
      </c>
      <c r="BM207" s="222" t="s">
        <v>311</v>
      </c>
    </row>
    <row r="208" spans="2:51" s="13" customFormat="1" ht="12">
      <c r="B208" s="223"/>
      <c r="C208" s="224"/>
      <c r="D208" s="225" t="s">
        <v>161</v>
      </c>
      <c r="E208" s="226" t="s">
        <v>1</v>
      </c>
      <c r="F208" s="227" t="s">
        <v>162</v>
      </c>
      <c r="G208" s="224"/>
      <c r="H208" s="228">
        <v>1</v>
      </c>
      <c r="I208" s="229"/>
      <c r="J208" s="224"/>
      <c r="K208" s="224"/>
      <c r="L208" s="230"/>
      <c r="M208" s="231"/>
      <c r="N208" s="232"/>
      <c r="O208" s="232"/>
      <c r="P208" s="232"/>
      <c r="Q208" s="232"/>
      <c r="R208" s="232"/>
      <c r="S208" s="232"/>
      <c r="T208" s="233"/>
      <c r="AT208" s="234" t="s">
        <v>161</v>
      </c>
      <c r="AU208" s="234" t="s">
        <v>170</v>
      </c>
      <c r="AV208" s="13" t="s">
        <v>89</v>
      </c>
      <c r="AW208" s="13" t="s">
        <v>32</v>
      </c>
      <c r="AX208" s="13" t="s">
        <v>87</v>
      </c>
      <c r="AY208" s="234" t="s">
        <v>153</v>
      </c>
    </row>
    <row r="209" spans="1:65" s="2" customFormat="1" ht="16.5" customHeight="1">
      <c r="A209" s="35"/>
      <c r="B209" s="36"/>
      <c r="C209" s="210" t="s">
        <v>312</v>
      </c>
      <c r="D209" s="210" t="s">
        <v>155</v>
      </c>
      <c r="E209" s="211" t="s">
        <v>313</v>
      </c>
      <c r="F209" s="212" t="s">
        <v>314</v>
      </c>
      <c r="G209" s="213" t="s">
        <v>261</v>
      </c>
      <c r="H209" s="214">
        <v>1</v>
      </c>
      <c r="I209" s="215"/>
      <c r="J209" s="216">
        <f>ROUND(I209*H209,2)</f>
        <v>0</v>
      </c>
      <c r="K209" s="217"/>
      <c r="L209" s="38"/>
      <c r="M209" s="218" t="s">
        <v>1</v>
      </c>
      <c r="N209" s="219" t="s">
        <v>44</v>
      </c>
      <c r="O209" s="72"/>
      <c r="P209" s="220">
        <f>O209*H209</f>
        <v>0</v>
      </c>
      <c r="Q209" s="220">
        <v>0.00184</v>
      </c>
      <c r="R209" s="220">
        <f>Q209*H209</f>
        <v>0.00184</v>
      </c>
      <c r="S209" s="220">
        <v>0</v>
      </c>
      <c r="T209" s="221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2" t="s">
        <v>235</v>
      </c>
      <c r="AT209" s="222" t="s">
        <v>155</v>
      </c>
      <c r="AU209" s="222" t="s">
        <v>170</v>
      </c>
      <c r="AY209" s="17" t="s">
        <v>153</v>
      </c>
      <c r="BE209" s="115">
        <f>IF(N209="základní",J209,0)</f>
        <v>0</v>
      </c>
      <c r="BF209" s="115">
        <f>IF(N209="snížená",J209,0)</f>
        <v>0</v>
      </c>
      <c r="BG209" s="115">
        <f>IF(N209="zákl. přenesená",J209,0)</f>
        <v>0</v>
      </c>
      <c r="BH209" s="115">
        <f>IF(N209="sníž. přenesená",J209,0)</f>
        <v>0</v>
      </c>
      <c r="BI209" s="115">
        <f>IF(N209="nulová",J209,0)</f>
        <v>0</v>
      </c>
      <c r="BJ209" s="17" t="s">
        <v>87</v>
      </c>
      <c r="BK209" s="115">
        <f>ROUND(I209*H209,2)</f>
        <v>0</v>
      </c>
      <c r="BL209" s="17" t="s">
        <v>235</v>
      </c>
      <c r="BM209" s="222" t="s">
        <v>315</v>
      </c>
    </row>
    <row r="210" spans="2:51" s="13" customFormat="1" ht="12">
      <c r="B210" s="223"/>
      <c r="C210" s="224"/>
      <c r="D210" s="225" t="s">
        <v>161</v>
      </c>
      <c r="E210" s="226" t="s">
        <v>1</v>
      </c>
      <c r="F210" s="227" t="s">
        <v>162</v>
      </c>
      <c r="G210" s="224"/>
      <c r="H210" s="228">
        <v>1</v>
      </c>
      <c r="I210" s="229"/>
      <c r="J210" s="224"/>
      <c r="K210" s="224"/>
      <c r="L210" s="230"/>
      <c r="M210" s="231"/>
      <c r="N210" s="232"/>
      <c r="O210" s="232"/>
      <c r="P210" s="232"/>
      <c r="Q210" s="232"/>
      <c r="R210" s="232"/>
      <c r="S210" s="232"/>
      <c r="T210" s="233"/>
      <c r="AT210" s="234" t="s">
        <v>161</v>
      </c>
      <c r="AU210" s="234" t="s">
        <v>170</v>
      </c>
      <c r="AV210" s="13" t="s">
        <v>89</v>
      </c>
      <c r="AW210" s="13" t="s">
        <v>32</v>
      </c>
      <c r="AX210" s="13" t="s">
        <v>87</v>
      </c>
      <c r="AY210" s="234" t="s">
        <v>153</v>
      </c>
    </row>
    <row r="211" spans="1:65" s="2" customFormat="1" ht="21.75" customHeight="1">
      <c r="A211" s="35"/>
      <c r="B211" s="36"/>
      <c r="C211" s="210" t="s">
        <v>316</v>
      </c>
      <c r="D211" s="210" t="s">
        <v>155</v>
      </c>
      <c r="E211" s="211" t="s">
        <v>317</v>
      </c>
      <c r="F211" s="212" t="s">
        <v>318</v>
      </c>
      <c r="G211" s="213" t="s">
        <v>254</v>
      </c>
      <c r="H211" s="267"/>
      <c r="I211" s="215"/>
      <c r="J211" s="216">
        <f>ROUND(I211*H211,2)</f>
        <v>0</v>
      </c>
      <c r="K211" s="217"/>
      <c r="L211" s="38"/>
      <c r="M211" s="218" t="s">
        <v>1</v>
      </c>
      <c r="N211" s="219" t="s">
        <v>44</v>
      </c>
      <c r="O211" s="72"/>
      <c r="P211" s="220">
        <f>O211*H211</f>
        <v>0</v>
      </c>
      <c r="Q211" s="220">
        <v>0</v>
      </c>
      <c r="R211" s="220">
        <f>Q211*H211</f>
        <v>0</v>
      </c>
      <c r="S211" s="220">
        <v>0</v>
      </c>
      <c r="T211" s="221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2" t="s">
        <v>235</v>
      </c>
      <c r="AT211" s="222" t="s">
        <v>155</v>
      </c>
      <c r="AU211" s="222" t="s">
        <v>170</v>
      </c>
      <c r="AY211" s="17" t="s">
        <v>153</v>
      </c>
      <c r="BE211" s="115">
        <f>IF(N211="základní",J211,0)</f>
        <v>0</v>
      </c>
      <c r="BF211" s="115">
        <f>IF(N211="snížená",J211,0)</f>
        <v>0</v>
      </c>
      <c r="BG211" s="115">
        <f>IF(N211="zákl. přenesená",J211,0)</f>
        <v>0</v>
      </c>
      <c r="BH211" s="115">
        <f>IF(N211="sníž. přenesená",J211,0)</f>
        <v>0</v>
      </c>
      <c r="BI211" s="115">
        <f>IF(N211="nulová",J211,0)</f>
        <v>0</v>
      </c>
      <c r="BJ211" s="17" t="s">
        <v>87</v>
      </c>
      <c r="BK211" s="115">
        <f>ROUND(I211*H211,2)</f>
        <v>0</v>
      </c>
      <c r="BL211" s="17" t="s">
        <v>235</v>
      </c>
      <c r="BM211" s="222" t="s">
        <v>319</v>
      </c>
    </row>
    <row r="212" spans="2:63" s="12" customFormat="1" ht="22.8" customHeight="1">
      <c r="B212" s="194"/>
      <c r="C212" s="195"/>
      <c r="D212" s="196" t="s">
        <v>78</v>
      </c>
      <c r="E212" s="208" t="s">
        <v>320</v>
      </c>
      <c r="F212" s="208" t="s">
        <v>321</v>
      </c>
      <c r="G212" s="195"/>
      <c r="H212" s="195"/>
      <c r="I212" s="198"/>
      <c r="J212" s="209">
        <f>BK212</f>
        <v>0</v>
      </c>
      <c r="K212" s="195"/>
      <c r="L212" s="200"/>
      <c r="M212" s="201"/>
      <c r="N212" s="202"/>
      <c r="O212" s="202"/>
      <c r="P212" s="203">
        <f>SUM(P213:P236)</f>
        <v>0</v>
      </c>
      <c r="Q212" s="202"/>
      <c r="R212" s="203">
        <f>SUM(R213:R236)</f>
        <v>0.8992396999999999</v>
      </c>
      <c r="S212" s="202"/>
      <c r="T212" s="204">
        <f>SUM(T213:T236)</f>
        <v>0</v>
      </c>
      <c r="AR212" s="205" t="s">
        <v>89</v>
      </c>
      <c r="AT212" s="206" t="s">
        <v>78</v>
      </c>
      <c r="AU212" s="206" t="s">
        <v>87</v>
      </c>
      <c r="AY212" s="205" t="s">
        <v>153</v>
      </c>
      <c r="BK212" s="207">
        <f>SUM(BK213:BK236)</f>
        <v>0</v>
      </c>
    </row>
    <row r="213" spans="1:65" s="2" customFormat="1" ht="21.75" customHeight="1">
      <c r="A213" s="35"/>
      <c r="B213" s="36"/>
      <c r="C213" s="210" t="s">
        <v>249</v>
      </c>
      <c r="D213" s="210" t="s">
        <v>155</v>
      </c>
      <c r="E213" s="211" t="s">
        <v>322</v>
      </c>
      <c r="F213" s="212" t="s">
        <v>323</v>
      </c>
      <c r="G213" s="213" t="s">
        <v>202</v>
      </c>
      <c r="H213" s="214">
        <v>22.774</v>
      </c>
      <c r="I213" s="215"/>
      <c r="J213" s="216">
        <f>ROUND(I213*H213,2)</f>
        <v>0</v>
      </c>
      <c r="K213" s="217"/>
      <c r="L213" s="38"/>
      <c r="M213" s="218" t="s">
        <v>1</v>
      </c>
      <c r="N213" s="219" t="s">
        <v>44</v>
      </c>
      <c r="O213" s="72"/>
      <c r="P213" s="220">
        <f>O213*H213</f>
        <v>0</v>
      </c>
      <c r="Q213" s="220">
        <v>0.02866</v>
      </c>
      <c r="R213" s="220">
        <f>Q213*H213</f>
        <v>0.65270284</v>
      </c>
      <c r="S213" s="220">
        <v>0</v>
      </c>
      <c r="T213" s="221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2" t="s">
        <v>235</v>
      </c>
      <c r="AT213" s="222" t="s">
        <v>155</v>
      </c>
      <c r="AU213" s="222" t="s">
        <v>89</v>
      </c>
      <c r="AY213" s="17" t="s">
        <v>153</v>
      </c>
      <c r="BE213" s="115">
        <f>IF(N213="základní",J213,0)</f>
        <v>0</v>
      </c>
      <c r="BF213" s="115">
        <f>IF(N213="snížená",J213,0)</f>
        <v>0</v>
      </c>
      <c r="BG213" s="115">
        <f>IF(N213="zákl. přenesená",J213,0)</f>
        <v>0</v>
      </c>
      <c r="BH213" s="115">
        <f>IF(N213="sníž. přenesená",J213,0)</f>
        <v>0</v>
      </c>
      <c r="BI213" s="115">
        <f>IF(N213="nulová",J213,0)</f>
        <v>0</v>
      </c>
      <c r="BJ213" s="17" t="s">
        <v>87</v>
      </c>
      <c r="BK213" s="115">
        <f>ROUND(I213*H213,2)</f>
        <v>0</v>
      </c>
      <c r="BL213" s="17" t="s">
        <v>235</v>
      </c>
      <c r="BM213" s="222" t="s">
        <v>324</v>
      </c>
    </row>
    <row r="214" spans="2:51" s="13" customFormat="1" ht="12">
      <c r="B214" s="223"/>
      <c r="C214" s="224"/>
      <c r="D214" s="225" t="s">
        <v>161</v>
      </c>
      <c r="E214" s="226" t="s">
        <v>1</v>
      </c>
      <c r="F214" s="227" t="s">
        <v>325</v>
      </c>
      <c r="G214" s="224"/>
      <c r="H214" s="228">
        <v>17.597</v>
      </c>
      <c r="I214" s="229"/>
      <c r="J214" s="224"/>
      <c r="K214" s="224"/>
      <c r="L214" s="230"/>
      <c r="M214" s="231"/>
      <c r="N214" s="232"/>
      <c r="O214" s="232"/>
      <c r="P214" s="232"/>
      <c r="Q214" s="232"/>
      <c r="R214" s="232"/>
      <c r="S214" s="232"/>
      <c r="T214" s="233"/>
      <c r="AT214" s="234" t="s">
        <v>161</v>
      </c>
      <c r="AU214" s="234" t="s">
        <v>89</v>
      </c>
      <c r="AV214" s="13" t="s">
        <v>89</v>
      </c>
      <c r="AW214" s="13" t="s">
        <v>32</v>
      </c>
      <c r="AX214" s="13" t="s">
        <v>79</v>
      </c>
      <c r="AY214" s="234" t="s">
        <v>153</v>
      </c>
    </row>
    <row r="215" spans="2:51" s="13" customFormat="1" ht="12">
      <c r="B215" s="223"/>
      <c r="C215" s="224"/>
      <c r="D215" s="225" t="s">
        <v>161</v>
      </c>
      <c r="E215" s="226" t="s">
        <v>1</v>
      </c>
      <c r="F215" s="227" t="s">
        <v>326</v>
      </c>
      <c r="G215" s="224"/>
      <c r="H215" s="228">
        <v>5.177</v>
      </c>
      <c r="I215" s="229"/>
      <c r="J215" s="224"/>
      <c r="K215" s="224"/>
      <c r="L215" s="230"/>
      <c r="M215" s="231"/>
      <c r="N215" s="232"/>
      <c r="O215" s="232"/>
      <c r="P215" s="232"/>
      <c r="Q215" s="232"/>
      <c r="R215" s="232"/>
      <c r="S215" s="232"/>
      <c r="T215" s="233"/>
      <c r="AT215" s="234" t="s">
        <v>161</v>
      </c>
      <c r="AU215" s="234" t="s">
        <v>89</v>
      </c>
      <c r="AV215" s="13" t="s">
        <v>89</v>
      </c>
      <c r="AW215" s="13" t="s">
        <v>32</v>
      </c>
      <c r="AX215" s="13" t="s">
        <v>79</v>
      </c>
      <c r="AY215" s="234" t="s">
        <v>153</v>
      </c>
    </row>
    <row r="216" spans="2:51" s="15" customFormat="1" ht="12">
      <c r="B216" s="256"/>
      <c r="C216" s="257"/>
      <c r="D216" s="225" t="s">
        <v>161</v>
      </c>
      <c r="E216" s="258" t="s">
        <v>1</v>
      </c>
      <c r="F216" s="259" t="s">
        <v>220</v>
      </c>
      <c r="G216" s="257"/>
      <c r="H216" s="260">
        <v>22.774</v>
      </c>
      <c r="I216" s="261"/>
      <c r="J216" s="257"/>
      <c r="K216" s="257"/>
      <c r="L216" s="262"/>
      <c r="M216" s="263"/>
      <c r="N216" s="264"/>
      <c r="O216" s="264"/>
      <c r="P216" s="264"/>
      <c r="Q216" s="264"/>
      <c r="R216" s="264"/>
      <c r="S216" s="264"/>
      <c r="T216" s="265"/>
      <c r="AT216" s="266" t="s">
        <v>161</v>
      </c>
      <c r="AU216" s="266" t="s">
        <v>89</v>
      </c>
      <c r="AV216" s="15" t="s">
        <v>159</v>
      </c>
      <c r="AW216" s="15" t="s">
        <v>32</v>
      </c>
      <c r="AX216" s="15" t="s">
        <v>87</v>
      </c>
      <c r="AY216" s="266" t="s">
        <v>153</v>
      </c>
    </row>
    <row r="217" spans="1:65" s="2" customFormat="1" ht="21.75" customHeight="1">
      <c r="A217" s="35"/>
      <c r="B217" s="36"/>
      <c r="C217" s="210" t="s">
        <v>327</v>
      </c>
      <c r="D217" s="210" t="s">
        <v>155</v>
      </c>
      <c r="E217" s="211" t="s">
        <v>328</v>
      </c>
      <c r="F217" s="212" t="s">
        <v>329</v>
      </c>
      <c r="G217" s="213" t="s">
        <v>202</v>
      </c>
      <c r="H217" s="214">
        <v>5.571</v>
      </c>
      <c r="I217" s="215"/>
      <c r="J217" s="216">
        <f>ROUND(I217*H217,2)</f>
        <v>0</v>
      </c>
      <c r="K217" s="217"/>
      <c r="L217" s="38"/>
      <c r="M217" s="218" t="s">
        <v>1</v>
      </c>
      <c r="N217" s="219" t="s">
        <v>44</v>
      </c>
      <c r="O217" s="72"/>
      <c r="P217" s="220">
        <f>O217*H217</f>
        <v>0</v>
      </c>
      <c r="Q217" s="220">
        <v>0.02866</v>
      </c>
      <c r="R217" s="220">
        <f>Q217*H217</f>
        <v>0.15966486</v>
      </c>
      <c r="S217" s="220">
        <v>0</v>
      </c>
      <c r="T217" s="221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2" t="s">
        <v>235</v>
      </c>
      <c r="AT217" s="222" t="s">
        <v>155</v>
      </c>
      <c r="AU217" s="222" t="s">
        <v>89</v>
      </c>
      <c r="AY217" s="17" t="s">
        <v>153</v>
      </c>
      <c r="BE217" s="115">
        <f>IF(N217="základní",J217,0)</f>
        <v>0</v>
      </c>
      <c r="BF217" s="115">
        <f>IF(N217="snížená",J217,0)</f>
        <v>0</v>
      </c>
      <c r="BG217" s="115">
        <f>IF(N217="zákl. přenesená",J217,0)</f>
        <v>0</v>
      </c>
      <c r="BH217" s="115">
        <f>IF(N217="sníž. přenesená",J217,0)</f>
        <v>0</v>
      </c>
      <c r="BI217" s="115">
        <f>IF(N217="nulová",J217,0)</f>
        <v>0</v>
      </c>
      <c r="BJ217" s="17" t="s">
        <v>87</v>
      </c>
      <c r="BK217" s="115">
        <f>ROUND(I217*H217,2)</f>
        <v>0</v>
      </c>
      <c r="BL217" s="17" t="s">
        <v>235</v>
      </c>
      <c r="BM217" s="222" t="s">
        <v>330</v>
      </c>
    </row>
    <row r="218" spans="2:51" s="13" customFormat="1" ht="12">
      <c r="B218" s="223"/>
      <c r="C218" s="224"/>
      <c r="D218" s="225" t="s">
        <v>161</v>
      </c>
      <c r="E218" s="226" t="s">
        <v>1</v>
      </c>
      <c r="F218" s="227" t="s">
        <v>331</v>
      </c>
      <c r="G218" s="224"/>
      <c r="H218" s="228">
        <v>5.571</v>
      </c>
      <c r="I218" s="229"/>
      <c r="J218" s="224"/>
      <c r="K218" s="224"/>
      <c r="L218" s="230"/>
      <c r="M218" s="231"/>
      <c r="N218" s="232"/>
      <c r="O218" s="232"/>
      <c r="P218" s="232"/>
      <c r="Q218" s="232"/>
      <c r="R218" s="232"/>
      <c r="S218" s="232"/>
      <c r="T218" s="233"/>
      <c r="AT218" s="234" t="s">
        <v>161</v>
      </c>
      <c r="AU218" s="234" t="s">
        <v>89</v>
      </c>
      <c r="AV218" s="13" t="s">
        <v>89</v>
      </c>
      <c r="AW218" s="13" t="s">
        <v>32</v>
      </c>
      <c r="AX218" s="13" t="s">
        <v>87</v>
      </c>
      <c r="AY218" s="234" t="s">
        <v>153</v>
      </c>
    </row>
    <row r="219" spans="1:65" s="2" customFormat="1" ht="16.5" customHeight="1">
      <c r="A219" s="35"/>
      <c r="B219" s="36"/>
      <c r="C219" s="210" t="s">
        <v>332</v>
      </c>
      <c r="D219" s="210" t="s">
        <v>155</v>
      </c>
      <c r="E219" s="211" t="s">
        <v>333</v>
      </c>
      <c r="F219" s="212" t="s">
        <v>334</v>
      </c>
      <c r="G219" s="213" t="s">
        <v>158</v>
      </c>
      <c r="H219" s="214">
        <v>1</v>
      </c>
      <c r="I219" s="215"/>
      <c r="J219" s="216">
        <f>ROUND(I219*H219,2)</f>
        <v>0</v>
      </c>
      <c r="K219" s="217"/>
      <c r="L219" s="38"/>
      <c r="M219" s="218" t="s">
        <v>1</v>
      </c>
      <c r="N219" s="219" t="s">
        <v>44</v>
      </c>
      <c r="O219" s="72"/>
      <c r="P219" s="220">
        <f>O219*H219</f>
        <v>0</v>
      </c>
      <c r="Q219" s="220">
        <v>1E-05</v>
      </c>
      <c r="R219" s="220">
        <f>Q219*H219</f>
        <v>1E-05</v>
      </c>
      <c r="S219" s="220">
        <v>0</v>
      </c>
      <c r="T219" s="221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2" t="s">
        <v>235</v>
      </c>
      <c r="AT219" s="222" t="s">
        <v>155</v>
      </c>
      <c r="AU219" s="222" t="s">
        <v>89</v>
      </c>
      <c r="AY219" s="17" t="s">
        <v>153</v>
      </c>
      <c r="BE219" s="115">
        <f>IF(N219="základní",J219,0)</f>
        <v>0</v>
      </c>
      <c r="BF219" s="115">
        <f>IF(N219="snížená",J219,0)</f>
        <v>0</v>
      </c>
      <c r="BG219" s="115">
        <f>IF(N219="zákl. přenesená",J219,0)</f>
        <v>0</v>
      </c>
      <c r="BH219" s="115">
        <f>IF(N219="sníž. přenesená",J219,0)</f>
        <v>0</v>
      </c>
      <c r="BI219" s="115">
        <f>IF(N219="nulová",J219,0)</f>
        <v>0</v>
      </c>
      <c r="BJ219" s="17" t="s">
        <v>87</v>
      </c>
      <c r="BK219" s="115">
        <f>ROUND(I219*H219,2)</f>
        <v>0</v>
      </c>
      <c r="BL219" s="17" t="s">
        <v>235</v>
      </c>
      <c r="BM219" s="222" t="s">
        <v>335</v>
      </c>
    </row>
    <row r="220" spans="1:65" s="2" customFormat="1" ht="21.75" customHeight="1">
      <c r="A220" s="35"/>
      <c r="B220" s="36"/>
      <c r="C220" s="235" t="s">
        <v>336</v>
      </c>
      <c r="D220" s="235" t="s">
        <v>175</v>
      </c>
      <c r="E220" s="236" t="s">
        <v>337</v>
      </c>
      <c r="F220" s="237" t="s">
        <v>338</v>
      </c>
      <c r="G220" s="238" t="s">
        <v>158</v>
      </c>
      <c r="H220" s="239">
        <v>1</v>
      </c>
      <c r="I220" s="240"/>
      <c r="J220" s="241">
        <f>ROUND(I220*H220,2)</f>
        <v>0</v>
      </c>
      <c r="K220" s="242"/>
      <c r="L220" s="243"/>
      <c r="M220" s="244" t="s">
        <v>1</v>
      </c>
      <c r="N220" s="245" t="s">
        <v>44</v>
      </c>
      <c r="O220" s="72"/>
      <c r="P220" s="220">
        <f>O220*H220</f>
        <v>0</v>
      </c>
      <c r="Q220" s="220">
        <v>0.0025</v>
      </c>
      <c r="R220" s="220">
        <f>Q220*H220</f>
        <v>0.0025</v>
      </c>
      <c r="S220" s="220">
        <v>0</v>
      </c>
      <c r="T220" s="221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2" t="s">
        <v>249</v>
      </c>
      <c r="AT220" s="222" t="s">
        <v>175</v>
      </c>
      <c r="AU220" s="222" t="s">
        <v>89</v>
      </c>
      <c r="AY220" s="17" t="s">
        <v>153</v>
      </c>
      <c r="BE220" s="115">
        <f>IF(N220="základní",J220,0)</f>
        <v>0</v>
      </c>
      <c r="BF220" s="115">
        <f>IF(N220="snížená",J220,0)</f>
        <v>0</v>
      </c>
      <c r="BG220" s="115">
        <f>IF(N220="zákl. přenesená",J220,0)</f>
        <v>0</v>
      </c>
      <c r="BH220" s="115">
        <f>IF(N220="sníž. přenesená",J220,0)</f>
        <v>0</v>
      </c>
      <c r="BI220" s="115">
        <f>IF(N220="nulová",J220,0)</f>
        <v>0</v>
      </c>
      <c r="BJ220" s="17" t="s">
        <v>87</v>
      </c>
      <c r="BK220" s="115">
        <f>ROUND(I220*H220,2)</f>
        <v>0</v>
      </c>
      <c r="BL220" s="17" t="s">
        <v>235</v>
      </c>
      <c r="BM220" s="222" t="s">
        <v>339</v>
      </c>
    </row>
    <row r="221" spans="1:65" s="2" customFormat="1" ht="16.5" customHeight="1">
      <c r="A221" s="35"/>
      <c r="B221" s="36"/>
      <c r="C221" s="210" t="s">
        <v>340</v>
      </c>
      <c r="D221" s="210" t="s">
        <v>155</v>
      </c>
      <c r="E221" s="211" t="s">
        <v>341</v>
      </c>
      <c r="F221" s="212" t="s">
        <v>342</v>
      </c>
      <c r="G221" s="213" t="s">
        <v>158</v>
      </c>
      <c r="H221" s="214">
        <v>3</v>
      </c>
      <c r="I221" s="215"/>
      <c r="J221" s="216">
        <f>ROUND(I221*H221,2)</f>
        <v>0</v>
      </c>
      <c r="K221" s="217"/>
      <c r="L221" s="38"/>
      <c r="M221" s="218" t="s">
        <v>1</v>
      </c>
      <c r="N221" s="219" t="s">
        <v>44</v>
      </c>
      <c r="O221" s="72"/>
      <c r="P221" s="220">
        <f>O221*H221</f>
        <v>0</v>
      </c>
      <c r="Q221" s="220">
        <v>0.00022</v>
      </c>
      <c r="R221" s="220">
        <f>Q221*H221</f>
        <v>0.00066</v>
      </c>
      <c r="S221" s="220">
        <v>0</v>
      </c>
      <c r="T221" s="22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2" t="s">
        <v>235</v>
      </c>
      <c r="AT221" s="222" t="s">
        <v>155</v>
      </c>
      <c r="AU221" s="222" t="s">
        <v>89</v>
      </c>
      <c r="AY221" s="17" t="s">
        <v>153</v>
      </c>
      <c r="BE221" s="115">
        <f>IF(N221="základní",J221,0)</f>
        <v>0</v>
      </c>
      <c r="BF221" s="115">
        <f>IF(N221="snížená",J221,0)</f>
        <v>0</v>
      </c>
      <c r="BG221" s="115">
        <f>IF(N221="zákl. přenesená",J221,0)</f>
        <v>0</v>
      </c>
      <c r="BH221" s="115">
        <f>IF(N221="sníž. přenesená",J221,0)</f>
        <v>0</v>
      </c>
      <c r="BI221" s="115">
        <f>IF(N221="nulová",J221,0)</f>
        <v>0</v>
      </c>
      <c r="BJ221" s="17" t="s">
        <v>87</v>
      </c>
      <c r="BK221" s="115">
        <f>ROUND(I221*H221,2)</f>
        <v>0</v>
      </c>
      <c r="BL221" s="17" t="s">
        <v>235</v>
      </c>
      <c r="BM221" s="222" t="s">
        <v>343</v>
      </c>
    </row>
    <row r="222" spans="2:51" s="13" customFormat="1" ht="12">
      <c r="B222" s="223"/>
      <c r="C222" s="224"/>
      <c r="D222" s="225" t="s">
        <v>161</v>
      </c>
      <c r="E222" s="226" t="s">
        <v>1</v>
      </c>
      <c r="F222" s="227" t="s">
        <v>344</v>
      </c>
      <c r="G222" s="224"/>
      <c r="H222" s="228">
        <v>3</v>
      </c>
      <c r="I222" s="229"/>
      <c r="J222" s="224"/>
      <c r="K222" s="224"/>
      <c r="L222" s="230"/>
      <c r="M222" s="231"/>
      <c r="N222" s="232"/>
      <c r="O222" s="232"/>
      <c r="P222" s="232"/>
      <c r="Q222" s="232"/>
      <c r="R222" s="232"/>
      <c r="S222" s="232"/>
      <c r="T222" s="233"/>
      <c r="AT222" s="234" t="s">
        <v>161</v>
      </c>
      <c r="AU222" s="234" t="s">
        <v>89</v>
      </c>
      <c r="AV222" s="13" t="s">
        <v>89</v>
      </c>
      <c r="AW222" s="13" t="s">
        <v>32</v>
      </c>
      <c r="AX222" s="13" t="s">
        <v>87</v>
      </c>
      <c r="AY222" s="234" t="s">
        <v>153</v>
      </c>
    </row>
    <row r="223" spans="1:65" s="2" customFormat="1" ht="33" customHeight="1">
      <c r="A223" s="35"/>
      <c r="B223" s="36"/>
      <c r="C223" s="235" t="s">
        <v>345</v>
      </c>
      <c r="D223" s="235" t="s">
        <v>175</v>
      </c>
      <c r="E223" s="236" t="s">
        <v>346</v>
      </c>
      <c r="F223" s="237" t="s">
        <v>347</v>
      </c>
      <c r="G223" s="238" t="s">
        <v>158</v>
      </c>
      <c r="H223" s="239">
        <v>1</v>
      </c>
      <c r="I223" s="240"/>
      <c r="J223" s="241">
        <f>ROUND(I223*H223,2)</f>
        <v>0</v>
      </c>
      <c r="K223" s="242"/>
      <c r="L223" s="243"/>
      <c r="M223" s="244" t="s">
        <v>1</v>
      </c>
      <c r="N223" s="245" t="s">
        <v>44</v>
      </c>
      <c r="O223" s="72"/>
      <c r="P223" s="220">
        <f>O223*H223</f>
        <v>0</v>
      </c>
      <c r="Q223" s="220">
        <v>0.01225</v>
      </c>
      <c r="R223" s="220">
        <f>Q223*H223</f>
        <v>0.01225</v>
      </c>
      <c r="S223" s="220">
        <v>0</v>
      </c>
      <c r="T223" s="221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2" t="s">
        <v>249</v>
      </c>
      <c r="AT223" s="222" t="s">
        <v>175</v>
      </c>
      <c r="AU223" s="222" t="s">
        <v>89</v>
      </c>
      <c r="AY223" s="17" t="s">
        <v>153</v>
      </c>
      <c r="BE223" s="115">
        <f>IF(N223="základní",J223,0)</f>
        <v>0</v>
      </c>
      <c r="BF223" s="115">
        <f>IF(N223="snížená",J223,0)</f>
        <v>0</v>
      </c>
      <c r="BG223" s="115">
        <f>IF(N223="zákl. přenesená",J223,0)</f>
        <v>0</v>
      </c>
      <c r="BH223" s="115">
        <f>IF(N223="sníž. přenesená",J223,0)</f>
        <v>0</v>
      </c>
      <c r="BI223" s="115">
        <f>IF(N223="nulová",J223,0)</f>
        <v>0</v>
      </c>
      <c r="BJ223" s="17" t="s">
        <v>87</v>
      </c>
      <c r="BK223" s="115">
        <f>ROUND(I223*H223,2)</f>
        <v>0</v>
      </c>
      <c r="BL223" s="17" t="s">
        <v>235</v>
      </c>
      <c r="BM223" s="222" t="s">
        <v>348</v>
      </c>
    </row>
    <row r="224" spans="1:65" s="2" customFormat="1" ht="33" customHeight="1">
      <c r="A224" s="35"/>
      <c r="B224" s="36"/>
      <c r="C224" s="235" t="s">
        <v>349</v>
      </c>
      <c r="D224" s="235" t="s">
        <v>175</v>
      </c>
      <c r="E224" s="236" t="s">
        <v>350</v>
      </c>
      <c r="F224" s="237" t="s">
        <v>351</v>
      </c>
      <c r="G224" s="238" t="s">
        <v>158</v>
      </c>
      <c r="H224" s="239">
        <v>2</v>
      </c>
      <c r="I224" s="240"/>
      <c r="J224" s="241">
        <f>ROUND(I224*H224,2)</f>
        <v>0</v>
      </c>
      <c r="K224" s="242"/>
      <c r="L224" s="243"/>
      <c r="M224" s="244" t="s">
        <v>1</v>
      </c>
      <c r="N224" s="245" t="s">
        <v>44</v>
      </c>
      <c r="O224" s="72"/>
      <c r="P224" s="220">
        <f>O224*H224</f>
        <v>0</v>
      </c>
      <c r="Q224" s="220">
        <v>0.01249</v>
      </c>
      <c r="R224" s="220">
        <f>Q224*H224</f>
        <v>0.02498</v>
      </c>
      <c r="S224" s="220">
        <v>0</v>
      </c>
      <c r="T224" s="221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2" t="s">
        <v>249</v>
      </c>
      <c r="AT224" s="222" t="s">
        <v>175</v>
      </c>
      <c r="AU224" s="222" t="s">
        <v>89</v>
      </c>
      <c r="AY224" s="17" t="s">
        <v>153</v>
      </c>
      <c r="BE224" s="115">
        <f>IF(N224="základní",J224,0)</f>
        <v>0</v>
      </c>
      <c r="BF224" s="115">
        <f>IF(N224="snížená",J224,0)</f>
        <v>0</v>
      </c>
      <c r="BG224" s="115">
        <f>IF(N224="zákl. přenesená",J224,0)</f>
        <v>0</v>
      </c>
      <c r="BH224" s="115">
        <f>IF(N224="sníž. přenesená",J224,0)</f>
        <v>0</v>
      </c>
      <c r="BI224" s="115">
        <f>IF(N224="nulová",J224,0)</f>
        <v>0</v>
      </c>
      <c r="BJ224" s="17" t="s">
        <v>87</v>
      </c>
      <c r="BK224" s="115">
        <f>ROUND(I224*H224,2)</f>
        <v>0</v>
      </c>
      <c r="BL224" s="17" t="s">
        <v>235</v>
      </c>
      <c r="BM224" s="222" t="s">
        <v>352</v>
      </c>
    </row>
    <row r="225" spans="2:51" s="13" customFormat="1" ht="12">
      <c r="B225" s="223"/>
      <c r="C225" s="224"/>
      <c r="D225" s="225" t="s">
        <v>161</v>
      </c>
      <c r="E225" s="226" t="s">
        <v>1</v>
      </c>
      <c r="F225" s="227" t="s">
        <v>353</v>
      </c>
      <c r="G225" s="224"/>
      <c r="H225" s="228">
        <v>2</v>
      </c>
      <c r="I225" s="229"/>
      <c r="J225" s="224"/>
      <c r="K225" s="224"/>
      <c r="L225" s="230"/>
      <c r="M225" s="231"/>
      <c r="N225" s="232"/>
      <c r="O225" s="232"/>
      <c r="P225" s="232"/>
      <c r="Q225" s="232"/>
      <c r="R225" s="232"/>
      <c r="S225" s="232"/>
      <c r="T225" s="233"/>
      <c r="AT225" s="234" t="s">
        <v>161</v>
      </c>
      <c r="AU225" s="234" t="s">
        <v>89</v>
      </c>
      <c r="AV225" s="13" t="s">
        <v>89</v>
      </c>
      <c r="AW225" s="13" t="s">
        <v>32</v>
      </c>
      <c r="AX225" s="13" t="s">
        <v>87</v>
      </c>
      <c r="AY225" s="234" t="s">
        <v>153</v>
      </c>
    </row>
    <row r="226" spans="1:65" s="2" customFormat="1" ht="21.75" customHeight="1">
      <c r="A226" s="35"/>
      <c r="B226" s="36"/>
      <c r="C226" s="210" t="s">
        <v>354</v>
      </c>
      <c r="D226" s="210" t="s">
        <v>155</v>
      </c>
      <c r="E226" s="211" t="s">
        <v>355</v>
      </c>
      <c r="F226" s="212" t="s">
        <v>356</v>
      </c>
      <c r="G226" s="213" t="s">
        <v>158</v>
      </c>
      <c r="H226" s="214">
        <v>3</v>
      </c>
      <c r="I226" s="215"/>
      <c r="J226" s="216">
        <f>ROUND(I226*H226,2)</f>
        <v>0</v>
      </c>
      <c r="K226" s="217"/>
      <c r="L226" s="38"/>
      <c r="M226" s="218" t="s">
        <v>1</v>
      </c>
      <c r="N226" s="219" t="s">
        <v>44</v>
      </c>
      <c r="O226" s="72"/>
      <c r="P226" s="220">
        <f>O226*H226</f>
        <v>0</v>
      </c>
      <c r="Q226" s="220">
        <v>0.00528</v>
      </c>
      <c r="R226" s="220">
        <f>Q226*H226</f>
        <v>0.01584</v>
      </c>
      <c r="S226" s="220">
        <v>0</v>
      </c>
      <c r="T226" s="221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2" t="s">
        <v>235</v>
      </c>
      <c r="AT226" s="222" t="s">
        <v>155</v>
      </c>
      <c r="AU226" s="222" t="s">
        <v>89</v>
      </c>
      <c r="AY226" s="17" t="s">
        <v>153</v>
      </c>
      <c r="BE226" s="115">
        <f>IF(N226="základní",J226,0)</f>
        <v>0</v>
      </c>
      <c r="BF226" s="115">
        <f>IF(N226="snížená",J226,0)</f>
        <v>0</v>
      </c>
      <c r="BG226" s="115">
        <f>IF(N226="zákl. přenesená",J226,0)</f>
        <v>0</v>
      </c>
      <c r="BH226" s="115">
        <f>IF(N226="sníž. přenesená",J226,0)</f>
        <v>0</v>
      </c>
      <c r="BI226" s="115">
        <f>IF(N226="nulová",J226,0)</f>
        <v>0</v>
      </c>
      <c r="BJ226" s="17" t="s">
        <v>87</v>
      </c>
      <c r="BK226" s="115">
        <f>ROUND(I226*H226,2)</f>
        <v>0</v>
      </c>
      <c r="BL226" s="17" t="s">
        <v>235</v>
      </c>
      <c r="BM226" s="222" t="s">
        <v>357</v>
      </c>
    </row>
    <row r="227" spans="2:51" s="13" customFormat="1" ht="12">
      <c r="B227" s="223"/>
      <c r="C227" s="224"/>
      <c r="D227" s="225" t="s">
        <v>161</v>
      </c>
      <c r="E227" s="226" t="s">
        <v>1</v>
      </c>
      <c r="F227" s="227" t="s">
        <v>344</v>
      </c>
      <c r="G227" s="224"/>
      <c r="H227" s="228">
        <v>3</v>
      </c>
      <c r="I227" s="229"/>
      <c r="J227" s="224"/>
      <c r="K227" s="224"/>
      <c r="L227" s="230"/>
      <c r="M227" s="231"/>
      <c r="N227" s="232"/>
      <c r="O227" s="232"/>
      <c r="P227" s="232"/>
      <c r="Q227" s="232"/>
      <c r="R227" s="232"/>
      <c r="S227" s="232"/>
      <c r="T227" s="233"/>
      <c r="AT227" s="234" t="s">
        <v>161</v>
      </c>
      <c r="AU227" s="234" t="s">
        <v>89</v>
      </c>
      <c r="AV227" s="13" t="s">
        <v>89</v>
      </c>
      <c r="AW227" s="13" t="s">
        <v>32</v>
      </c>
      <c r="AX227" s="13" t="s">
        <v>87</v>
      </c>
      <c r="AY227" s="234" t="s">
        <v>153</v>
      </c>
    </row>
    <row r="228" spans="1:65" s="2" customFormat="1" ht="21.75" customHeight="1">
      <c r="A228" s="35"/>
      <c r="B228" s="36"/>
      <c r="C228" s="210" t="s">
        <v>358</v>
      </c>
      <c r="D228" s="210" t="s">
        <v>155</v>
      </c>
      <c r="E228" s="211" t="s">
        <v>359</v>
      </c>
      <c r="F228" s="212" t="s">
        <v>360</v>
      </c>
      <c r="G228" s="213" t="s">
        <v>167</v>
      </c>
      <c r="H228" s="214">
        <v>7.4</v>
      </c>
      <c r="I228" s="215"/>
      <c r="J228" s="216">
        <f>ROUND(I228*H228,2)</f>
        <v>0</v>
      </c>
      <c r="K228" s="217"/>
      <c r="L228" s="38"/>
      <c r="M228" s="218" t="s">
        <v>1</v>
      </c>
      <c r="N228" s="219" t="s">
        <v>44</v>
      </c>
      <c r="O228" s="72"/>
      <c r="P228" s="220">
        <f>O228*H228</f>
        <v>0</v>
      </c>
      <c r="Q228" s="220">
        <v>0.00278</v>
      </c>
      <c r="R228" s="220">
        <f>Q228*H228</f>
        <v>0.020572</v>
      </c>
      <c r="S228" s="220">
        <v>0</v>
      </c>
      <c r="T228" s="221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2" t="s">
        <v>235</v>
      </c>
      <c r="AT228" s="222" t="s">
        <v>155</v>
      </c>
      <c r="AU228" s="222" t="s">
        <v>89</v>
      </c>
      <c r="AY228" s="17" t="s">
        <v>153</v>
      </c>
      <c r="BE228" s="115">
        <f>IF(N228="základní",J228,0)</f>
        <v>0</v>
      </c>
      <c r="BF228" s="115">
        <f>IF(N228="snížená",J228,0)</f>
        <v>0</v>
      </c>
      <c r="BG228" s="115">
        <f>IF(N228="zákl. přenesená",J228,0)</f>
        <v>0</v>
      </c>
      <c r="BH228" s="115">
        <f>IF(N228="sníž. přenesená",J228,0)</f>
        <v>0</v>
      </c>
      <c r="BI228" s="115">
        <f>IF(N228="nulová",J228,0)</f>
        <v>0</v>
      </c>
      <c r="BJ228" s="17" t="s">
        <v>87</v>
      </c>
      <c r="BK228" s="115">
        <f>ROUND(I228*H228,2)</f>
        <v>0</v>
      </c>
      <c r="BL228" s="17" t="s">
        <v>235</v>
      </c>
      <c r="BM228" s="222" t="s">
        <v>361</v>
      </c>
    </row>
    <row r="229" spans="2:51" s="13" customFormat="1" ht="12">
      <c r="B229" s="223"/>
      <c r="C229" s="224"/>
      <c r="D229" s="225" t="s">
        <v>161</v>
      </c>
      <c r="E229" s="226" t="s">
        <v>1</v>
      </c>
      <c r="F229" s="227" t="s">
        <v>362</v>
      </c>
      <c r="G229" s="224"/>
      <c r="H229" s="228">
        <v>2.4</v>
      </c>
      <c r="I229" s="229"/>
      <c r="J229" s="224"/>
      <c r="K229" s="224"/>
      <c r="L229" s="230"/>
      <c r="M229" s="231"/>
      <c r="N229" s="232"/>
      <c r="O229" s="232"/>
      <c r="P229" s="232"/>
      <c r="Q229" s="232"/>
      <c r="R229" s="232"/>
      <c r="S229" s="232"/>
      <c r="T229" s="233"/>
      <c r="AT229" s="234" t="s">
        <v>161</v>
      </c>
      <c r="AU229" s="234" t="s">
        <v>89</v>
      </c>
      <c r="AV229" s="13" t="s">
        <v>89</v>
      </c>
      <c r="AW229" s="13" t="s">
        <v>32</v>
      </c>
      <c r="AX229" s="13" t="s">
        <v>79</v>
      </c>
      <c r="AY229" s="234" t="s">
        <v>153</v>
      </c>
    </row>
    <row r="230" spans="2:51" s="13" customFormat="1" ht="12">
      <c r="B230" s="223"/>
      <c r="C230" s="224"/>
      <c r="D230" s="225" t="s">
        <v>161</v>
      </c>
      <c r="E230" s="226" t="s">
        <v>1</v>
      </c>
      <c r="F230" s="227" t="s">
        <v>363</v>
      </c>
      <c r="G230" s="224"/>
      <c r="H230" s="228">
        <v>5</v>
      </c>
      <c r="I230" s="229"/>
      <c r="J230" s="224"/>
      <c r="K230" s="224"/>
      <c r="L230" s="230"/>
      <c r="M230" s="231"/>
      <c r="N230" s="232"/>
      <c r="O230" s="232"/>
      <c r="P230" s="232"/>
      <c r="Q230" s="232"/>
      <c r="R230" s="232"/>
      <c r="S230" s="232"/>
      <c r="T230" s="233"/>
      <c r="AT230" s="234" t="s">
        <v>161</v>
      </c>
      <c r="AU230" s="234" t="s">
        <v>89</v>
      </c>
      <c r="AV230" s="13" t="s">
        <v>89</v>
      </c>
      <c r="AW230" s="13" t="s">
        <v>32</v>
      </c>
      <c r="AX230" s="13" t="s">
        <v>79</v>
      </c>
      <c r="AY230" s="234" t="s">
        <v>153</v>
      </c>
    </row>
    <row r="231" spans="2:51" s="15" customFormat="1" ht="12">
      <c r="B231" s="256"/>
      <c r="C231" s="257"/>
      <c r="D231" s="225" t="s">
        <v>161</v>
      </c>
      <c r="E231" s="258" t="s">
        <v>1</v>
      </c>
      <c r="F231" s="259" t="s">
        <v>220</v>
      </c>
      <c r="G231" s="257"/>
      <c r="H231" s="260">
        <v>7.4</v>
      </c>
      <c r="I231" s="261"/>
      <c r="J231" s="257"/>
      <c r="K231" s="257"/>
      <c r="L231" s="262"/>
      <c r="M231" s="263"/>
      <c r="N231" s="264"/>
      <c r="O231" s="264"/>
      <c r="P231" s="264"/>
      <c r="Q231" s="264"/>
      <c r="R231" s="264"/>
      <c r="S231" s="264"/>
      <c r="T231" s="265"/>
      <c r="AT231" s="266" t="s">
        <v>161</v>
      </c>
      <c r="AU231" s="266" t="s">
        <v>89</v>
      </c>
      <c r="AV231" s="15" t="s">
        <v>159</v>
      </c>
      <c r="AW231" s="15" t="s">
        <v>32</v>
      </c>
      <c r="AX231" s="15" t="s">
        <v>87</v>
      </c>
      <c r="AY231" s="266" t="s">
        <v>153</v>
      </c>
    </row>
    <row r="232" spans="1:65" s="2" customFormat="1" ht="16.5" customHeight="1">
      <c r="A232" s="35"/>
      <c r="B232" s="36"/>
      <c r="C232" s="210" t="s">
        <v>364</v>
      </c>
      <c r="D232" s="210" t="s">
        <v>155</v>
      </c>
      <c r="E232" s="211" t="s">
        <v>365</v>
      </c>
      <c r="F232" s="212" t="s">
        <v>366</v>
      </c>
      <c r="G232" s="213" t="s">
        <v>167</v>
      </c>
      <c r="H232" s="214">
        <v>50.3</v>
      </c>
      <c r="I232" s="215"/>
      <c r="J232" s="216">
        <f>ROUND(I232*H232,2)</f>
        <v>0</v>
      </c>
      <c r="K232" s="217"/>
      <c r="L232" s="38"/>
      <c r="M232" s="218" t="s">
        <v>1</v>
      </c>
      <c r="N232" s="219" t="s">
        <v>44</v>
      </c>
      <c r="O232" s="72"/>
      <c r="P232" s="220">
        <f>O232*H232</f>
        <v>0</v>
      </c>
      <c r="Q232" s="220">
        <v>0.0002</v>
      </c>
      <c r="R232" s="220">
        <f>Q232*H232</f>
        <v>0.01006</v>
      </c>
      <c r="S232" s="220">
        <v>0</v>
      </c>
      <c r="T232" s="221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2" t="s">
        <v>235</v>
      </c>
      <c r="AT232" s="222" t="s">
        <v>155</v>
      </c>
      <c r="AU232" s="222" t="s">
        <v>89</v>
      </c>
      <c r="AY232" s="17" t="s">
        <v>153</v>
      </c>
      <c r="BE232" s="115">
        <f>IF(N232="základní",J232,0)</f>
        <v>0</v>
      </c>
      <c r="BF232" s="115">
        <f>IF(N232="snížená",J232,0)</f>
        <v>0</v>
      </c>
      <c r="BG232" s="115">
        <f>IF(N232="zákl. přenesená",J232,0)</f>
        <v>0</v>
      </c>
      <c r="BH232" s="115">
        <f>IF(N232="sníž. přenesená",J232,0)</f>
        <v>0</v>
      </c>
      <c r="BI232" s="115">
        <f>IF(N232="nulová",J232,0)</f>
        <v>0</v>
      </c>
      <c r="BJ232" s="17" t="s">
        <v>87</v>
      </c>
      <c r="BK232" s="115">
        <f>ROUND(I232*H232,2)</f>
        <v>0</v>
      </c>
      <c r="BL232" s="17" t="s">
        <v>235</v>
      </c>
      <c r="BM232" s="222" t="s">
        <v>367</v>
      </c>
    </row>
    <row r="233" spans="2:51" s="13" customFormat="1" ht="12">
      <c r="B233" s="223"/>
      <c r="C233" s="224"/>
      <c r="D233" s="225" t="s">
        <v>161</v>
      </c>
      <c r="E233" s="226" t="s">
        <v>1</v>
      </c>
      <c r="F233" s="227" t="s">
        <v>368</v>
      </c>
      <c r="G233" s="224"/>
      <c r="H233" s="228">
        <v>34.3</v>
      </c>
      <c r="I233" s="229"/>
      <c r="J233" s="224"/>
      <c r="K233" s="224"/>
      <c r="L233" s="230"/>
      <c r="M233" s="231"/>
      <c r="N233" s="232"/>
      <c r="O233" s="232"/>
      <c r="P233" s="232"/>
      <c r="Q233" s="232"/>
      <c r="R233" s="232"/>
      <c r="S233" s="232"/>
      <c r="T233" s="233"/>
      <c r="AT233" s="234" t="s">
        <v>161</v>
      </c>
      <c r="AU233" s="234" t="s">
        <v>89</v>
      </c>
      <c r="AV233" s="13" t="s">
        <v>89</v>
      </c>
      <c r="AW233" s="13" t="s">
        <v>32</v>
      </c>
      <c r="AX233" s="13" t="s">
        <v>79</v>
      </c>
      <c r="AY233" s="234" t="s">
        <v>153</v>
      </c>
    </row>
    <row r="234" spans="2:51" s="13" customFormat="1" ht="12">
      <c r="B234" s="223"/>
      <c r="C234" s="224"/>
      <c r="D234" s="225" t="s">
        <v>161</v>
      </c>
      <c r="E234" s="226" t="s">
        <v>1</v>
      </c>
      <c r="F234" s="227" t="s">
        <v>369</v>
      </c>
      <c r="G234" s="224"/>
      <c r="H234" s="228">
        <v>16</v>
      </c>
      <c r="I234" s="229"/>
      <c r="J234" s="224"/>
      <c r="K234" s="224"/>
      <c r="L234" s="230"/>
      <c r="M234" s="231"/>
      <c r="N234" s="232"/>
      <c r="O234" s="232"/>
      <c r="P234" s="232"/>
      <c r="Q234" s="232"/>
      <c r="R234" s="232"/>
      <c r="S234" s="232"/>
      <c r="T234" s="233"/>
      <c r="AT234" s="234" t="s">
        <v>161</v>
      </c>
      <c r="AU234" s="234" t="s">
        <v>89</v>
      </c>
      <c r="AV234" s="13" t="s">
        <v>89</v>
      </c>
      <c r="AW234" s="13" t="s">
        <v>32</v>
      </c>
      <c r="AX234" s="13" t="s">
        <v>79</v>
      </c>
      <c r="AY234" s="234" t="s">
        <v>153</v>
      </c>
    </row>
    <row r="235" spans="2:51" s="15" customFormat="1" ht="12">
      <c r="B235" s="256"/>
      <c r="C235" s="257"/>
      <c r="D235" s="225" t="s">
        <v>161</v>
      </c>
      <c r="E235" s="258" t="s">
        <v>1</v>
      </c>
      <c r="F235" s="259" t="s">
        <v>220</v>
      </c>
      <c r="G235" s="257"/>
      <c r="H235" s="260">
        <v>50.3</v>
      </c>
      <c r="I235" s="261"/>
      <c r="J235" s="257"/>
      <c r="K235" s="257"/>
      <c r="L235" s="262"/>
      <c r="M235" s="263"/>
      <c r="N235" s="264"/>
      <c r="O235" s="264"/>
      <c r="P235" s="264"/>
      <c r="Q235" s="264"/>
      <c r="R235" s="264"/>
      <c r="S235" s="264"/>
      <c r="T235" s="265"/>
      <c r="AT235" s="266" t="s">
        <v>161</v>
      </c>
      <c r="AU235" s="266" t="s">
        <v>89</v>
      </c>
      <c r="AV235" s="15" t="s">
        <v>159</v>
      </c>
      <c r="AW235" s="15" t="s">
        <v>32</v>
      </c>
      <c r="AX235" s="15" t="s">
        <v>87</v>
      </c>
      <c r="AY235" s="266" t="s">
        <v>153</v>
      </c>
    </row>
    <row r="236" spans="1:65" s="2" customFormat="1" ht="21.75" customHeight="1">
      <c r="A236" s="35"/>
      <c r="B236" s="36"/>
      <c r="C236" s="210" t="s">
        <v>370</v>
      </c>
      <c r="D236" s="210" t="s">
        <v>155</v>
      </c>
      <c r="E236" s="211" t="s">
        <v>371</v>
      </c>
      <c r="F236" s="212" t="s">
        <v>372</v>
      </c>
      <c r="G236" s="213" t="s">
        <v>254</v>
      </c>
      <c r="H236" s="267"/>
      <c r="I236" s="215"/>
      <c r="J236" s="216">
        <f>ROUND(I236*H236,2)</f>
        <v>0</v>
      </c>
      <c r="K236" s="217"/>
      <c r="L236" s="38"/>
      <c r="M236" s="218" t="s">
        <v>1</v>
      </c>
      <c r="N236" s="219" t="s">
        <v>44</v>
      </c>
      <c r="O236" s="72"/>
      <c r="P236" s="220">
        <f>O236*H236</f>
        <v>0</v>
      </c>
      <c r="Q236" s="220">
        <v>0</v>
      </c>
      <c r="R236" s="220">
        <f>Q236*H236</f>
        <v>0</v>
      </c>
      <c r="S236" s="220">
        <v>0</v>
      </c>
      <c r="T236" s="221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2" t="s">
        <v>235</v>
      </c>
      <c r="AT236" s="222" t="s">
        <v>155</v>
      </c>
      <c r="AU236" s="222" t="s">
        <v>89</v>
      </c>
      <c r="AY236" s="17" t="s">
        <v>153</v>
      </c>
      <c r="BE236" s="115">
        <f>IF(N236="základní",J236,0)</f>
        <v>0</v>
      </c>
      <c r="BF236" s="115">
        <f>IF(N236="snížená",J236,0)</f>
        <v>0</v>
      </c>
      <c r="BG236" s="115">
        <f>IF(N236="zákl. přenesená",J236,0)</f>
        <v>0</v>
      </c>
      <c r="BH236" s="115">
        <f>IF(N236="sníž. přenesená",J236,0)</f>
        <v>0</v>
      </c>
      <c r="BI236" s="115">
        <f>IF(N236="nulová",J236,0)</f>
        <v>0</v>
      </c>
      <c r="BJ236" s="17" t="s">
        <v>87</v>
      </c>
      <c r="BK236" s="115">
        <f>ROUND(I236*H236,2)</f>
        <v>0</v>
      </c>
      <c r="BL236" s="17" t="s">
        <v>235</v>
      </c>
      <c r="BM236" s="222" t="s">
        <v>373</v>
      </c>
    </row>
    <row r="237" spans="2:63" s="12" customFormat="1" ht="22.8" customHeight="1">
      <c r="B237" s="194"/>
      <c r="C237" s="195"/>
      <c r="D237" s="196" t="s">
        <v>78</v>
      </c>
      <c r="E237" s="208" t="s">
        <v>374</v>
      </c>
      <c r="F237" s="208" t="s">
        <v>375</v>
      </c>
      <c r="G237" s="195"/>
      <c r="H237" s="195"/>
      <c r="I237" s="198"/>
      <c r="J237" s="209">
        <f>BK237</f>
        <v>0</v>
      </c>
      <c r="K237" s="195"/>
      <c r="L237" s="200"/>
      <c r="M237" s="201"/>
      <c r="N237" s="202"/>
      <c r="O237" s="202"/>
      <c r="P237" s="203">
        <f>SUM(P238:P240)</f>
        <v>0</v>
      </c>
      <c r="Q237" s="202"/>
      <c r="R237" s="203">
        <f>SUM(R238:R240)</f>
        <v>0.003264</v>
      </c>
      <c r="S237" s="202"/>
      <c r="T237" s="204">
        <f>SUM(T238:T240)</f>
        <v>0</v>
      </c>
      <c r="AR237" s="205" t="s">
        <v>89</v>
      </c>
      <c r="AT237" s="206" t="s">
        <v>78</v>
      </c>
      <c r="AU237" s="206" t="s">
        <v>87</v>
      </c>
      <c r="AY237" s="205" t="s">
        <v>153</v>
      </c>
      <c r="BK237" s="207">
        <f>SUM(BK238:BK240)</f>
        <v>0</v>
      </c>
    </row>
    <row r="238" spans="1:65" s="2" customFormat="1" ht="21.75" customHeight="1">
      <c r="A238" s="35"/>
      <c r="B238" s="36"/>
      <c r="C238" s="210" t="s">
        <v>376</v>
      </c>
      <c r="D238" s="210" t="s">
        <v>155</v>
      </c>
      <c r="E238" s="211" t="s">
        <v>377</v>
      </c>
      <c r="F238" s="212" t="s">
        <v>378</v>
      </c>
      <c r="G238" s="213" t="s">
        <v>167</v>
      </c>
      <c r="H238" s="214">
        <v>2.4</v>
      </c>
      <c r="I238" s="215"/>
      <c r="J238" s="216">
        <f>ROUND(I238*H238,2)</f>
        <v>0</v>
      </c>
      <c r="K238" s="217"/>
      <c r="L238" s="38"/>
      <c r="M238" s="218" t="s">
        <v>1</v>
      </c>
      <c r="N238" s="219" t="s">
        <v>44</v>
      </c>
      <c r="O238" s="72"/>
      <c r="P238" s="220">
        <f>O238*H238</f>
        <v>0</v>
      </c>
      <c r="Q238" s="220">
        <v>0.00136</v>
      </c>
      <c r="R238" s="220">
        <f>Q238*H238</f>
        <v>0.003264</v>
      </c>
      <c r="S238" s="220">
        <v>0</v>
      </c>
      <c r="T238" s="221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2" t="s">
        <v>235</v>
      </c>
      <c r="AT238" s="222" t="s">
        <v>155</v>
      </c>
      <c r="AU238" s="222" t="s">
        <v>89</v>
      </c>
      <c r="AY238" s="17" t="s">
        <v>153</v>
      </c>
      <c r="BE238" s="115">
        <f>IF(N238="základní",J238,0)</f>
        <v>0</v>
      </c>
      <c r="BF238" s="115">
        <f>IF(N238="snížená",J238,0)</f>
        <v>0</v>
      </c>
      <c r="BG238" s="115">
        <f>IF(N238="zákl. přenesená",J238,0)</f>
        <v>0</v>
      </c>
      <c r="BH238" s="115">
        <f>IF(N238="sníž. přenesená",J238,0)</f>
        <v>0</v>
      </c>
      <c r="BI238" s="115">
        <f>IF(N238="nulová",J238,0)</f>
        <v>0</v>
      </c>
      <c r="BJ238" s="17" t="s">
        <v>87</v>
      </c>
      <c r="BK238" s="115">
        <f>ROUND(I238*H238,2)</f>
        <v>0</v>
      </c>
      <c r="BL238" s="17" t="s">
        <v>235</v>
      </c>
      <c r="BM238" s="222" t="s">
        <v>379</v>
      </c>
    </row>
    <row r="239" spans="2:51" s="13" customFormat="1" ht="12">
      <c r="B239" s="223"/>
      <c r="C239" s="224"/>
      <c r="D239" s="225" t="s">
        <v>161</v>
      </c>
      <c r="E239" s="226" t="s">
        <v>1</v>
      </c>
      <c r="F239" s="227" t="s">
        <v>380</v>
      </c>
      <c r="G239" s="224"/>
      <c r="H239" s="228">
        <v>2.4</v>
      </c>
      <c r="I239" s="229"/>
      <c r="J239" s="224"/>
      <c r="K239" s="224"/>
      <c r="L239" s="230"/>
      <c r="M239" s="231"/>
      <c r="N239" s="232"/>
      <c r="O239" s="232"/>
      <c r="P239" s="232"/>
      <c r="Q239" s="232"/>
      <c r="R239" s="232"/>
      <c r="S239" s="232"/>
      <c r="T239" s="233"/>
      <c r="AT239" s="234" t="s">
        <v>161</v>
      </c>
      <c r="AU239" s="234" t="s">
        <v>89</v>
      </c>
      <c r="AV239" s="13" t="s">
        <v>89</v>
      </c>
      <c r="AW239" s="13" t="s">
        <v>32</v>
      </c>
      <c r="AX239" s="13" t="s">
        <v>87</v>
      </c>
      <c r="AY239" s="234" t="s">
        <v>153</v>
      </c>
    </row>
    <row r="240" spans="1:65" s="2" customFormat="1" ht="21.75" customHeight="1">
      <c r="A240" s="35"/>
      <c r="B240" s="36"/>
      <c r="C240" s="210" t="s">
        <v>381</v>
      </c>
      <c r="D240" s="210" t="s">
        <v>155</v>
      </c>
      <c r="E240" s="211" t="s">
        <v>382</v>
      </c>
      <c r="F240" s="212" t="s">
        <v>383</v>
      </c>
      <c r="G240" s="213" t="s">
        <v>226</v>
      </c>
      <c r="H240" s="214">
        <v>0.003</v>
      </c>
      <c r="I240" s="215"/>
      <c r="J240" s="216">
        <f>ROUND(I240*H240,2)</f>
        <v>0</v>
      </c>
      <c r="K240" s="217"/>
      <c r="L240" s="38"/>
      <c r="M240" s="218" t="s">
        <v>1</v>
      </c>
      <c r="N240" s="219" t="s">
        <v>44</v>
      </c>
      <c r="O240" s="72"/>
      <c r="P240" s="220">
        <f>O240*H240</f>
        <v>0</v>
      </c>
      <c r="Q240" s="220">
        <v>0</v>
      </c>
      <c r="R240" s="220">
        <f>Q240*H240</f>
        <v>0</v>
      </c>
      <c r="S240" s="220">
        <v>0</v>
      </c>
      <c r="T240" s="221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2" t="s">
        <v>235</v>
      </c>
      <c r="AT240" s="222" t="s">
        <v>155</v>
      </c>
      <c r="AU240" s="222" t="s">
        <v>89</v>
      </c>
      <c r="AY240" s="17" t="s">
        <v>153</v>
      </c>
      <c r="BE240" s="115">
        <f>IF(N240="základní",J240,0)</f>
        <v>0</v>
      </c>
      <c r="BF240" s="115">
        <f>IF(N240="snížená",J240,0)</f>
        <v>0</v>
      </c>
      <c r="BG240" s="115">
        <f>IF(N240="zákl. přenesená",J240,0)</f>
        <v>0</v>
      </c>
      <c r="BH240" s="115">
        <f>IF(N240="sníž. přenesená",J240,0)</f>
        <v>0</v>
      </c>
      <c r="BI240" s="115">
        <f>IF(N240="nulová",J240,0)</f>
        <v>0</v>
      </c>
      <c r="BJ240" s="17" t="s">
        <v>87</v>
      </c>
      <c r="BK240" s="115">
        <f>ROUND(I240*H240,2)</f>
        <v>0</v>
      </c>
      <c r="BL240" s="17" t="s">
        <v>235</v>
      </c>
      <c r="BM240" s="222" t="s">
        <v>384</v>
      </c>
    </row>
    <row r="241" spans="2:63" s="12" customFormat="1" ht="22.8" customHeight="1">
      <c r="B241" s="194"/>
      <c r="C241" s="195"/>
      <c r="D241" s="196" t="s">
        <v>78</v>
      </c>
      <c r="E241" s="208" t="s">
        <v>385</v>
      </c>
      <c r="F241" s="208" t="s">
        <v>386</v>
      </c>
      <c r="G241" s="195"/>
      <c r="H241" s="195"/>
      <c r="I241" s="198"/>
      <c r="J241" s="209">
        <f>BK241</f>
        <v>0</v>
      </c>
      <c r="K241" s="195"/>
      <c r="L241" s="200"/>
      <c r="M241" s="201"/>
      <c r="N241" s="202"/>
      <c r="O241" s="202"/>
      <c r="P241" s="203">
        <f>SUM(P242:P256)</f>
        <v>0</v>
      </c>
      <c r="Q241" s="202"/>
      <c r="R241" s="203">
        <f>SUM(R242:R256)</f>
        <v>0.061929200000000004</v>
      </c>
      <c r="S241" s="202"/>
      <c r="T241" s="204">
        <f>SUM(T242:T256)</f>
        <v>0</v>
      </c>
      <c r="AR241" s="205" t="s">
        <v>89</v>
      </c>
      <c r="AT241" s="206" t="s">
        <v>78</v>
      </c>
      <c r="AU241" s="206" t="s">
        <v>87</v>
      </c>
      <c r="AY241" s="205" t="s">
        <v>153</v>
      </c>
      <c r="BK241" s="207">
        <f>SUM(BK242:BK256)</f>
        <v>0</v>
      </c>
    </row>
    <row r="242" spans="1:65" s="2" customFormat="1" ht="21.75" customHeight="1">
      <c r="A242" s="35"/>
      <c r="B242" s="36"/>
      <c r="C242" s="210" t="s">
        <v>387</v>
      </c>
      <c r="D242" s="210" t="s">
        <v>155</v>
      </c>
      <c r="E242" s="211" t="s">
        <v>388</v>
      </c>
      <c r="F242" s="212" t="s">
        <v>389</v>
      </c>
      <c r="G242" s="213" t="s">
        <v>158</v>
      </c>
      <c r="H242" s="214">
        <v>1</v>
      </c>
      <c r="I242" s="215"/>
      <c r="J242" s="216">
        <f>ROUND(I242*H242,2)</f>
        <v>0</v>
      </c>
      <c r="K242" s="217"/>
      <c r="L242" s="38"/>
      <c r="M242" s="218" t="s">
        <v>1</v>
      </c>
      <c r="N242" s="219" t="s">
        <v>44</v>
      </c>
      <c r="O242" s="72"/>
      <c r="P242" s="220">
        <f>O242*H242</f>
        <v>0</v>
      </c>
      <c r="Q242" s="220">
        <v>0.00027</v>
      </c>
      <c r="R242" s="220">
        <f>Q242*H242</f>
        <v>0.00027</v>
      </c>
      <c r="S242" s="220">
        <v>0</v>
      </c>
      <c r="T242" s="221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22" t="s">
        <v>235</v>
      </c>
      <c r="AT242" s="222" t="s">
        <v>155</v>
      </c>
      <c r="AU242" s="222" t="s">
        <v>89</v>
      </c>
      <c r="AY242" s="17" t="s">
        <v>153</v>
      </c>
      <c r="BE242" s="115">
        <f>IF(N242="základní",J242,0)</f>
        <v>0</v>
      </c>
      <c r="BF242" s="115">
        <f>IF(N242="snížená",J242,0)</f>
        <v>0</v>
      </c>
      <c r="BG242" s="115">
        <f>IF(N242="zákl. přenesená",J242,0)</f>
        <v>0</v>
      </c>
      <c r="BH242" s="115">
        <f>IF(N242="sníž. přenesená",J242,0)</f>
        <v>0</v>
      </c>
      <c r="BI242" s="115">
        <f>IF(N242="nulová",J242,0)</f>
        <v>0</v>
      </c>
      <c r="BJ242" s="17" t="s">
        <v>87</v>
      </c>
      <c r="BK242" s="115">
        <f>ROUND(I242*H242,2)</f>
        <v>0</v>
      </c>
      <c r="BL242" s="17" t="s">
        <v>235</v>
      </c>
      <c r="BM242" s="222" t="s">
        <v>390</v>
      </c>
    </row>
    <row r="243" spans="2:51" s="13" customFormat="1" ht="12">
      <c r="B243" s="223"/>
      <c r="C243" s="224"/>
      <c r="D243" s="225" t="s">
        <v>161</v>
      </c>
      <c r="E243" s="226" t="s">
        <v>1</v>
      </c>
      <c r="F243" s="227" t="s">
        <v>391</v>
      </c>
      <c r="G243" s="224"/>
      <c r="H243" s="228">
        <v>1</v>
      </c>
      <c r="I243" s="229"/>
      <c r="J243" s="224"/>
      <c r="K243" s="224"/>
      <c r="L243" s="230"/>
      <c r="M243" s="231"/>
      <c r="N243" s="232"/>
      <c r="O243" s="232"/>
      <c r="P243" s="232"/>
      <c r="Q243" s="232"/>
      <c r="R243" s="232"/>
      <c r="S243" s="232"/>
      <c r="T243" s="233"/>
      <c r="AT243" s="234" t="s">
        <v>161</v>
      </c>
      <c r="AU243" s="234" t="s">
        <v>89</v>
      </c>
      <c r="AV243" s="13" t="s">
        <v>89</v>
      </c>
      <c r="AW243" s="13" t="s">
        <v>32</v>
      </c>
      <c r="AX243" s="13" t="s">
        <v>87</v>
      </c>
      <c r="AY243" s="234" t="s">
        <v>153</v>
      </c>
    </row>
    <row r="244" spans="1:65" s="2" customFormat="1" ht="21.75" customHeight="1">
      <c r="A244" s="35"/>
      <c r="B244" s="36"/>
      <c r="C244" s="235" t="s">
        <v>392</v>
      </c>
      <c r="D244" s="235" t="s">
        <v>175</v>
      </c>
      <c r="E244" s="236" t="s">
        <v>393</v>
      </c>
      <c r="F244" s="237" t="s">
        <v>394</v>
      </c>
      <c r="G244" s="238" t="s">
        <v>202</v>
      </c>
      <c r="H244" s="239">
        <v>0.36</v>
      </c>
      <c r="I244" s="240"/>
      <c r="J244" s="241">
        <f>ROUND(I244*H244,2)</f>
        <v>0</v>
      </c>
      <c r="K244" s="242"/>
      <c r="L244" s="243"/>
      <c r="M244" s="244" t="s">
        <v>1</v>
      </c>
      <c r="N244" s="245" t="s">
        <v>44</v>
      </c>
      <c r="O244" s="72"/>
      <c r="P244" s="220">
        <f>O244*H244</f>
        <v>0</v>
      </c>
      <c r="Q244" s="220">
        <v>0.03472</v>
      </c>
      <c r="R244" s="220">
        <f>Q244*H244</f>
        <v>0.0124992</v>
      </c>
      <c r="S244" s="220">
        <v>0</v>
      </c>
      <c r="T244" s="221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2" t="s">
        <v>249</v>
      </c>
      <c r="AT244" s="222" t="s">
        <v>175</v>
      </c>
      <c r="AU244" s="222" t="s">
        <v>89</v>
      </c>
      <c r="AY244" s="17" t="s">
        <v>153</v>
      </c>
      <c r="BE244" s="115">
        <f>IF(N244="základní",J244,0)</f>
        <v>0</v>
      </c>
      <c r="BF244" s="115">
        <f>IF(N244="snížená",J244,0)</f>
        <v>0</v>
      </c>
      <c r="BG244" s="115">
        <f>IF(N244="zákl. přenesená",J244,0)</f>
        <v>0</v>
      </c>
      <c r="BH244" s="115">
        <f>IF(N244="sníž. přenesená",J244,0)</f>
        <v>0</v>
      </c>
      <c r="BI244" s="115">
        <f>IF(N244="nulová",J244,0)</f>
        <v>0</v>
      </c>
      <c r="BJ244" s="17" t="s">
        <v>87</v>
      </c>
      <c r="BK244" s="115">
        <f>ROUND(I244*H244,2)</f>
        <v>0</v>
      </c>
      <c r="BL244" s="17" t="s">
        <v>235</v>
      </c>
      <c r="BM244" s="222" t="s">
        <v>395</v>
      </c>
    </row>
    <row r="245" spans="2:51" s="13" customFormat="1" ht="12">
      <c r="B245" s="223"/>
      <c r="C245" s="224"/>
      <c r="D245" s="225" t="s">
        <v>161</v>
      </c>
      <c r="E245" s="226" t="s">
        <v>1</v>
      </c>
      <c r="F245" s="227" t="s">
        <v>396</v>
      </c>
      <c r="G245" s="224"/>
      <c r="H245" s="228">
        <v>0.36</v>
      </c>
      <c r="I245" s="229"/>
      <c r="J245" s="224"/>
      <c r="K245" s="224"/>
      <c r="L245" s="230"/>
      <c r="M245" s="231"/>
      <c r="N245" s="232"/>
      <c r="O245" s="232"/>
      <c r="P245" s="232"/>
      <c r="Q245" s="232"/>
      <c r="R245" s="232"/>
      <c r="S245" s="232"/>
      <c r="T245" s="233"/>
      <c r="AT245" s="234" t="s">
        <v>161</v>
      </c>
      <c r="AU245" s="234" t="s">
        <v>89</v>
      </c>
      <c r="AV245" s="13" t="s">
        <v>89</v>
      </c>
      <c r="AW245" s="13" t="s">
        <v>32</v>
      </c>
      <c r="AX245" s="13" t="s">
        <v>87</v>
      </c>
      <c r="AY245" s="234" t="s">
        <v>153</v>
      </c>
    </row>
    <row r="246" spans="1:65" s="2" customFormat="1" ht="21.75" customHeight="1">
      <c r="A246" s="35"/>
      <c r="B246" s="36"/>
      <c r="C246" s="210" t="s">
        <v>397</v>
      </c>
      <c r="D246" s="210" t="s">
        <v>155</v>
      </c>
      <c r="E246" s="211" t="s">
        <v>398</v>
      </c>
      <c r="F246" s="212" t="s">
        <v>399</v>
      </c>
      <c r="G246" s="213" t="s">
        <v>158</v>
      </c>
      <c r="H246" s="214">
        <v>3</v>
      </c>
      <c r="I246" s="215"/>
      <c r="J246" s="216">
        <f>ROUND(I246*H246,2)</f>
        <v>0</v>
      </c>
      <c r="K246" s="217"/>
      <c r="L246" s="38"/>
      <c r="M246" s="218" t="s">
        <v>1</v>
      </c>
      <c r="N246" s="219" t="s">
        <v>44</v>
      </c>
      <c r="O246" s="72"/>
      <c r="P246" s="220">
        <f>O246*H246</f>
        <v>0</v>
      </c>
      <c r="Q246" s="220">
        <v>0</v>
      </c>
      <c r="R246" s="220">
        <f>Q246*H246</f>
        <v>0</v>
      </c>
      <c r="S246" s="220">
        <v>0</v>
      </c>
      <c r="T246" s="221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22" t="s">
        <v>235</v>
      </c>
      <c r="AT246" s="222" t="s">
        <v>155</v>
      </c>
      <c r="AU246" s="222" t="s">
        <v>89</v>
      </c>
      <c r="AY246" s="17" t="s">
        <v>153</v>
      </c>
      <c r="BE246" s="115">
        <f>IF(N246="základní",J246,0)</f>
        <v>0</v>
      </c>
      <c r="BF246" s="115">
        <f>IF(N246="snížená",J246,0)</f>
        <v>0</v>
      </c>
      <c r="BG246" s="115">
        <f>IF(N246="zákl. přenesená",J246,0)</f>
        <v>0</v>
      </c>
      <c r="BH246" s="115">
        <f>IF(N246="sníž. přenesená",J246,0)</f>
        <v>0</v>
      </c>
      <c r="BI246" s="115">
        <f>IF(N246="nulová",J246,0)</f>
        <v>0</v>
      </c>
      <c r="BJ246" s="17" t="s">
        <v>87</v>
      </c>
      <c r="BK246" s="115">
        <f>ROUND(I246*H246,2)</f>
        <v>0</v>
      </c>
      <c r="BL246" s="17" t="s">
        <v>235</v>
      </c>
      <c r="BM246" s="222" t="s">
        <v>400</v>
      </c>
    </row>
    <row r="247" spans="2:51" s="13" customFormat="1" ht="12">
      <c r="B247" s="223"/>
      <c r="C247" s="224"/>
      <c r="D247" s="225" t="s">
        <v>161</v>
      </c>
      <c r="E247" s="226" t="s">
        <v>1</v>
      </c>
      <c r="F247" s="227" t="s">
        <v>344</v>
      </c>
      <c r="G247" s="224"/>
      <c r="H247" s="228">
        <v>3</v>
      </c>
      <c r="I247" s="229"/>
      <c r="J247" s="224"/>
      <c r="K247" s="224"/>
      <c r="L247" s="230"/>
      <c r="M247" s="231"/>
      <c r="N247" s="232"/>
      <c r="O247" s="232"/>
      <c r="P247" s="232"/>
      <c r="Q247" s="232"/>
      <c r="R247" s="232"/>
      <c r="S247" s="232"/>
      <c r="T247" s="233"/>
      <c r="AT247" s="234" t="s">
        <v>161</v>
      </c>
      <c r="AU247" s="234" t="s">
        <v>89</v>
      </c>
      <c r="AV247" s="13" t="s">
        <v>89</v>
      </c>
      <c r="AW247" s="13" t="s">
        <v>32</v>
      </c>
      <c r="AX247" s="13" t="s">
        <v>87</v>
      </c>
      <c r="AY247" s="234" t="s">
        <v>153</v>
      </c>
    </row>
    <row r="248" spans="1:65" s="2" customFormat="1" ht="21.75" customHeight="1">
      <c r="A248" s="35"/>
      <c r="B248" s="36"/>
      <c r="C248" s="235" t="s">
        <v>401</v>
      </c>
      <c r="D248" s="235" t="s">
        <v>175</v>
      </c>
      <c r="E248" s="236" t="s">
        <v>402</v>
      </c>
      <c r="F248" s="237" t="s">
        <v>403</v>
      </c>
      <c r="G248" s="238" t="s">
        <v>158</v>
      </c>
      <c r="H248" s="239">
        <v>1</v>
      </c>
      <c r="I248" s="240"/>
      <c r="J248" s="241">
        <f>ROUND(I248*H248,2)</f>
        <v>0</v>
      </c>
      <c r="K248" s="242"/>
      <c r="L248" s="243"/>
      <c r="M248" s="244" t="s">
        <v>1</v>
      </c>
      <c r="N248" s="245" t="s">
        <v>44</v>
      </c>
      <c r="O248" s="72"/>
      <c r="P248" s="220">
        <f>O248*H248</f>
        <v>0</v>
      </c>
      <c r="Q248" s="220">
        <v>0.0145</v>
      </c>
      <c r="R248" s="220">
        <f>Q248*H248</f>
        <v>0.0145</v>
      </c>
      <c r="S248" s="220">
        <v>0</v>
      </c>
      <c r="T248" s="221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22" t="s">
        <v>249</v>
      </c>
      <c r="AT248" s="222" t="s">
        <v>175</v>
      </c>
      <c r="AU248" s="222" t="s">
        <v>89</v>
      </c>
      <c r="AY248" s="17" t="s">
        <v>153</v>
      </c>
      <c r="BE248" s="115">
        <f>IF(N248="základní",J248,0)</f>
        <v>0</v>
      </c>
      <c r="BF248" s="115">
        <f>IF(N248="snížená",J248,0)</f>
        <v>0</v>
      </c>
      <c r="BG248" s="115">
        <f>IF(N248="zákl. přenesená",J248,0)</f>
        <v>0</v>
      </c>
      <c r="BH248" s="115">
        <f>IF(N248="sníž. přenesená",J248,0)</f>
        <v>0</v>
      </c>
      <c r="BI248" s="115">
        <f>IF(N248="nulová",J248,0)</f>
        <v>0</v>
      </c>
      <c r="BJ248" s="17" t="s">
        <v>87</v>
      </c>
      <c r="BK248" s="115">
        <f>ROUND(I248*H248,2)</f>
        <v>0</v>
      </c>
      <c r="BL248" s="17" t="s">
        <v>235</v>
      </c>
      <c r="BM248" s="222" t="s">
        <v>404</v>
      </c>
    </row>
    <row r="249" spans="2:51" s="13" customFormat="1" ht="12">
      <c r="B249" s="223"/>
      <c r="C249" s="224"/>
      <c r="D249" s="225" t="s">
        <v>161</v>
      </c>
      <c r="E249" s="226" t="s">
        <v>1</v>
      </c>
      <c r="F249" s="227" t="s">
        <v>162</v>
      </c>
      <c r="G249" s="224"/>
      <c r="H249" s="228">
        <v>1</v>
      </c>
      <c r="I249" s="229"/>
      <c r="J249" s="224"/>
      <c r="K249" s="224"/>
      <c r="L249" s="230"/>
      <c r="M249" s="231"/>
      <c r="N249" s="232"/>
      <c r="O249" s="232"/>
      <c r="P249" s="232"/>
      <c r="Q249" s="232"/>
      <c r="R249" s="232"/>
      <c r="S249" s="232"/>
      <c r="T249" s="233"/>
      <c r="AT249" s="234" t="s">
        <v>161</v>
      </c>
      <c r="AU249" s="234" t="s">
        <v>89</v>
      </c>
      <c r="AV249" s="13" t="s">
        <v>89</v>
      </c>
      <c r="AW249" s="13" t="s">
        <v>32</v>
      </c>
      <c r="AX249" s="13" t="s">
        <v>87</v>
      </c>
      <c r="AY249" s="234" t="s">
        <v>153</v>
      </c>
    </row>
    <row r="250" spans="1:65" s="2" customFormat="1" ht="21.75" customHeight="1">
      <c r="A250" s="35"/>
      <c r="B250" s="36"/>
      <c r="C250" s="235" t="s">
        <v>405</v>
      </c>
      <c r="D250" s="235" t="s">
        <v>175</v>
      </c>
      <c r="E250" s="236" t="s">
        <v>406</v>
      </c>
      <c r="F250" s="237" t="s">
        <v>407</v>
      </c>
      <c r="G250" s="238" t="s">
        <v>158</v>
      </c>
      <c r="H250" s="239">
        <v>2</v>
      </c>
      <c r="I250" s="240"/>
      <c r="J250" s="241">
        <f>ROUND(I250*H250,2)</f>
        <v>0</v>
      </c>
      <c r="K250" s="242"/>
      <c r="L250" s="243"/>
      <c r="M250" s="244" t="s">
        <v>1</v>
      </c>
      <c r="N250" s="245" t="s">
        <v>44</v>
      </c>
      <c r="O250" s="72"/>
      <c r="P250" s="220">
        <f>O250*H250</f>
        <v>0</v>
      </c>
      <c r="Q250" s="220">
        <v>0.017</v>
      </c>
      <c r="R250" s="220">
        <f>Q250*H250</f>
        <v>0.034</v>
      </c>
      <c r="S250" s="220">
        <v>0</v>
      </c>
      <c r="T250" s="221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22" t="s">
        <v>249</v>
      </c>
      <c r="AT250" s="222" t="s">
        <v>175</v>
      </c>
      <c r="AU250" s="222" t="s">
        <v>89</v>
      </c>
      <c r="AY250" s="17" t="s">
        <v>153</v>
      </c>
      <c r="BE250" s="115">
        <f>IF(N250="základní",J250,0)</f>
        <v>0</v>
      </c>
      <c r="BF250" s="115">
        <f>IF(N250="snížená",J250,0)</f>
        <v>0</v>
      </c>
      <c r="BG250" s="115">
        <f>IF(N250="zákl. přenesená",J250,0)</f>
        <v>0</v>
      </c>
      <c r="BH250" s="115">
        <f>IF(N250="sníž. přenesená",J250,0)</f>
        <v>0</v>
      </c>
      <c r="BI250" s="115">
        <f>IF(N250="nulová",J250,0)</f>
        <v>0</v>
      </c>
      <c r="BJ250" s="17" t="s">
        <v>87</v>
      </c>
      <c r="BK250" s="115">
        <f>ROUND(I250*H250,2)</f>
        <v>0</v>
      </c>
      <c r="BL250" s="17" t="s">
        <v>235</v>
      </c>
      <c r="BM250" s="222" t="s">
        <v>408</v>
      </c>
    </row>
    <row r="251" spans="2:51" s="13" customFormat="1" ht="12">
      <c r="B251" s="223"/>
      <c r="C251" s="224"/>
      <c r="D251" s="225" t="s">
        <v>161</v>
      </c>
      <c r="E251" s="226" t="s">
        <v>1</v>
      </c>
      <c r="F251" s="227" t="s">
        <v>409</v>
      </c>
      <c r="G251" s="224"/>
      <c r="H251" s="228">
        <v>2</v>
      </c>
      <c r="I251" s="229"/>
      <c r="J251" s="224"/>
      <c r="K251" s="224"/>
      <c r="L251" s="230"/>
      <c r="M251" s="231"/>
      <c r="N251" s="232"/>
      <c r="O251" s="232"/>
      <c r="P251" s="232"/>
      <c r="Q251" s="232"/>
      <c r="R251" s="232"/>
      <c r="S251" s="232"/>
      <c r="T251" s="233"/>
      <c r="AT251" s="234" t="s">
        <v>161</v>
      </c>
      <c r="AU251" s="234" t="s">
        <v>89</v>
      </c>
      <c r="AV251" s="13" t="s">
        <v>89</v>
      </c>
      <c r="AW251" s="13" t="s">
        <v>32</v>
      </c>
      <c r="AX251" s="13" t="s">
        <v>87</v>
      </c>
      <c r="AY251" s="234" t="s">
        <v>153</v>
      </c>
    </row>
    <row r="252" spans="1:65" s="2" customFormat="1" ht="21.75" customHeight="1">
      <c r="A252" s="35"/>
      <c r="B252" s="36"/>
      <c r="C252" s="210" t="s">
        <v>410</v>
      </c>
      <c r="D252" s="210" t="s">
        <v>155</v>
      </c>
      <c r="E252" s="211" t="s">
        <v>411</v>
      </c>
      <c r="F252" s="212" t="s">
        <v>412</v>
      </c>
      <c r="G252" s="213" t="s">
        <v>158</v>
      </c>
      <c r="H252" s="214">
        <v>1</v>
      </c>
      <c r="I252" s="215"/>
      <c r="J252" s="216">
        <f>ROUND(I252*H252,2)</f>
        <v>0</v>
      </c>
      <c r="K252" s="217"/>
      <c r="L252" s="38"/>
      <c r="M252" s="218" t="s">
        <v>1</v>
      </c>
      <c r="N252" s="219" t="s">
        <v>44</v>
      </c>
      <c r="O252" s="72"/>
      <c r="P252" s="220">
        <f>O252*H252</f>
        <v>0</v>
      </c>
      <c r="Q252" s="220">
        <v>0</v>
      </c>
      <c r="R252" s="220">
        <f>Q252*H252</f>
        <v>0</v>
      </c>
      <c r="S252" s="220">
        <v>0</v>
      </c>
      <c r="T252" s="221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22" t="s">
        <v>235</v>
      </c>
      <c r="AT252" s="222" t="s">
        <v>155</v>
      </c>
      <c r="AU252" s="222" t="s">
        <v>89</v>
      </c>
      <c r="AY252" s="17" t="s">
        <v>153</v>
      </c>
      <c r="BE252" s="115">
        <f>IF(N252="základní",J252,0)</f>
        <v>0</v>
      </c>
      <c r="BF252" s="115">
        <f>IF(N252="snížená",J252,0)</f>
        <v>0</v>
      </c>
      <c r="BG252" s="115">
        <f>IF(N252="zákl. přenesená",J252,0)</f>
        <v>0</v>
      </c>
      <c r="BH252" s="115">
        <f>IF(N252="sníž. přenesená",J252,0)</f>
        <v>0</v>
      </c>
      <c r="BI252" s="115">
        <f>IF(N252="nulová",J252,0)</f>
        <v>0</v>
      </c>
      <c r="BJ252" s="17" t="s">
        <v>87</v>
      </c>
      <c r="BK252" s="115">
        <f>ROUND(I252*H252,2)</f>
        <v>0</v>
      </c>
      <c r="BL252" s="17" t="s">
        <v>235</v>
      </c>
      <c r="BM252" s="222" t="s">
        <v>413</v>
      </c>
    </row>
    <row r="253" spans="2:51" s="13" customFormat="1" ht="12">
      <c r="B253" s="223"/>
      <c r="C253" s="224"/>
      <c r="D253" s="225" t="s">
        <v>161</v>
      </c>
      <c r="E253" s="226" t="s">
        <v>1</v>
      </c>
      <c r="F253" s="227" t="s">
        <v>391</v>
      </c>
      <c r="G253" s="224"/>
      <c r="H253" s="228">
        <v>1</v>
      </c>
      <c r="I253" s="229"/>
      <c r="J253" s="224"/>
      <c r="K253" s="224"/>
      <c r="L253" s="230"/>
      <c r="M253" s="231"/>
      <c r="N253" s="232"/>
      <c r="O253" s="232"/>
      <c r="P253" s="232"/>
      <c r="Q253" s="232"/>
      <c r="R253" s="232"/>
      <c r="S253" s="232"/>
      <c r="T253" s="233"/>
      <c r="AT253" s="234" t="s">
        <v>161</v>
      </c>
      <c r="AU253" s="234" t="s">
        <v>89</v>
      </c>
      <c r="AV253" s="13" t="s">
        <v>89</v>
      </c>
      <c r="AW253" s="13" t="s">
        <v>32</v>
      </c>
      <c r="AX253" s="13" t="s">
        <v>87</v>
      </c>
      <c r="AY253" s="234" t="s">
        <v>153</v>
      </c>
    </row>
    <row r="254" spans="1:65" s="2" customFormat="1" ht="21.75" customHeight="1">
      <c r="A254" s="35"/>
      <c r="B254" s="36"/>
      <c r="C254" s="235" t="s">
        <v>414</v>
      </c>
      <c r="D254" s="235" t="s">
        <v>175</v>
      </c>
      <c r="E254" s="236" t="s">
        <v>415</v>
      </c>
      <c r="F254" s="237" t="s">
        <v>416</v>
      </c>
      <c r="G254" s="238" t="s">
        <v>167</v>
      </c>
      <c r="H254" s="239">
        <v>0.6</v>
      </c>
      <c r="I254" s="240"/>
      <c r="J254" s="241">
        <f>ROUND(I254*H254,2)</f>
        <v>0</v>
      </c>
      <c r="K254" s="242"/>
      <c r="L254" s="243"/>
      <c r="M254" s="244" t="s">
        <v>1</v>
      </c>
      <c r="N254" s="245" t="s">
        <v>44</v>
      </c>
      <c r="O254" s="72"/>
      <c r="P254" s="220">
        <f>O254*H254</f>
        <v>0</v>
      </c>
      <c r="Q254" s="220">
        <v>0.0011</v>
      </c>
      <c r="R254" s="220">
        <f>Q254*H254</f>
        <v>0.00066</v>
      </c>
      <c r="S254" s="220">
        <v>0</v>
      </c>
      <c r="T254" s="221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22" t="s">
        <v>249</v>
      </c>
      <c r="AT254" s="222" t="s">
        <v>175</v>
      </c>
      <c r="AU254" s="222" t="s">
        <v>89</v>
      </c>
      <c r="AY254" s="17" t="s">
        <v>153</v>
      </c>
      <c r="BE254" s="115">
        <f>IF(N254="základní",J254,0)</f>
        <v>0</v>
      </c>
      <c r="BF254" s="115">
        <f>IF(N254="snížená",J254,0)</f>
        <v>0</v>
      </c>
      <c r="BG254" s="115">
        <f>IF(N254="zákl. přenesená",J254,0)</f>
        <v>0</v>
      </c>
      <c r="BH254" s="115">
        <f>IF(N254="sníž. přenesená",J254,0)</f>
        <v>0</v>
      </c>
      <c r="BI254" s="115">
        <f>IF(N254="nulová",J254,0)</f>
        <v>0</v>
      </c>
      <c r="BJ254" s="17" t="s">
        <v>87</v>
      </c>
      <c r="BK254" s="115">
        <f>ROUND(I254*H254,2)</f>
        <v>0</v>
      </c>
      <c r="BL254" s="17" t="s">
        <v>235</v>
      </c>
      <c r="BM254" s="222" t="s">
        <v>417</v>
      </c>
    </row>
    <row r="255" spans="2:51" s="13" customFormat="1" ht="12">
      <c r="B255" s="223"/>
      <c r="C255" s="224"/>
      <c r="D255" s="225" t="s">
        <v>161</v>
      </c>
      <c r="E255" s="226" t="s">
        <v>1</v>
      </c>
      <c r="F255" s="227" t="s">
        <v>418</v>
      </c>
      <c r="G255" s="224"/>
      <c r="H255" s="228">
        <v>0.6</v>
      </c>
      <c r="I255" s="229"/>
      <c r="J255" s="224"/>
      <c r="K255" s="224"/>
      <c r="L255" s="230"/>
      <c r="M255" s="231"/>
      <c r="N255" s="232"/>
      <c r="O255" s="232"/>
      <c r="P255" s="232"/>
      <c r="Q255" s="232"/>
      <c r="R255" s="232"/>
      <c r="S255" s="232"/>
      <c r="T255" s="233"/>
      <c r="AT255" s="234" t="s">
        <v>161</v>
      </c>
      <c r="AU255" s="234" t="s">
        <v>89</v>
      </c>
      <c r="AV255" s="13" t="s">
        <v>89</v>
      </c>
      <c r="AW255" s="13" t="s">
        <v>32</v>
      </c>
      <c r="AX255" s="13" t="s">
        <v>87</v>
      </c>
      <c r="AY255" s="234" t="s">
        <v>153</v>
      </c>
    </row>
    <row r="256" spans="1:65" s="2" customFormat="1" ht="21.75" customHeight="1">
      <c r="A256" s="35"/>
      <c r="B256" s="36"/>
      <c r="C256" s="210" t="s">
        <v>419</v>
      </c>
      <c r="D256" s="210" t="s">
        <v>155</v>
      </c>
      <c r="E256" s="211" t="s">
        <v>420</v>
      </c>
      <c r="F256" s="212" t="s">
        <v>421</v>
      </c>
      <c r="G256" s="213" t="s">
        <v>254</v>
      </c>
      <c r="H256" s="267"/>
      <c r="I256" s="215"/>
      <c r="J256" s="216">
        <f>ROUND(I256*H256,2)</f>
        <v>0</v>
      </c>
      <c r="K256" s="217"/>
      <c r="L256" s="38"/>
      <c r="M256" s="218" t="s">
        <v>1</v>
      </c>
      <c r="N256" s="219" t="s">
        <v>44</v>
      </c>
      <c r="O256" s="72"/>
      <c r="P256" s="220">
        <f>O256*H256</f>
        <v>0</v>
      </c>
      <c r="Q256" s="220">
        <v>0</v>
      </c>
      <c r="R256" s="220">
        <f>Q256*H256</f>
        <v>0</v>
      </c>
      <c r="S256" s="220">
        <v>0</v>
      </c>
      <c r="T256" s="221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22" t="s">
        <v>235</v>
      </c>
      <c r="AT256" s="222" t="s">
        <v>155</v>
      </c>
      <c r="AU256" s="222" t="s">
        <v>89</v>
      </c>
      <c r="AY256" s="17" t="s">
        <v>153</v>
      </c>
      <c r="BE256" s="115">
        <f>IF(N256="základní",J256,0)</f>
        <v>0</v>
      </c>
      <c r="BF256" s="115">
        <f>IF(N256="snížená",J256,0)</f>
        <v>0</v>
      </c>
      <c r="BG256" s="115">
        <f>IF(N256="zákl. přenesená",J256,0)</f>
        <v>0</v>
      </c>
      <c r="BH256" s="115">
        <f>IF(N256="sníž. přenesená",J256,0)</f>
        <v>0</v>
      </c>
      <c r="BI256" s="115">
        <f>IF(N256="nulová",J256,0)</f>
        <v>0</v>
      </c>
      <c r="BJ256" s="17" t="s">
        <v>87</v>
      </c>
      <c r="BK256" s="115">
        <f>ROUND(I256*H256,2)</f>
        <v>0</v>
      </c>
      <c r="BL256" s="17" t="s">
        <v>235</v>
      </c>
      <c r="BM256" s="222" t="s">
        <v>422</v>
      </c>
    </row>
    <row r="257" spans="2:63" s="12" customFormat="1" ht="22.8" customHeight="1">
      <c r="B257" s="194"/>
      <c r="C257" s="195"/>
      <c r="D257" s="196" t="s">
        <v>78</v>
      </c>
      <c r="E257" s="208" t="s">
        <v>423</v>
      </c>
      <c r="F257" s="208" t="s">
        <v>424</v>
      </c>
      <c r="G257" s="195"/>
      <c r="H257" s="195"/>
      <c r="I257" s="198"/>
      <c r="J257" s="209">
        <f>BK257</f>
        <v>0</v>
      </c>
      <c r="K257" s="195"/>
      <c r="L257" s="200"/>
      <c r="M257" s="201"/>
      <c r="N257" s="202"/>
      <c r="O257" s="202"/>
      <c r="P257" s="203">
        <f>SUM(P258:P262)</f>
        <v>0</v>
      </c>
      <c r="Q257" s="202"/>
      <c r="R257" s="203">
        <f>SUM(R258:R262)</f>
        <v>0.003</v>
      </c>
      <c r="S257" s="202"/>
      <c r="T257" s="204">
        <f>SUM(T258:T262)</f>
        <v>0</v>
      </c>
      <c r="AR257" s="205" t="s">
        <v>89</v>
      </c>
      <c r="AT257" s="206" t="s">
        <v>78</v>
      </c>
      <c r="AU257" s="206" t="s">
        <v>87</v>
      </c>
      <c r="AY257" s="205" t="s">
        <v>153</v>
      </c>
      <c r="BK257" s="207">
        <f>SUM(BK258:BK262)</f>
        <v>0</v>
      </c>
    </row>
    <row r="258" spans="1:65" s="2" customFormat="1" ht="33" customHeight="1">
      <c r="A258" s="35"/>
      <c r="B258" s="36"/>
      <c r="C258" s="210" t="s">
        <v>425</v>
      </c>
      <c r="D258" s="210" t="s">
        <v>155</v>
      </c>
      <c r="E258" s="211" t="s">
        <v>426</v>
      </c>
      <c r="F258" s="212" t="s">
        <v>427</v>
      </c>
      <c r="G258" s="213" t="s">
        <v>167</v>
      </c>
      <c r="H258" s="214">
        <v>5</v>
      </c>
      <c r="I258" s="215"/>
      <c r="J258" s="216">
        <f>ROUND(I258*H258,2)</f>
        <v>0</v>
      </c>
      <c r="K258" s="217"/>
      <c r="L258" s="38"/>
      <c r="M258" s="218" t="s">
        <v>1</v>
      </c>
      <c r="N258" s="219" t="s">
        <v>44</v>
      </c>
      <c r="O258" s="72"/>
      <c r="P258" s="220">
        <f>O258*H258</f>
        <v>0</v>
      </c>
      <c r="Q258" s="220">
        <v>0</v>
      </c>
      <c r="R258" s="220">
        <f>Q258*H258</f>
        <v>0</v>
      </c>
      <c r="S258" s="220">
        <v>0</v>
      </c>
      <c r="T258" s="221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22" t="s">
        <v>235</v>
      </c>
      <c r="AT258" s="222" t="s">
        <v>155</v>
      </c>
      <c r="AU258" s="222" t="s">
        <v>89</v>
      </c>
      <c r="AY258" s="17" t="s">
        <v>153</v>
      </c>
      <c r="BE258" s="115">
        <f>IF(N258="základní",J258,0)</f>
        <v>0</v>
      </c>
      <c r="BF258" s="115">
        <f>IF(N258="snížená",J258,0)</f>
        <v>0</v>
      </c>
      <c r="BG258" s="115">
        <f>IF(N258="zákl. přenesená",J258,0)</f>
        <v>0</v>
      </c>
      <c r="BH258" s="115">
        <f>IF(N258="sníž. přenesená",J258,0)</f>
        <v>0</v>
      </c>
      <c r="BI258" s="115">
        <f>IF(N258="nulová",J258,0)</f>
        <v>0</v>
      </c>
      <c r="BJ258" s="17" t="s">
        <v>87</v>
      </c>
      <c r="BK258" s="115">
        <f>ROUND(I258*H258,2)</f>
        <v>0</v>
      </c>
      <c r="BL258" s="17" t="s">
        <v>235</v>
      </c>
      <c r="BM258" s="222" t="s">
        <v>428</v>
      </c>
    </row>
    <row r="259" spans="2:51" s="13" customFormat="1" ht="12">
      <c r="B259" s="223"/>
      <c r="C259" s="224"/>
      <c r="D259" s="225" t="s">
        <v>161</v>
      </c>
      <c r="E259" s="226" t="s">
        <v>1</v>
      </c>
      <c r="F259" s="227" t="s">
        <v>429</v>
      </c>
      <c r="G259" s="224"/>
      <c r="H259" s="228">
        <v>5</v>
      </c>
      <c r="I259" s="229"/>
      <c r="J259" s="224"/>
      <c r="K259" s="224"/>
      <c r="L259" s="230"/>
      <c r="M259" s="231"/>
      <c r="N259" s="232"/>
      <c r="O259" s="232"/>
      <c r="P259" s="232"/>
      <c r="Q259" s="232"/>
      <c r="R259" s="232"/>
      <c r="S259" s="232"/>
      <c r="T259" s="233"/>
      <c r="AT259" s="234" t="s">
        <v>161</v>
      </c>
      <c r="AU259" s="234" t="s">
        <v>89</v>
      </c>
      <c r="AV259" s="13" t="s">
        <v>89</v>
      </c>
      <c r="AW259" s="13" t="s">
        <v>32</v>
      </c>
      <c r="AX259" s="13" t="s">
        <v>87</v>
      </c>
      <c r="AY259" s="234" t="s">
        <v>153</v>
      </c>
    </row>
    <row r="260" spans="1:65" s="2" customFormat="1" ht="21.75" customHeight="1">
      <c r="A260" s="35"/>
      <c r="B260" s="36"/>
      <c r="C260" s="235" t="s">
        <v>430</v>
      </c>
      <c r="D260" s="235" t="s">
        <v>175</v>
      </c>
      <c r="E260" s="236" t="s">
        <v>431</v>
      </c>
      <c r="F260" s="237" t="s">
        <v>432</v>
      </c>
      <c r="G260" s="238" t="s">
        <v>226</v>
      </c>
      <c r="H260" s="239">
        <v>0.003</v>
      </c>
      <c r="I260" s="240"/>
      <c r="J260" s="241">
        <f>ROUND(I260*H260,2)</f>
        <v>0</v>
      </c>
      <c r="K260" s="242"/>
      <c r="L260" s="243"/>
      <c r="M260" s="244" t="s">
        <v>1</v>
      </c>
      <c r="N260" s="245" t="s">
        <v>44</v>
      </c>
      <c r="O260" s="72"/>
      <c r="P260" s="220">
        <f>O260*H260</f>
        <v>0</v>
      </c>
      <c r="Q260" s="220">
        <v>1</v>
      </c>
      <c r="R260" s="220">
        <f>Q260*H260</f>
        <v>0.003</v>
      </c>
      <c r="S260" s="220">
        <v>0</v>
      </c>
      <c r="T260" s="221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22" t="s">
        <v>249</v>
      </c>
      <c r="AT260" s="222" t="s">
        <v>175</v>
      </c>
      <c r="AU260" s="222" t="s">
        <v>89</v>
      </c>
      <c r="AY260" s="17" t="s">
        <v>153</v>
      </c>
      <c r="BE260" s="115">
        <f>IF(N260="základní",J260,0)</f>
        <v>0</v>
      </c>
      <c r="BF260" s="115">
        <f>IF(N260="snížená",J260,0)</f>
        <v>0</v>
      </c>
      <c r="BG260" s="115">
        <f>IF(N260="zákl. přenesená",J260,0)</f>
        <v>0</v>
      </c>
      <c r="BH260" s="115">
        <f>IF(N260="sníž. přenesená",J260,0)</f>
        <v>0</v>
      </c>
      <c r="BI260" s="115">
        <f>IF(N260="nulová",J260,0)</f>
        <v>0</v>
      </c>
      <c r="BJ260" s="17" t="s">
        <v>87</v>
      </c>
      <c r="BK260" s="115">
        <f>ROUND(I260*H260,2)</f>
        <v>0</v>
      </c>
      <c r="BL260" s="17" t="s">
        <v>235</v>
      </c>
      <c r="BM260" s="222" t="s">
        <v>433</v>
      </c>
    </row>
    <row r="261" spans="2:51" s="13" customFormat="1" ht="12">
      <c r="B261" s="223"/>
      <c r="C261" s="224"/>
      <c r="D261" s="225" t="s">
        <v>161</v>
      </c>
      <c r="E261" s="226" t="s">
        <v>1</v>
      </c>
      <c r="F261" s="227" t="s">
        <v>434</v>
      </c>
      <c r="G261" s="224"/>
      <c r="H261" s="228">
        <v>0.003</v>
      </c>
      <c r="I261" s="229"/>
      <c r="J261" s="224"/>
      <c r="K261" s="224"/>
      <c r="L261" s="230"/>
      <c r="M261" s="231"/>
      <c r="N261" s="232"/>
      <c r="O261" s="232"/>
      <c r="P261" s="232"/>
      <c r="Q261" s="232"/>
      <c r="R261" s="232"/>
      <c r="S261" s="232"/>
      <c r="T261" s="233"/>
      <c r="AT261" s="234" t="s">
        <v>161</v>
      </c>
      <c r="AU261" s="234" t="s">
        <v>89</v>
      </c>
      <c r="AV261" s="13" t="s">
        <v>89</v>
      </c>
      <c r="AW261" s="13" t="s">
        <v>32</v>
      </c>
      <c r="AX261" s="13" t="s">
        <v>87</v>
      </c>
      <c r="AY261" s="234" t="s">
        <v>153</v>
      </c>
    </row>
    <row r="262" spans="1:65" s="2" customFormat="1" ht="21.75" customHeight="1">
      <c r="A262" s="35"/>
      <c r="B262" s="36"/>
      <c r="C262" s="210" t="s">
        <v>435</v>
      </c>
      <c r="D262" s="210" t="s">
        <v>155</v>
      </c>
      <c r="E262" s="211" t="s">
        <v>436</v>
      </c>
      <c r="F262" s="212" t="s">
        <v>437</v>
      </c>
      <c r="G262" s="213" t="s">
        <v>254</v>
      </c>
      <c r="H262" s="267"/>
      <c r="I262" s="215"/>
      <c r="J262" s="216">
        <f>ROUND(I262*H262,2)</f>
        <v>0</v>
      </c>
      <c r="K262" s="217"/>
      <c r="L262" s="38"/>
      <c r="M262" s="218" t="s">
        <v>1</v>
      </c>
      <c r="N262" s="219" t="s">
        <v>44</v>
      </c>
      <c r="O262" s="72"/>
      <c r="P262" s="220">
        <f>O262*H262</f>
        <v>0</v>
      </c>
      <c r="Q262" s="220">
        <v>0</v>
      </c>
      <c r="R262" s="220">
        <f>Q262*H262</f>
        <v>0</v>
      </c>
      <c r="S262" s="220">
        <v>0</v>
      </c>
      <c r="T262" s="221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22" t="s">
        <v>235</v>
      </c>
      <c r="AT262" s="222" t="s">
        <v>155</v>
      </c>
      <c r="AU262" s="222" t="s">
        <v>89</v>
      </c>
      <c r="AY262" s="17" t="s">
        <v>153</v>
      </c>
      <c r="BE262" s="115">
        <f>IF(N262="základní",J262,0)</f>
        <v>0</v>
      </c>
      <c r="BF262" s="115">
        <f>IF(N262="snížená",J262,0)</f>
        <v>0</v>
      </c>
      <c r="BG262" s="115">
        <f>IF(N262="zákl. přenesená",J262,0)</f>
        <v>0</v>
      </c>
      <c r="BH262" s="115">
        <f>IF(N262="sníž. přenesená",J262,0)</f>
        <v>0</v>
      </c>
      <c r="BI262" s="115">
        <f>IF(N262="nulová",J262,0)</f>
        <v>0</v>
      </c>
      <c r="BJ262" s="17" t="s">
        <v>87</v>
      </c>
      <c r="BK262" s="115">
        <f>ROUND(I262*H262,2)</f>
        <v>0</v>
      </c>
      <c r="BL262" s="17" t="s">
        <v>235</v>
      </c>
      <c r="BM262" s="222" t="s">
        <v>438</v>
      </c>
    </row>
    <row r="263" spans="2:63" s="12" customFormat="1" ht="22.8" customHeight="1">
      <c r="B263" s="194"/>
      <c r="C263" s="195"/>
      <c r="D263" s="196" t="s">
        <v>78</v>
      </c>
      <c r="E263" s="208" t="s">
        <v>439</v>
      </c>
      <c r="F263" s="208" t="s">
        <v>440</v>
      </c>
      <c r="G263" s="195"/>
      <c r="H263" s="195"/>
      <c r="I263" s="198"/>
      <c r="J263" s="209">
        <f>BK263</f>
        <v>0</v>
      </c>
      <c r="K263" s="195"/>
      <c r="L263" s="200"/>
      <c r="M263" s="201"/>
      <c r="N263" s="202"/>
      <c r="O263" s="202"/>
      <c r="P263" s="203">
        <f>SUM(P264:P280)</f>
        <v>0</v>
      </c>
      <c r="Q263" s="202"/>
      <c r="R263" s="203">
        <f>SUM(R264:R280)</f>
        <v>0.10024179999999999</v>
      </c>
      <c r="S263" s="202"/>
      <c r="T263" s="204">
        <f>SUM(T264:T280)</f>
        <v>0</v>
      </c>
      <c r="AR263" s="205" t="s">
        <v>89</v>
      </c>
      <c r="AT263" s="206" t="s">
        <v>78</v>
      </c>
      <c r="AU263" s="206" t="s">
        <v>87</v>
      </c>
      <c r="AY263" s="205" t="s">
        <v>153</v>
      </c>
      <c r="BK263" s="207">
        <f>SUM(BK264:BK280)</f>
        <v>0</v>
      </c>
    </row>
    <row r="264" spans="1:65" s="2" customFormat="1" ht="16.5" customHeight="1">
      <c r="A264" s="35"/>
      <c r="B264" s="36"/>
      <c r="C264" s="210" t="s">
        <v>441</v>
      </c>
      <c r="D264" s="210" t="s">
        <v>155</v>
      </c>
      <c r="E264" s="211" t="s">
        <v>442</v>
      </c>
      <c r="F264" s="212" t="s">
        <v>443</v>
      </c>
      <c r="G264" s="213" t="s">
        <v>202</v>
      </c>
      <c r="H264" s="214">
        <v>2.78</v>
      </c>
      <c r="I264" s="215"/>
      <c r="J264" s="216">
        <f>ROUND(I264*H264,2)</f>
        <v>0</v>
      </c>
      <c r="K264" s="217"/>
      <c r="L264" s="38"/>
      <c r="M264" s="218" t="s">
        <v>1</v>
      </c>
      <c r="N264" s="219" t="s">
        <v>44</v>
      </c>
      <c r="O264" s="72"/>
      <c r="P264" s="220">
        <f>O264*H264</f>
        <v>0</v>
      </c>
      <c r="Q264" s="220">
        <v>0</v>
      </c>
      <c r="R264" s="220">
        <f>Q264*H264</f>
        <v>0</v>
      </c>
      <c r="S264" s="220">
        <v>0</v>
      </c>
      <c r="T264" s="221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22" t="s">
        <v>235</v>
      </c>
      <c r="AT264" s="222" t="s">
        <v>155</v>
      </c>
      <c r="AU264" s="222" t="s">
        <v>89</v>
      </c>
      <c r="AY264" s="17" t="s">
        <v>153</v>
      </c>
      <c r="BE264" s="115">
        <f>IF(N264="základní",J264,0)</f>
        <v>0</v>
      </c>
      <c r="BF264" s="115">
        <f>IF(N264="snížená",J264,0)</f>
        <v>0</v>
      </c>
      <c r="BG264" s="115">
        <f>IF(N264="zákl. přenesená",J264,0)</f>
        <v>0</v>
      </c>
      <c r="BH264" s="115">
        <f>IF(N264="sníž. přenesená",J264,0)</f>
        <v>0</v>
      </c>
      <c r="BI264" s="115">
        <f>IF(N264="nulová",J264,0)</f>
        <v>0</v>
      </c>
      <c r="BJ264" s="17" t="s">
        <v>87</v>
      </c>
      <c r="BK264" s="115">
        <f>ROUND(I264*H264,2)</f>
        <v>0</v>
      </c>
      <c r="BL264" s="17" t="s">
        <v>235</v>
      </c>
      <c r="BM264" s="222" t="s">
        <v>444</v>
      </c>
    </row>
    <row r="265" spans="1:65" s="2" customFormat="1" ht="16.5" customHeight="1">
      <c r="A265" s="35"/>
      <c r="B265" s="36"/>
      <c r="C265" s="210" t="s">
        <v>445</v>
      </c>
      <c r="D265" s="210" t="s">
        <v>155</v>
      </c>
      <c r="E265" s="211" t="s">
        <v>446</v>
      </c>
      <c r="F265" s="212" t="s">
        <v>447</v>
      </c>
      <c r="G265" s="213" t="s">
        <v>202</v>
      </c>
      <c r="H265" s="214">
        <v>2.78</v>
      </c>
      <c r="I265" s="215"/>
      <c r="J265" s="216">
        <f>ROUND(I265*H265,2)</f>
        <v>0</v>
      </c>
      <c r="K265" s="217"/>
      <c r="L265" s="38"/>
      <c r="M265" s="218" t="s">
        <v>1</v>
      </c>
      <c r="N265" s="219" t="s">
        <v>44</v>
      </c>
      <c r="O265" s="72"/>
      <c r="P265" s="220">
        <f>O265*H265</f>
        <v>0</v>
      </c>
      <c r="Q265" s="220">
        <v>0.0003</v>
      </c>
      <c r="R265" s="220">
        <f>Q265*H265</f>
        <v>0.0008339999999999999</v>
      </c>
      <c r="S265" s="220">
        <v>0</v>
      </c>
      <c r="T265" s="221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22" t="s">
        <v>235</v>
      </c>
      <c r="AT265" s="222" t="s">
        <v>155</v>
      </c>
      <c r="AU265" s="222" t="s">
        <v>89</v>
      </c>
      <c r="AY265" s="17" t="s">
        <v>153</v>
      </c>
      <c r="BE265" s="115">
        <f>IF(N265="základní",J265,0)</f>
        <v>0</v>
      </c>
      <c r="BF265" s="115">
        <f>IF(N265="snížená",J265,0)</f>
        <v>0</v>
      </c>
      <c r="BG265" s="115">
        <f>IF(N265="zákl. přenesená",J265,0)</f>
        <v>0</v>
      </c>
      <c r="BH265" s="115">
        <f>IF(N265="sníž. přenesená",J265,0)</f>
        <v>0</v>
      </c>
      <c r="BI265" s="115">
        <f>IF(N265="nulová",J265,0)</f>
        <v>0</v>
      </c>
      <c r="BJ265" s="17" t="s">
        <v>87</v>
      </c>
      <c r="BK265" s="115">
        <f>ROUND(I265*H265,2)</f>
        <v>0</v>
      </c>
      <c r="BL265" s="17" t="s">
        <v>235</v>
      </c>
      <c r="BM265" s="222" t="s">
        <v>448</v>
      </c>
    </row>
    <row r="266" spans="1:65" s="2" customFormat="1" ht="21.75" customHeight="1">
      <c r="A266" s="35"/>
      <c r="B266" s="36"/>
      <c r="C266" s="210" t="s">
        <v>449</v>
      </c>
      <c r="D266" s="210" t="s">
        <v>155</v>
      </c>
      <c r="E266" s="211" t="s">
        <v>450</v>
      </c>
      <c r="F266" s="212" t="s">
        <v>451</v>
      </c>
      <c r="G266" s="213" t="s">
        <v>167</v>
      </c>
      <c r="H266" s="214">
        <v>6.86</v>
      </c>
      <c r="I266" s="215"/>
      <c r="J266" s="216">
        <f>ROUND(I266*H266,2)</f>
        <v>0</v>
      </c>
      <c r="K266" s="217"/>
      <c r="L266" s="38"/>
      <c r="M266" s="218" t="s">
        <v>1</v>
      </c>
      <c r="N266" s="219" t="s">
        <v>44</v>
      </c>
      <c r="O266" s="72"/>
      <c r="P266" s="220">
        <f>O266*H266</f>
        <v>0</v>
      </c>
      <c r="Q266" s="220">
        <v>0.00074</v>
      </c>
      <c r="R266" s="220">
        <f>Q266*H266</f>
        <v>0.0050764</v>
      </c>
      <c r="S266" s="220">
        <v>0</v>
      </c>
      <c r="T266" s="221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22" t="s">
        <v>235</v>
      </c>
      <c r="AT266" s="222" t="s">
        <v>155</v>
      </c>
      <c r="AU266" s="222" t="s">
        <v>89</v>
      </c>
      <c r="AY266" s="17" t="s">
        <v>153</v>
      </c>
      <c r="BE266" s="115">
        <f>IF(N266="základní",J266,0)</f>
        <v>0</v>
      </c>
      <c r="BF266" s="115">
        <f>IF(N266="snížená",J266,0)</f>
        <v>0</v>
      </c>
      <c r="BG266" s="115">
        <f>IF(N266="zákl. přenesená",J266,0)</f>
        <v>0</v>
      </c>
      <c r="BH266" s="115">
        <f>IF(N266="sníž. přenesená",J266,0)</f>
        <v>0</v>
      </c>
      <c r="BI266" s="115">
        <f>IF(N266="nulová",J266,0)</f>
        <v>0</v>
      </c>
      <c r="BJ266" s="17" t="s">
        <v>87</v>
      </c>
      <c r="BK266" s="115">
        <f>ROUND(I266*H266,2)</f>
        <v>0</v>
      </c>
      <c r="BL266" s="17" t="s">
        <v>235</v>
      </c>
      <c r="BM266" s="222" t="s">
        <v>452</v>
      </c>
    </row>
    <row r="267" spans="2:51" s="13" customFormat="1" ht="12">
      <c r="B267" s="223"/>
      <c r="C267" s="224"/>
      <c r="D267" s="225" t="s">
        <v>161</v>
      </c>
      <c r="E267" s="226" t="s">
        <v>1</v>
      </c>
      <c r="F267" s="227" t="s">
        <v>453</v>
      </c>
      <c r="G267" s="224"/>
      <c r="H267" s="228">
        <v>6.86</v>
      </c>
      <c r="I267" s="229"/>
      <c r="J267" s="224"/>
      <c r="K267" s="224"/>
      <c r="L267" s="230"/>
      <c r="M267" s="231"/>
      <c r="N267" s="232"/>
      <c r="O267" s="232"/>
      <c r="P267" s="232"/>
      <c r="Q267" s="232"/>
      <c r="R267" s="232"/>
      <c r="S267" s="232"/>
      <c r="T267" s="233"/>
      <c r="AT267" s="234" t="s">
        <v>161</v>
      </c>
      <c r="AU267" s="234" t="s">
        <v>89</v>
      </c>
      <c r="AV267" s="13" t="s">
        <v>89</v>
      </c>
      <c r="AW267" s="13" t="s">
        <v>32</v>
      </c>
      <c r="AX267" s="13" t="s">
        <v>87</v>
      </c>
      <c r="AY267" s="234" t="s">
        <v>153</v>
      </c>
    </row>
    <row r="268" spans="1:65" s="2" customFormat="1" ht="33" customHeight="1">
      <c r="A268" s="35"/>
      <c r="B268" s="36"/>
      <c r="C268" s="235" t="s">
        <v>454</v>
      </c>
      <c r="D268" s="235" t="s">
        <v>175</v>
      </c>
      <c r="E268" s="236" t="s">
        <v>455</v>
      </c>
      <c r="F268" s="237" t="s">
        <v>456</v>
      </c>
      <c r="G268" s="238" t="s">
        <v>202</v>
      </c>
      <c r="H268" s="239">
        <v>1.132</v>
      </c>
      <c r="I268" s="240"/>
      <c r="J268" s="241">
        <f>ROUND(I268*H268,2)</f>
        <v>0</v>
      </c>
      <c r="K268" s="242"/>
      <c r="L268" s="243"/>
      <c r="M268" s="244" t="s">
        <v>1</v>
      </c>
      <c r="N268" s="245" t="s">
        <v>44</v>
      </c>
      <c r="O268" s="72"/>
      <c r="P268" s="220">
        <f>O268*H268</f>
        <v>0</v>
      </c>
      <c r="Q268" s="220">
        <v>0.0192</v>
      </c>
      <c r="R268" s="220">
        <f>Q268*H268</f>
        <v>0.021734399999999997</v>
      </c>
      <c r="S268" s="220">
        <v>0</v>
      </c>
      <c r="T268" s="221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22" t="s">
        <v>249</v>
      </c>
      <c r="AT268" s="222" t="s">
        <v>175</v>
      </c>
      <c r="AU268" s="222" t="s">
        <v>89</v>
      </c>
      <c r="AY268" s="17" t="s">
        <v>153</v>
      </c>
      <c r="BE268" s="115">
        <f>IF(N268="základní",J268,0)</f>
        <v>0</v>
      </c>
      <c r="BF268" s="115">
        <f>IF(N268="snížená",J268,0)</f>
        <v>0</v>
      </c>
      <c r="BG268" s="115">
        <f>IF(N268="zákl. přenesená",J268,0)</f>
        <v>0</v>
      </c>
      <c r="BH268" s="115">
        <f>IF(N268="sníž. přenesená",J268,0)</f>
        <v>0</v>
      </c>
      <c r="BI268" s="115">
        <f>IF(N268="nulová",J268,0)</f>
        <v>0</v>
      </c>
      <c r="BJ268" s="17" t="s">
        <v>87</v>
      </c>
      <c r="BK268" s="115">
        <f>ROUND(I268*H268,2)</f>
        <v>0</v>
      </c>
      <c r="BL268" s="17" t="s">
        <v>235</v>
      </c>
      <c r="BM268" s="222" t="s">
        <v>457</v>
      </c>
    </row>
    <row r="269" spans="2:51" s="13" customFormat="1" ht="12">
      <c r="B269" s="223"/>
      <c r="C269" s="224"/>
      <c r="D269" s="225" t="s">
        <v>161</v>
      </c>
      <c r="E269" s="226" t="s">
        <v>1</v>
      </c>
      <c r="F269" s="227" t="s">
        <v>458</v>
      </c>
      <c r="G269" s="224"/>
      <c r="H269" s="228">
        <v>1.029</v>
      </c>
      <c r="I269" s="229"/>
      <c r="J269" s="224"/>
      <c r="K269" s="224"/>
      <c r="L269" s="230"/>
      <c r="M269" s="231"/>
      <c r="N269" s="232"/>
      <c r="O269" s="232"/>
      <c r="P269" s="232"/>
      <c r="Q269" s="232"/>
      <c r="R269" s="232"/>
      <c r="S269" s="232"/>
      <c r="T269" s="233"/>
      <c r="AT269" s="234" t="s">
        <v>161</v>
      </c>
      <c r="AU269" s="234" t="s">
        <v>89</v>
      </c>
      <c r="AV269" s="13" t="s">
        <v>89</v>
      </c>
      <c r="AW269" s="13" t="s">
        <v>32</v>
      </c>
      <c r="AX269" s="13" t="s">
        <v>87</v>
      </c>
      <c r="AY269" s="234" t="s">
        <v>153</v>
      </c>
    </row>
    <row r="270" spans="2:51" s="13" customFormat="1" ht="12">
      <c r="B270" s="223"/>
      <c r="C270" s="224"/>
      <c r="D270" s="225" t="s">
        <v>161</v>
      </c>
      <c r="E270" s="224"/>
      <c r="F270" s="227" t="s">
        <v>459</v>
      </c>
      <c r="G270" s="224"/>
      <c r="H270" s="228">
        <v>1.132</v>
      </c>
      <c r="I270" s="229"/>
      <c r="J270" s="224"/>
      <c r="K270" s="224"/>
      <c r="L270" s="230"/>
      <c r="M270" s="231"/>
      <c r="N270" s="232"/>
      <c r="O270" s="232"/>
      <c r="P270" s="232"/>
      <c r="Q270" s="232"/>
      <c r="R270" s="232"/>
      <c r="S270" s="232"/>
      <c r="T270" s="233"/>
      <c r="AT270" s="234" t="s">
        <v>161</v>
      </c>
      <c r="AU270" s="234" t="s">
        <v>89</v>
      </c>
      <c r="AV270" s="13" t="s">
        <v>89</v>
      </c>
      <c r="AW270" s="13" t="s">
        <v>4</v>
      </c>
      <c r="AX270" s="13" t="s">
        <v>87</v>
      </c>
      <c r="AY270" s="234" t="s">
        <v>153</v>
      </c>
    </row>
    <row r="271" spans="1:65" s="2" customFormat="1" ht="33" customHeight="1">
      <c r="A271" s="35"/>
      <c r="B271" s="36"/>
      <c r="C271" s="210" t="s">
        <v>460</v>
      </c>
      <c r="D271" s="210" t="s">
        <v>155</v>
      </c>
      <c r="E271" s="211" t="s">
        <v>461</v>
      </c>
      <c r="F271" s="212" t="s">
        <v>462</v>
      </c>
      <c r="G271" s="213" t="s">
        <v>202</v>
      </c>
      <c r="H271" s="214">
        <v>2.78</v>
      </c>
      <c r="I271" s="215"/>
      <c r="J271" s="216">
        <f>ROUND(I271*H271,2)</f>
        <v>0</v>
      </c>
      <c r="K271" s="217"/>
      <c r="L271" s="38"/>
      <c r="M271" s="218" t="s">
        <v>1</v>
      </c>
      <c r="N271" s="219" t="s">
        <v>44</v>
      </c>
      <c r="O271" s="72"/>
      <c r="P271" s="220">
        <f>O271*H271</f>
        <v>0</v>
      </c>
      <c r="Q271" s="220">
        <v>0.00588</v>
      </c>
      <c r="R271" s="220">
        <f>Q271*H271</f>
        <v>0.016346399999999997</v>
      </c>
      <c r="S271" s="220">
        <v>0</v>
      </c>
      <c r="T271" s="221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22" t="s">
        <v>235</v>
      </c>
      <c r="AT271" s="222" t="s">
        <v>155</v>
      </c>
      <c r="AU271" s="222" t="s">
        <v>89</v>
      </c>
      <c r="AY271" s="17" t="s">
        <v>153</v>
      </c>
      <c r="BE271" s="115">
        <f>IF(N271="základní",J271,0)</f>
        <v>0</v>
      </c>
      <c r="BF271" s="115">
        <f>IF(N271="snížená",J271,0)</f>
        <v>0</v>
      </c>
      <c r="BG271" s="115">
        <f>IF(N271="zákl. přenesená",J271,0)</f>
        <v>0</v>
      </c>
      <c r="BH271" s="115">
        <f>IF(N271="sníž. přenesená",J271,0)</f>
        <v>0</v>
      </c>
      <c r="BI271" s="115">
        <f>IF(N271="nulová",J271,0)</f>
        <v>0</v>
      </c>
      <c r="BJ271" s="17" t="s">
        <v>87</v>
      </c>
      <c r="BK271" s="115">
        <f>ROUND(I271*H271,2)</f>
        <v>0</v>
      </c>
      <c r="BL271" s="17" t="s">
        <v>235</v>
      </c>
      <c r="BM271" s="222" t="s">
        <v>463</v>
      </c>
    </row>
    <row r="272" spans="2:51" s="13" customFormat="1" ht="12">
      <c r="B272" s="223"/>
      <c r="C272" s="224"/>
      <c r="D272" s="225" t="s">
        <v>161</v>
      </c>
      <c r="E272" s="226" t="s">
        <v>1</v>
      </c>
      <c r="F272" s="227" t="s">
        <v>464</v>
      </c>
      <c r="G272" s="224"/>
      <c r="H272" s="228">
        <v>2.78</v>
      </c>
      <c r="I272" s="229"/>
      <c r="J272" s="224"/>
      <c r="K272" s="224"/>
      <c r="L272" s="230"/>
      <c r="M272" s="231"/>
      <c r="N272" s="232"/>
      <c r="O272" s="232"/>
      <c r="P272" s="232"/>
      <c r="Q272" s="232"/>
      <c r="R272" s="232"/>
      <c r="S272" s="232"/>
      <c r="T272" s="233"/>
      <c r="AT272" s="234" t="s">
        <v>161</v>
      </c>
      <c r="AU272" s="234" t="s">
        <v>89</v>
      </c>
      <c r="AV272" s="13" t="s">
        <v>89</v>
      </c>
      <c r="AW272" s="13" t="s">
        <v>32</v>
      </c>
      <c r="AX272" s="13" t="s">
        <v>87</v>
      </c>
      <c r="AY272" s="234" t="s">
        <v>153</v>
      </c>
    </row>
    <row r="273" spans="1:65" s="2" customFormat="1" ht="33" customHeight="1">
      <c r="A273" s="35"/>
      <c r="B273" s="36"/>
      <c r="C273" s="235" t="s">
        <v>465</v>
      </c>
      <c r="D273" s="235" t="s">
        <v>175</v>
      </c>
      <c r="E273" s="236" t="s">
        <v>466</v>
      </c>
      <c r="F273" s="237" t="s">
        <v>467</v>
      </c>
      <c r="G273" s="238" t="s">
        <v>202</v>
      </c>
      <c r="H273" s="239">
        <v>2.919</v>
      </c>
      <c r="I273" s="240"/>
      <c r="J273" s="241">
        <f>ROUND(I273*H273,2)</f>
        <v>0</v>
      </c>
      <c r="K273" s="242"/>
      <c r="L273" s="243"/>
      <c r="M273" s="244" t="s">
        <v>1</v>
      </c>
      <c r="N273" s="245" t="s">
        <v>44</v>
      </c>
      <c r="O273" s="72"/>
      <c r="P273" s="220">
        <f>O273*H273</f>
        <v>0</v>
      </c>
      <c r="Q273" s="220">
        <v>0.0192</v>
      </c>
      <c r="R273" s="220">
        <f>Q273*H273</f>
        <v>0.0560448</v>
      </c>
      <c r="S273" s="220">
        <v>0</v>
      </c>
      <c r="T273" s="221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22" t="s">
        <v>249</v>
      </c>
      <c r="AT273" s="222" t="s">
        <v>175</v>
      </c>
      <c r="AU273" s="222" t="s">
        <v>89</v>
      </c>
      <c r="AY273" s="17" t="s">
        <v>153</v>
      </c>
      <c r="BE273" s="115">
        <f>IF(N273="základní",J273,0)</f>
        <v>0</v>
      </c>
      <c r="BF273" s="115">
        <f>IF(N273="snížená",J273,0)</f>
        <v>0</v>
      </c>
      <c r="BG273" s="115">
        <f>IF(N273="zákl. přenesená",J273,0)</f>
        <v>0</v>
      </c>
      <c r="BH273" s="115">
        <f>IF(N273="sníž. přenesená",J273,0)</f>
        <v>0</v>
      </c>
      <c r="BI273" s="115">
        <f>IF(N273="nulová",J273,0)</f>
        <v>0</v>
      </c>
      <c r="BJ273" s="17" t="s">
        <v>87</v>
      </c>
      <c r="BK273" s="115">
        <f>ROUND(I273*H273,2)</f>
        <v>0</v>
      </c>
      <c r="BL273" s="17" t="s">
        <v>235</v>
      </c>
      <c r="BM273" s="222" t="s">
        <v>468</v>
      </c>
    </row>
    <row r="274" spans="2:51" s="13" customFormat="1" ht="12">
      <c r="B274" s="223"/>
      <c r="C274" s="224"/>
      <c r="D274" s="225" t="s">
        <v>161</v>
      </c>
      <c r="E274" s="224"/>
      <c r="F274" s="227" t="s">
        <v>469</v>
      </c>
      <c r="G274" s="224"/>
      <c r="H274" s="228">
        <v>2.919</v>
      </c>
      <c r="I274" s="229"/>
      <c r="J274" s="224"/>
      <c r="K274" s="224"/>
      <c r="L274" s="230"/>
      <c r="M274" s="231"/>
      <c r="N274" s="232"/>
      <c r="O274" s="232"/>
      <c r="P274" s="232"/>
      <c r="Q274" s="232"/>
      <c r="R274" s="232"/>
      <c r="S274" s="232"/>
      <c r="T274" s="233"/>
      <c r="AT274" s="234" t="s">
        <v>161</v>
      </c>
      <c r="AU274" s="234" t="s">
        <v>89</v>
      </c>
      <c r="AV274" s="13" t="s">
        <v>89</v>
      </c>
      <c r="AW274" s="13" t="s">
        <v>4</v>
      </c>
      <c r="AX274" s="13" t="s">
        <v>87</v>
      </c>
      <c r="AY274" s="234" t="s">
        <v>153</v>
      </c>
    </row>
    <row r="275" spans="1:65" s="2" customFormat="1" ht="21.75" customHeight="1">
      <c r="A275" s="35"/>
      <c r="B275" s="36"/>
      <c r="C275" s="210" t="s">
        <v>470</v>
      </c>
      <c r="D275" s="210" t="s">
        <v>155</v>
      </c>
      <c r="E275" s="211" t="s">
        <v>471</v>
      </c>
      <c r="F275" s="212" t="s">
        <v>472</v>
      </c>
      <c r="G275" s="213" t="s">
        <v>202</v>
      </c>
      <c r="H275" s="214">
        <v>2.78</v>
      </c>
      <c r="I275" s="215"/>
      <c r="J275" s="216">
        <f>ROUND(I275*H275,2)</f>
        <v>0</v>
      </c>
      <c r="K275" s="217"/>
      <c r="L275" s="38"/>
      <c r="M275" s="218" t="s">
        <v>1</v>
      </c>
      <c r="N275" s="219" t="s">
        <v>44</v>
      </c>
      <c r="O275" s="72"/>
      <c r="P275" s="220">
        <f>O275*H275</f>
        <v>0</v>
      </c>
      <c r="Q275" s="220">
        <v>0</v>
      </c>
      <c r="R275" s="220">
        <f>Q275*H275</f>
        <v>0</v>
      </c>
      <c r="S275" s="220">
        <v>0</v>
      </c>
      <c r="T275" s="221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22" t="s">
        <v>235</v>
      </c>
      <c r="AT275" s="222" t="s">
        <v>155</v>
      </c>
      <c r="AU275" s="222" t="s">
        <v>89</v>
      </c>
      <c r="AY275" s="17" t="s">
        <v>153</v>
      </c>
      <c r="BE275" s="115">
        <f>IF(N275="základní",J275,0)</f>
        <v>0</v>
      </c>
      <c r="BF275" s="115">
        <f>IF(N275="snížená",J275,0)</f>
        <v>0</v>
      </c>
      <c r="BG275" s="115">
        <f>IF(N275="zákl. přenesená",J275,0)</f>
        <v>0</v>
      </c>
      <c r="BH275" s="115">
        <f>IF(N275="sníž. přenesená",J275,0)</f>
        <v>0</v>
      </c>
      <c r="BI275" s="115">
        <f>IF(N275="nulová",J275,0)</f>
        <v>0</v>
      </c>
      <c r="BJ275" s="17" t="s">
        <v>87</v>
      </c>
      <c r="BK275" s="115">
        <f>ROUND(I275*H275,2)</f>
        <v>0</v>
      </c>
      <c r="BL275" s="17" t="s">
        <v>235</v>
      </c>
      <c r="BM275" s="222" t="s">
        <v>473</v>
      </c>
    </row>
    <row r="276" spans="2:51" s="13" customFormat="1" ht="12">
      <c r="B276" s="223"/>
      <c r="C276" s="224"/>
      <c r="D276" s="225" t="s">
        <v>161</v>
      </c>
      <c r="E276" s="226" t="s">
        <v>1</v>
      </c>
      <c r="F276" s="227" t="s">
        <v>464</v>
      </c>
      <c r="G276" s="224"/>
      <c r="H276" s="228">
        <v>2.78</v>
      </c>
      <c r="I276" s="229"/>
      <c r="J276" s="224"/>
      <c r="K276" s="224"/>
      <c r="L276" s="230"/>
      <c r="M276" s="231"/>
      <c r="N276" s="232"/>
      <c r="O276" s="232"/>
      <c r="P276" s="232"/>
      <c r="Q276" s="232"/>
      <c r="R276" s="232"/>
      <c r="S276" s="232"/>
      <c r="T276" s="233"/>
      <c r="AT276" s="234" t="s">
        <v>161</v>
      </c>
      <c r="AU276" s="234" t="s">
        <v>89</v>
      </c>
      <c r="AV276" s="13" t="s">
        <v>89</v>
      </c>
      <c r="AW276" s="13" t="s">
        <v>32</v>
      </c>
      <c r="AX276" s="13" t="s">
        <v>87</v>
      </c>
      <c r="AY276" s="234" t="s">
        <v>153</v>
      </c>
    </row>
    <row r="277" spans="1:65" s="2" customFormat="1" ht="33" customHeight="1">
      <c r="A277" s="35"/>
      <c r="B277" s="36"/>
      <c r="C277" s="210" t="s">
        <v>474</v>
      </c>
      <c r="D277" s="210" t="s">
        <v>155</v>
      </c>
      <c r="E277" s="211" t="s">
        <v>475</v>
      </c>
      <c r="F277" s="212" t="s">
        <v>476</v>
      </c>
      <c r="G277" s="213" t="s">
        <v>202</v>
      </c>
      <c r="H277" s="214">
        <v>2.78</v>
      </c>
      <c r="I277" s="215"/>
      <c r="J277" s="216">
        <f>ROUND(I277*H277,2)</f>
        <v>0</v>
      </c>
      <c r="K277" s="217"/>
      <c r="L277" s="38"/>
      <c r="M277" s="218" t="s">
        <v>1</v>
      </c>
      <c r="N277" s="219" t="s">
        <v>44</v>
      </c>
      <c r="O277" s="72"/>
      <c r="P277" s="220">
        <f>O277*H277</f>
        <v>0</v>
      </c>
      <c r="Q277" s="220">
        <v>0</v>
      </c>
      <c r="R277" s="220">
        <f>Q277*H277</f>
        <v>0</v>
      </c>
      <c r="S277" s="220">
        <v>0</v>
      </c>
      <c r="T277" s="221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22" t="s">
        <v>235</v>
      </c>
      <c r="AT277" s="222" t="s">
        <v>155</v>
      </c>
      <c r="AU277" s="222" t="s">
        <v>89</v>
      </c>
      <c r="AY277" s="17" t="s">
        <v>153</v>
      </c>
      <c r="BE277" s="115">
        <f>IF(N277="základní",J277,0)</f>
        <v>0</v>
      </c>
      <c r="BF277" s="115">
        <f>IF(N277="snížená",J277,0)</f>
        <v>0</v>
      </c>
      <c r="BG277" s="115">
        <f>IF(N277="zákl. přenesená",J277,0)</f>
        <v>0</v>
      </c>
      <c r="BH277" s="115">
        <f>IF(N277="sníž. přenesená",J277,0)</f>
        <v>0</v>
      </c>
      <c r="BI277" s="115">
        <f>IF(N277="nulová",J277,0)</f>
        <v>0</v>
      </c>
      <c r="BJ277" s="17" t="s">
        <v>87</v>
      </c>
      <c r="BK277" s="115">
        <f>ROUND(I277*H277,2)</f>
        <v>0</v>
      </c>
      <c r="BL277" s="17" t="s">
        <v>235</v>
      </c>
      <c r="BM277" s="222" t="s">
        <v>477</v>
      </c>
    </row>
    <row r="278" spans="1:65" s="2" customFormat="1" ht="16.5" customHeight="1">
      <c r="A278" s="35"/>
      <c r="B278" s="36"/>
      <c r="C278" s="210" t="s">
        <v>478</v>
      </c>
      <c r="D278" s="210" t="s">
        <v>155</v>
      </c>
      <c r="E278" s="211" t="s">
        <v>479</v>
      </c>
      <c r="F278" s="212" t="s">
        <v>480</v>
      </c>
      <c r="G278" s="213" t="s">
        <v>167</v>
      </c>
      <c r="H278" s="214">
        <v>6.86</v>
      </c>
      <c r="I278" s="215"/>
      <c r="J278" s="216">
        <f>ROUND(I278*H278,2)</f>
        <v>0</v>
      </c>
      <c r="K278" s="217"/>
      <c r="L278" s="38"/>
      <c r="M278" s="218" t="s">
        <v>1</v>
      </c>
      <c r="N278" s="219" t="s">
        <v>44</v>
      </c>
      <c r="O278" s="72"/>
      <c r="P278" s="220">
        <f>O278*H278</f>
        <v>0</v>
      </c>
      <c r="Q278" s="220">
        <v>3E-05</v>
      </c>
      <c r="R278" s="220">
        <f>Q278*H278</f>
        <v>0.00020580000000000002</v>
      </c>
      <c r="S278" s="220">
        <v>0</v>
      </c>
      <c r="T278" s="221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22" t="s">
        <v>235</v>
      </c>
      <c r="AT278" s="222" t="s">
        <v>155</v>
      </c>
      <c r="AU278" s="222" t="s">
        <v>89</v>
      </c>
      <c r="AY278" s="17" t="s">
        <v>153</v>
      </c>
      <c r="BE278" s="115">
        <f>IF(N278="základní",J278,0)</f>
        <v>0</v>
      </c>
      <c r="BF278" s="115">
        <f>IF(N278="snížená",J278,0)</f>
        <v>0</v>
      </c>
      <c r="BG278" s="115">
        <f>IF(N278="zákl. přenesená",J278,0)</f>
        <v>0</v>
      </c>
      <c r="BH278" s="115">
        <f>IF(N278="sníž. přenesená",J278,0)</f>
        <v>0</v>
      </c>
      <c r="BI278" s="115">
        <f>IF(N278="nulová",J278,0)</f>
        <v>0</v>
      </c>
      <c r="BJ278" s="17" t="s">
        <v>87</v>
      </c>
      <c r="BK278" s="115">
        <f>ROUND(I278*H278,2)</f>
        <v>0</v>
      </c>
      <c r="BL278" s="17" t="s">
        <v>235</v>
      </c>
      <c r="BM278" s="222" t="s">
        <v>481</v>
      </c>
    </row>
    <row r="279" spans="2:51" s="13" customFormat="1" ht="12">
      <c r="B279" s="223"/>
      <c r="C279" s="224"/>
      <c r="D279" s="225" t="s">
        <v>161</v>
      </c>
      <c r="E279" s="226" t="s">
        <v>1</v>
      </c>
      <c r="F279" s="227" t="s">
        <v>453</v>
      </c>
      <c r="G279" s="224"/>
      <c r="H279" s="228">
        <v>6.86</v>
      </c>
      <c r="I279" s="229"/>
      <c r="J279" s="224"/>
      <c r="K279" s="224"/>
      <c r="L279" s="230"/>
      <c r="M279" s="231"/>
      <c r="N279" s="232"/>
      <c r="O279" s="232"/>
      <c r="P279" s="232"/>
      <c r="Q279" s="232"/>
      <c r="R279" s="232"/>
      <c r="S279" s="232"/>
      <c r="T279" s="233"/>
      <c r="AT279" s="234" t="s">
        <v>161</v>
      </c>
      <c r="AU279" s="234" t="s">
        <v>89</v>
      </c>
      <c r="AV279" s="13" t="s">
        <v>89</v>
      </c>
      <c r="AW279" s="13" t="s">
        <v>32</v>
      </c>
      <c r="AX279" s="13" t="s">
        <v>87</v>
      </c>
      <c r="AY279" s="234" t="s">
        <v>153</v>
      </c>
    </row>
    <row r="280" spans="1:65" s="2" customFormat="1" ht="21.75" customHeight="1">
      <c r="A280" s="35"/>
      <c r="B280" s="36"/>
      <c r="C280" s="210" t="s">
        <v>482</v>
      </c>
      <c r="D280" s="210" t="s">
        <v>155</v>
      </c>
      <c r="E280" s="211" t="s">
        <v>483</v>
      </c>
      <c r="F280" s="212" t="s">
        <v>484</v>
      </c>
      <c r="G280" s="213" t="s">
        <v>254</v>
      </c>
      <c r="H280" s="267"/>
      <c r="I280" s="215"/>
      <c r="J280" s="216">
        <f>ROUND(I280*H280,2)</f>
        <v>0</v>
      </c>
      <c r="K280" s="217"/>
      <c r="L280" s="38"/>
      <c r="M280" s="218" t="s">
        <v>1</v>
      </c>
      <c r="N280" s="219" t="s">
        <v>44</v>
      </c>
      <c r="O280" s="72"/>
      <c r="P280" s="220">
        <f>O280*H280</f>
        <v>0</v>
      </c>
      <c r="Q280" s="220">
        <v>0</v>
      </c>
      <c r="R280" s="220">
        <f>Q280*H280</f>
        <v>0</v>
      </c>
      <c r="S280" s="220">
        <v>0</v>
      </c>
      <c r="T280" s="221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22" t="s">
        <v>235</v>
      </c>
      <c r="AT280" s="222" t="s">
        <v>155</v>
      </c>
      <c r="AU280" s="222" t="s">
        <v>89</v>
      </c>
      <c r="AY280" s="17" t="s">
        <v>153</v>
      </c>
      <c r="BE280" s="115">
        <f>IF(N280="základní",J280,0)</f>
        <v>0</v>
      </c>
      <c r="BF280" s="115">
        <f>IF(N280="snížená",J280,0)</f>
        <v>0</v>
      </c>
      <c r="BG280" s="115">
        <f>IF(N280="zákl. přenesená",J280,0)</f>
        <v>0</v>
      </c>
      <c r="BH280" s="115">
        <f>IF(N280="sníž. přenesená",J280,0)</f>
        <v>0</v>
      </c>
      <c r="BI280" s="115">
        <f>IF(N280="nulová",J280,0)</f>
        <v>0</v>
      </c>
      <c r="BJ280" s="17" t="s">
        <v>87</v>
      </c>
      <c r="BK280" s="115">
        <f>ROUND(I280*H280,2)</f>
        <v>0</v>
      </c>
      <c r="BL280" s="17" t="s">
        <v>235</v>
      </c>
      <c r="BM280" s="222" t="s">
        <v>485</v>
      </c>
    </row>
    <row r="281" spans="2:63" s="12" customFormat="1" ht="22.8" customHeight="1">
      <c r="B281" s="194"/>
      <c r="C281" s="195"/>
      <c r="D281" s="196" t="s">
        <v>78</v>
      </c>
      <c r="E281" s="208" t="s">
        <v>486</v>
      </c>
      <c r="F281" s="208" t="s">
        <v>487</v>
      </c>
      <c r="G281" s="195"/>
      <c r="H281" s="195"/>
      <c r="I281" s="198"/>
      <c r="J281" s="209">
        <f>BK281</f>
        <v>0</v>
      </c>
      <c r="K281" s="195"/>
      <c r="L281" s="200"/>
      <c r="M281" s="201"/>
      <c r="N281" s="202"/>
      <c r="O281" s="202"/>
      <c r="P281" s="203">
        <f>SUM(P282:P286)</f>
        <v>0</v>
      </c>
      <c r="Q281" s="202"/>
      <c r="R281" s="203">
        <f>SUM(R282:R286)</f>
        <v>0</v>
      </c>
      <c r="S281" s="202"/>
      <c r="T281" s="204">
        <f>SUM(T282:T286)</f>
        <v>0.009564</v>
      </c>
      <c r="AR281" s="205" t="s">
        <v>89</v>
      </c>
      <c r="AT281" s="206" t="s">
        <v>78</v>
      </c>
      <c r="AU281" s="206" t="s">
        <v>87</v>
      </c>
      <c r="AY281" s="205" t="s">
        <v>153</v>
      </c>
      <c r="BK281" s="207">
        <f>SUM(BK282:BK286)</f>
        <v>0</v>
      </c>
    </row>
    <row r="282" spans="1:65" s="2" customFormat="1" ht="21.75" customHeight="1">
      <c r="A282" s="35"/>
      <c r="B282" s="36"/>
      <c r="C282" s="210" t="s">
        <v>488</v>
      </c>
      <c r="D282" s="210" t="s">
        <v>155</v>
      </c>
      <c r="E282" s="211" t="s">
        <v>489</v>
      </c>
      <c r="F282" s="212" t="s">
        <v>490</v>
      </c>
      <c r="G282" s="213" t="s">
        <v>202</v>
      </c>
      <c r="H282" s="214">
        <v>2.78</v>
      </c>
      <c r="I282" s="215"/>
      <c r="J282" s="216">
        <f>ROUND(I282*H282,2)</f>
        <v>0</v>
      </c>
      <c r="K282" s="217"/>
      <c r="L282" s="38"/>
      <c r="M282" s="218" t="s">
        <v>1</v>
      </c>
      <c r="N282" s="219" t="s">
        <v>44</v>
      </c>
      <c r="O282" s="72"/>
      <c r="P282" s="220">
        <f>O282*H282</f>
        <v>0</v>
      </c>
      <c r="Q282" s="220">
        <v>0</v>
      </c>
      <c r="R282" s="220">
        <f>Q282*H282</f>
        <v>0</v>
      </c>
      <c r="S282" s="220">
        <v>0.003</v>
      </c>
      <c r="T282" s="221">
        <f>S282*H282</f>
        <v>0.00834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22" t="s">
        <v>235</v>
      </c>
      <c r="AT282" s="222" t="s">
        <v>155</v>
      </c>
      <c r="AU282" s="222" t="s">
        <v>89</v>
      </c>
      <c r="AY282" s="17" t="s">
        <v>153</v>
      </c>
      <c r="BE282" s="115">
        <f>IF(N282="základní",J282,0)</f>
        <v>0</v>
      </c>
      <c r="BF282" s="115">
        <f>IF(N282="snížená",J282,0)</f>
        <v>0</v>
      </c>
      <c r="BG282" s="115">
        <f>IF(N282="zákl. přenesená",J282,0)</f>
        <v>0</v>
      </c>
      <c r="BH282" s="115">
        <f>IF(N282="sníž. přenesená",J282,0)</f>
        <v>0</v>
      </c>
      <c r="BI282" s="115">
        <f>IF(N282="nulová",J282,0)</f>
        <v>0</v>
      </c>
      <c r="BJ282" s="17" t="s">
        <v>87</v>
      </c>
      <c r="BK282" s="115">
        <f>ROUND(I282*H282,2)</f>
        <v>0</v>
      </c>
      <c r="BL282" s="17" t="s">
        <v>235</v>
      </c>
      <c r="BM282" s="222" t="s">
        <v>491</v>
      </c>
    </row>
    <row r="283" spans="2:51" s="13" customFormat="1" ht="12">
      <c r="B283" s="223"/>
      <c r="C283" s="224"/>
      <c r="D283" s="225" t="s">
        <v>161</v>
      </c>
      <c r="E283" s="226" t="s">
        <v>1</v>
      </c>
      <c r="F283" s="227" t="s">
        <v>464</v>
      </c>
      <c r="G283" s="224"/>
      <c r="H283" s="228">
        <v>2.78</v>
      </c>
      <c r="I283" s="229"/>
      <c r="J283" s="224"/>
      <c r="K283" s="224"/>
      <c r="L283" s="230"/>
      <c r="M283" s="231"/>
      <c r="N283" s="232"/>
      <c r="O283" s="232"/>
      <c r="P283" s="232"/>
      <c r="Q283" s="232"/>
      <c r="R283" s="232"/>
      <c r="S283" s="232"/>
      <c r="T283" s="233"/>
      <c r="AT283" s="234" t="s">
        <v>161</v>
      </c>
      <c r="AU283" s="234" t="s">
        <v>89</v>
      </c>
      <c r="AV283" s="13" t="s">
        <v>89</v>
      </c>
      <c r="AW283" s="13" t="s">
        <v>32</v>
      </c>
      <c r="AX283" s="13" t="s">
        <v>87</v>
      </c>
      <c r="AY283" s="234" t="s">
        <v>153</v>
      </c>
    </row>
    <row r="284" spans="1:65" s="2" customFormat="1" ht="21.75" customHeight="1">
      <c r="A284" s="35"/>
      <c r="B284" s="36"/>
      <c r="C284" s="210" t="s">
        <v>492</v>
      </c>
      <c r="D284" s="210" t="s">
        <v>155</v>
      </c>
      <c r="E284" s="211" t="s">
        <v>493</v>
      </c>
      <c r="F284" s="212" t="s">
        <v>494</v>
      </c>
      <c r="G284" s="213" t="s">
        <v>167</v>
      </c>
      <c r="H284" s="214">
        <v>4.08</v>
      </c>
      <c r="I284" s="215"/>
      <c r="J284" s="216">
        <f>ROUND(I284*H284,2)</f>
        <v>0</v>
      </c>
      <c r="K284" s="217"/>
      <c r="L284" s="38"/>
      <c r="M284" s="218" t="s">
        <v>1</v>
      </c>
      <c r="N284" s="219" t="s">
        <v>44</v>
      </c>
      <c r="O284" s="72"/>
      <c r="P284" s="220">
        <f>O284*H284</f>
        <v>0</v>
      </c>
      <c r="Q284" s="220">
        <v>0</v>
      </c>
      <c r="R284" s="220">
        <f>Q284*H284</f>
        <v>0</v>
      </c>
      <c r="S284" s="220">
        <v>0.0003</v>
      </c>
      <c r="T284" s="221">
        <f>S284*H284</f>
        <v>0.0012239999999999998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22" t="s">
        <v>235</v>
      </c>
      <c r="AT284" s="222" t="s">
        <v>155</v>
      </c>
      <c r="AU284" s="222" t="s">
        <v>89</v>
      </c>
      <c r="AY284" s="17" t="s">
        <v>153</v>
      </c>
      <c r="BE284" s="115">
        <f>IF(N284="základní",J284,0)</f>
        <v>0</v>
      </c>
      <c r="BF284" s="115">
        <f>IF(N284="snížená",J284,0)</f>
        <v>0</v>
      </c>
      <c r="BG284" s="115">
        <f>IF(N284="zákl. přenesená",J284,0)</f>
        <v>0</v>
      </c>
      <c r="BH284" s="115">
        <f>IF(N284="sníž. přenesená",J284,0)</f>
        <v>0</v>
      </c>
      <c r="BI284" s="115">
        <f>IF(N284="nulová",J284,0)</f>
        <v>0</v>
      </c>
      <c r="BJ284" s="17" t="s">
        <v>87</v>
      </c>
      <c r="BK284" s="115">
        <f>ROUND(I284*H284,2)</f>
        <v>0</v>
      </c>
      <c r="BL284" s="17" t="s">
        <v>235</v>
      </c>
      <c r="BM284" s="222" t="s">
        <v>495</v>
      </c>
    </row>
    <row r="285" spans="2:51" s="13" customFormat="1" ht="12">
      <c r="B285" s="223"/>
      <c r="C285" s="224"/>
      <c r="D285" s="225" t="s">
        <v>161</v>
      </c>
      <c r="E285" s="226" t="s">
        <v>1</v>
      </c>
      <c r="F285" s="227" t="s">
        <v>496</v>
      </c>
      <c r="G285" s="224"/>
      <c r="H285" s="228">
        <v>4.08</v>
      </c>
      <c r="I285" s="229"/>
      <c r="J285" s="224"/>
      <c r="K285" s="224"/>
      <c r="L285" s="230"/>
      <c r="M285" s="231"/>
      <c r="N285" s="232"/>
      <c r="O285" s="232"/>
      <c r="P285" s="232"/>
      <c r="Q285" s="232"/>
      <c r="R285" s="232"/>
      <c r="S285" s="232"/>
      <c r="T285" s="233"/>
      <c r="AT285" s="234" t="s">
        <v>161</v>
      </c>
      <c r="AU285" s="234" t="s">
        <v>89</v>
      </c>
      <c r="AV285" s="13" t="s">
        <v>89</v>
      </c>
      <c r="AW285" s="13" t="s">
        <v>32</v>
      </c>
      <c r="AX285" s="13" t="s">
        <v>87</v>
      </c>
      <c r="AY285" s="234" t="s">
        <v>153</v>
      </c>
    </row>
    <row r="286" spans="1:65" s="2" customFormat="1" ht="21.75" customHeight="1">
      <c r="A286" s="35"/>
      <c r="B286" s="36"/>
      <c r="C286" s="210" t="s">
        <v>497</v>
      </c>
      <c r="D286" s="210" t="s">
        <v>155</v>
      </c>
      <c r="E286" s="211" t="s">
        <v>498</v>
      </c>
      <c r="F286" s="212" t="s">
        <v>499</v>
      </c>
      <c r="G286" s="213" t="s">
        <v>254</v>
      </c>
      <c r="H286" s="267"/>
      <c r="I286" s="215"/>
      <c r="J286" s="216">
        <f>ROUND(I286*H286,2)</f>
        <v>0</v>
      </c>
      <c r="K286" s="217"/>
      <c r="L286" s="38"/>
      <c r="M286" s="218" t="s">
        <v>1</v>
      </c>
      <c r="N286" s="219" t="s">
        <v>44</v>
      </c>
      <c r="O286" s="72"/>
      <c r="P286" s="220">
        <f>O286*H286</f>
        <v>0</v>
      </c>
      <c r="Q286" s="220">
        <v>0</v>
      </c>
      <c r="R286" s="220">
        <f>Q286*H286</f>
        <v>0</v>
      </c>
      <c r="S286" s="220">
        <v>0</v>
      </c>
      <c r="T286" s="221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22" t="s">
        <v>235</v>
      </c>
      <c r="AT286" s="222" t="s">
        <v>155</v>
      </c>
      <c r="AU286" s="222" t="s">
        <v>89</v>
      </c>
      <c r="AY286" s="17" t="s">
        <v>153</v>
      </c>
      <c r="BE286" s="115">
        <f>IF(N286="základní",J286,0)</f>
        <v>0</v>
      </c>
      <c r="BF286" s="115">
        <f>IF(N286="snížená",J286,0)</f>
        <v>0</v>
      </c>
      <c r="BG286" s="115">
        <f>IF(N286="zákl. přenesená",J286,0)</f>
        <v>0</v>
      </c>
      <c r="BH286" s="115">
        <f>IF(N286="sníž. přenesená",J286,0)</f>
        <v>0</v>
      </c>
      <c r="BI286" s="115">
        <f>IF(N286="nulová",J286,0)</f>
        <v>0</v>
      </c>
      <c r="BJ286" s="17" t="s">
        <v>87</v>
      </c>
      <c r="BK286" s="115">
        <f>ROUND(I286*H286,2)</f>
        <v>0</v>
      </c>
      <c r="BL286" s="17" t="s">
        <v>235</v>
      </c>
      <c r="BM286" s="222" t="s">
        <v>500</v>
      </c>
    </row>
    <row r="287" spans="2:63" s="12" customFormat="1" ht="22.8" customHeight="1">
      <c r="B287" s="194"/>
      <c r="C287" s="195"/>
      <c r="D287" s="196" t="s">
        <v>78</v>
      </c>
      <c r="E287" s="208" t="s">
        <v>501</v>
      </c>
      <c r="F287" s="208" t="s">
        <v>502</v>
      </c>
      <c r="G287" s="195"/>
      <c r="H287" s="195"/>
      <c r="I287" s="198"/>
      <c r="J287" s="209">
        <f>BK287</f>
        <v>0</v>
      </c>
      <c r="K287" s="195"/>
      <c r="L287" s="200"/>
      <c r="M287" s="201"/>
      <c r="N287" s="202"/>
      <c r="O287" s="202"/>
      <c r="P287" s="203">
        <f>SUM(P288:P290)</f>
        <v>0</v>
      </c>
      <c r="Q287" s="202"/>
      <c r="R287" s="203">
        <f>SUM(R288:R290)</f>
        <v>0.0008372999999999999</v>
      </c>
      <c r="S287" s="202"/>
      <c r="T287" s="204">
        <f>SUM(T288:T290)</f>
        <v>0</v>
      </c>
      <c r="AR287" s="205" t="s">
        <v>89</v>
      </c>
      <c r="AT287" s="206" t="s">
        <v>78</v>
      </c>
      <c r="AU287" s="206" t="s">
        <v>87</v>
      </c>
      <c r="AY287" s="205" t="s">
        <v>153</v>
      </c>
      <c r="BK287" s="207">
        <f>SUM(BK288:BK290)</f>
        <v>0</v>
      </c>
    </row>
    <row r="288" spans="1:65" s="2" customFormat="1" ht="16.5" customHeight="1">
      <c r="A288" s="35"/>
      <c r="B288" s="36"/>
      <c r="C288" s="210" t="s">
        <v>503</v>
      </c>
      <c r="D288" s="210" t="s">
        <v>155</v>
      </c>
      <c r="E288" s="211" t="s">
        <v>504</v>
      </c>
      <c r="F288" s="212" t="s">
        <v>505</v>
      </c>
      <c r="G288" s="213" t="s">
        <v>202</v>
      </c>
      <c r="H288" s="214">
        <v>2.791</v>
      </c>
      <c r="I288" s="215"/>
      <c r="J288" s="216">
        <f>ROUND(I288*H288,2)</f>
        <v>0</v>
      </c>
      <c r="K288" s="217"/>
      <c r="L288" s="38"/>
      <c r="M288" s="218" t="s">
        <v>1</v>
      </c>
      <c r="N288" s="219" t="s">
        <v>44</v>
      </c>
      <c r="O288" s="72"/>
      <c r="P288" s="220">
        <f>O288*H288</f>
        <v>0</v>
      </c>
      <c r="Q288" s="220">
        <v>0.0003</v>
      </c>
      <c r="R288" s="220">
        <f>Q288*H288</f>
        <v>0.0008372999999999999</v>
      </c>
      <c r="S288" s="220">
        <v>0</v>
      </c>
      <c r="T288" s="221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22" t="s">
        <v>235</v>
      </c>
      <c r="AT288" s="222" t="s">
        <v>155</v>
      </c>
      <c r="AU288" s="222" t="s">
        <v>89</v>
      </c>
      <c r="AY288" s="17" t="s">
        <v>153</v>
      </c>
      <c r="BE288" s="115">
        <f>IF(N288="základní",J288,0)</f>
        <v>0</v>
      </c>
      <c r="BF288" s="115">
        <f>IF(N288="snížená",J288,0)</f>
        <v>0</v>
      </c>
      <c r="BG288" s="115">
        <f>IF(N288="zákl. přenesená",J288,0)</f>
        <v>0</v>
      </c>
      <c r="BH288" s="115">
        <f>IF(N288="sníž. přenesená",J288,0)</f>
        <v>0</v>
      </c>
      <c r="BI288" s="115">
        <f>IF(N288="nulová",J288,0)</f>
        <v>0</v>
      </c>
      <c r="BJ288" s="17" t="s">
        <v>87</v>
      </c>
      <c r="BK288" s="115">
        <f>ROUND(I288*H288,2)</f>
        <v>0</v>
      </c>
      <c r="BL288" s="17" t="s">
        <v>235</v>
      </c>
      <c r="BM288" s="222" t="s">
        <v>506</v>
      </c>
    </row>
    <row r="289" spans="2:51" s="13" customFormat="1" ht="12">
      <c r="B289" s="223"/>
      <c r="C289" s="224"/>
      <c r="D289" s="225" t="s">
        <v>161</v>
      </c>
      <c r="E289" s="226" t="s">
        <v>1</v>
      </c>
      <c r="F289" s="227" t="s">
        <v>507</v>
      </c>
      <c r="G289" s="224"/>
      <c r="H289" s="228">
        <v>2.791</v>
      </c>
      <c r="I289" s="229"/>
      <c r="J289" s="224"/>
      <c r="K289" s="224"/>
      <c r="L289" s="230"/>
      <c r="M289" s="231"/>
      <c r="N289" s="232"/>
      <c r="O289" s="232"/>
      <c r="P289" s="232"/>
      <c r="Q289" s="232"/>
      <c r="R289" s="232"/>
      <c r="S289" s="232"/>
      <c r="T289" s="233"/>
      <c r="AT289" s="234" t="s">
        <v>161</v>
      </c>
      <c r="AU289" s="234" t="s">
        <v>89</v>
      </c>
      <c r="AV289" s="13" t="s">
        <v>89</v>
      </c>
      <c r="AW289" s="13" t="s">
        <v>32</v>
      </c>
      <c r="AX289" s="13" t="s">
        <v>87</v>
      </c>
      <c r="AY289" s="234" t="s">
        <v>153</v>
      </c>
    </row>
    <row r="290" spans="1:65" s="2" customFormat="1" ht="21.75" customHeight="1">
      <c r="A290" s="35"/>
      <c r="B290" s="36"/>
      <c r="C290" s="210" t="s">
        <v>508</v>
      </c>
      <c r="D290" s="210" t="s">
        <v>155</v>
      </c>
      <c r="E290" s="211" t="s">
        <v>509</v>
      </c>
      <c r="F290" s="212" t="s">
        <v>510</v>
      </c>
      <c r="G290" s="213" t="s">
        <v>254</v>
      </c>
      <c r="H290" s="267"/>
      <c r="I290" s="215"/>
      <c r="J290" s="216">
        <f>ROUND(I290*H290,2)</f>
        <v>0</v>
      </c>
      <c r="K290" s="217"/>
      <c r="L290" s="38"/>
      <c r="M290" s="218" t="s">
        <v>1</v>
      </c>
      <c r="N290" s="219" t="s">
        <v>44</v>
      </c>
      <c r="O290" s="72"/>
      <c r="P290" s="220">
        <f>O290*H290</f>
        <v>0</v>
      </c>
      <c r="Q290" s="220">
        <v>0</v>
      </c>
      <c r="R290" s="220">
        <f>Q290*H290</f>
        <v>0</v>
      </c>
      <c r="S290" s="220">
        <v>0</v>
      </c>
      <c r="T290" s="221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22" t="s">
        <v>235</v>
      </c>
      <c r="AT290" s="222" t="s">
        <v>155</v>
      </c>
      <c r="AU290" s="222" t="s">
        <v>89</v>
      </c>
      <c r="AY290" s="17" t="s">
        <v>153</v>
      </c>
      <c r="BE290" s="115">
        <f>IF(N290="základní",J290,0)</f>
        <v>0</v>
      </c>
      <c r="BF290" s="115">
        <f>IF(N290="snížená",J290,0)</f>
        <v>0</v>
      </c>
      <c r="BG290" s="115">
        <f>IF(N290="zákl. přenesená",J290,0)</f>
        <v>0</v>
      </c>
      <c r="BH290" s="115">
        <f>IF(N290="sníž. přenesená",J290,0)</f>
        <v>0</v>
      </c>
      <c r="BI290" s="115">
        <f>IF(N290="nulová",J290,0)</f>
        <v>0</v>
      </c>
      <c r="BJ290" s="17" t="s">
        <v>87</v>
      </c>
      <c r="BK290" s="115">
        <f>ROUND(I290*H290,2)</f>
        <v>0</v>
      </c>
      <c r="BL290" s="17" t="s">
        <v>235</v>
      </c>
      <c r="BM290" s="222" t="s">
        <v>511</v>
      </c>
    </row>
    <row r="291" spans="2:63" s="12" customFormat="1" ht="22.8" customHeight="1">
      <c r="B291" s="194"/>
      <c r="C291" s="195"/>
      <c r="D291" s="196" t="s">
        <v>78</v>
      </c>
      <c r="E291" s="208" t="s">
        <v>512</v>
      </c>
      <c r="F291" s="208" t="s">
        <v>513</v>
      </c>
      <c r="G291" s="195"/>
      <c r="H291" s="195"/>
      <c r="I291" s="198"/>
      <c r="J291" s="209">
        <f>BK291</f>
        <v>0</v>
      </c>
      <c r="K291" s="195"/>
      <c r="L291" s="200"/>
      <c r="M291" s="201"/>
      <c r="N291" s="202"/>
      <c r="O291" s="202"/>
      <c r="P291" s="203">
        <f>SUM(P292:P301)</f>
        <v>0</v>
      </c>
      <c r="Q291" s="202"/>
      <c r="R291" s="203">
        <f>SUM(R292:R301)</f>
        <v>0.00166944</v>
      </c>
      <c r="S291" s="202"/>
      <c r="T291" s="204">
        <f>SUM(T292:T301)</f>
        <v>0</v>
      </c>
      <c r="AR291" s="205" t="s">
        <v>89</v>
      </c>
      <c r="AT291" s="206" t="s">
        <v>78</v>
      </c>
      <c r="AU291" s="206" t="s">
        <v>87</v>
      </c>
      <c r="AY291" s="205" t="s">
        <v>153</v>
      </c>
      <c r="BK291" s="207">
        <f>SUM(BK292:BK301)</f>
        <v>0</v>
      </c>
    </row>
    <row r="292" spans="1:65" s="2" customFormat="1" ht="21.75" customHeight="1">
      <c r="A292" s="35"/>
      <c r="B292" s="36"/>
      <c r="C292" s="210" t="s">
        <v>514</v>
      </c>
      <c r="D292" s="210" t="s">
        <v>155</v>
      </c>
      <c r="E292" s="211" t="s">
        <v>515</v>
      </c>
      <c r="F292" s="212" t="s">
        <v>516</v>
      </c>
      <c r="G292" s="213" t="s">
        <v>202</v>
      </c>
      <c r="H292" s="214">
        <v>2.791</v>
      </c>
      <c r="I292" s="215"/>
      <c r="J292" s="216">
        <f>ROUND(I292*H292,2)</f>
        <v>0</v>
      </c>
      <c r="K292" s="217"/>
      <c r="L292" s="38"/>
      <c r="M292" s="218" t="s">
        <v>1</v>
      </c>
      <c r="N292" s="219" t="s">
        <v>44</v>
      </c>
      <c r="O292" s="72"/>
      <c r="P292" s="220">
        <f>O292*H292</f>
        <v>0</v>
      </c>
      <c r="Q292" s="220">
        <v>0.00013</v>
      </c>
      <c r="R292" s="220">
        <f>Q292*H292</f>
        <v>0.00036282999999999997</v>
      </c>
      <c r="S292" s="220">
        <v>0</v>
      </c>
      <c r="T292" s="221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22" t="s">
        <v>235</v>
      </c>
      <c r="AT292" s="222" t="s">
        <v>155</v>
      </c>
      <c r="AU292" s="222" t="s">
        <v>89</v>
      </c>
      <c r="AY292" s="17" t="s">
        <v>153</v>
      </c>
      <c r="BE292" s="115">
        <f>IF(N292="základní",J292,0)</f>
        <v>0</v>
      </c>
      <c r="BF292" s="115">
        <f>IF(N292="snížená",J292,0)</f>
        <v>0</v>
      </c>
      <c r="BG292" s="115">
        <f>IF(N292="zákl. přenesená",J292,0)</f>
        <v>0</v>
      </c>
      <c r="BH292" s="115">
        <f>IF(N292="sníž. přenesená",J292,0)</f>
        <v>0</v>
      </c>
      <c r="BI292" s="115">
        <f>IF(N292="nulová",J292,0)</f>
        <v>0</v>
      </c>
      <c r="BJ292" s="17" t="s">
        <v>87</v>
      </c>
      <c r="BK292" s="115">
        <f>ROUND(I292*H292,2)</f>
        <v>0</v>
      </c>
      <c r="BL292" s="17" t="s">
        <v>235</v>
      </c>
      <c r="BM292" s="222" t="s">
        <v>517</v>
      </c>
    </row>
    <row r="293" spans="2:51" s="13" customFormat="1" ht="12">
      <c r="B293" s="223"/>
      <c r="C293" s="224"/>
      <c r="D293" s="225" t="s">
        <v>161</v>
      </c>
      <c r="E293" s="226" t="s">
        <v>1</v>
      </c>
      <c r="F293" s="227" t="s">
        <v>507</v>
      </c>
      <c r="G293" s="224"/>
      <c r="H293" s="228">
        <v>2.791</v>
      </c>
      <c r="I293" s="229"/>
      <c r="J293" s="224"/>
      <c r="K293" s="224"/>
      <c r="L293" s="230"/>
      <c r="M293" s="231"/>
      <c r="N293" s="232"/>
      <c r="O293" s="232"/>
      <c r="P293" s="232"/>
      <c r="Q293" s="232"/>
      <c r="R293" s="232"/>
      <c r="S293" s="232"/>
      <c r="T293" s="233"/>
      <c r="AT293" s="234" t="s">
        <v>161</v>
      </c>
      <c r="AU293" s="234" t="s">
        <v>89</v>
      </c>
      <c r="AV293" s="13" t="s">
        <v>89</v>
      </c>
      <c r="AW293" s="13" t="s">
        <v>32</v>
      </c>
      <c r="AX293" s="13" t="s">
        <v>87</v>
      </c>
      <c r="AY293" s="234" t="s">
        <v>153</v>
      </c>
    </row>
    <row r="294" spans="1:65" s="2" customFormat="1" ht="21.75" customHeight="1">
      <c r="A294" s="35"/>
      <c r="B294" s="36"/>
      <c r="C294" s="210" t="s">
        <v>518</v>
      </c>
      <c r="D294" s="210" t="s">
        <v>155</v>
      </c>
      <c r="E294" s="211" t="s">
        <v>519</v>
      </c>
      <c r="F294" s="212" t="s">
        <v>520</v>
      </c>
      <c r="G294" s="213" t="s">
        <v>202</v>
      </c>
      <c r="H294" s="214">
        <v>2.791</v>
      </c>
      <c r="I294" s="215"/>
      <c r="J294" s="216">
        <f>ROUND(I294*H294,2)</f>
        <v>0</v>
      </c>
      <c r="K294" s="217"/>
      <c r="L294" s="38"/>
      <c r="M294" s="218" t="s">
        <v>1</v>
      </c>
      <c r="N294" s="219" t="s">
        <v>44</v>
      </c>
      <c r="O294" s="72"/>
      <c r="P294" s="220">
        <f>O294*H294</f>
        <v>0</v>
      </c>
      <c r="Q294" s="220">
        <v>0.00011</v>
      </c>
      <c r="R294" s="220">
        <f>Q294*H294</f>
        <v>0.00030701</v>
      </c>
      <c r="S294" s="220">
        <v>0</v>
      </c>
      <c r="T294" s="221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22" t="s">
        <v>235</v>
      </c>
      <c r="AT294" s="222" t="s">
        <v>155</v>
      </c>
      <c r="AU294" s="222" t="s">
        <v>89</v>
      </c>
      <c r="AY294" s="17" t="s">
        <v>153</v>
      </c>
      <c r="BE294" s="115">
        <f>IF(N294="základní",J294,0)</f>
        <v>0</v>
      </c>
      <c r="BF294" s="115">
        <f>IF(N294="snížená",J294,0)</f>
        <v>0</v>
      </c>
      <c r="BG294" s="115">
        <f>IF(N294="zákl. přenesená",J294,0)</f>
        <v>0</v>
      </c>
      <c r="BH294" s="115">
        <f>IF(N294="sníž. přenesená",J294,0)</f>
        <v>0</v>
      </c>
      <c r="BI294" s="115">
        <f>IF(N294="nulová",J294,0)</f>
        <v>0</v>
      </c>
      <c r="BJ294" s="17" t="s">
        <v>87</v>
      </c>
      <c r="BK294" s="115">
        <f>ROUND(I294*H294,2)</f>
        <v>0</v>
      </c>
      <c r="BL294" s="17" t="s">
        <v>235</v>
      </c>
      <c r="BM294" s="222" t="s">
        <v>521</v>
      </c>
    </row>
    <row r="295" spans="2:51" s="13" customFormat="1" ht="12">
      <c r="B295" s="223"/>
      <c r="C295" s="224"/>
      <c r="D295" s="225" t="s">
        <v>161</v>
      </c>
      <c r="E295" s="226" t="s">
        <v>1</v>
      </c>
      <c r="F295" s="227" t="s">
        <v>507</v>
      </c>
      <c r="G295" s="224"/>
      <c r="H295" s="228">
        <v>2.791</v>
      </c>
      <c r="I295" s="229"/>
      <c r="J295" s="224"/>
      <c r="K295" s="224"/>
      <c r="L295" s="230"/>
      <c r="M295" s="231"/>
      <c r="N295" s="232"/>
      <c r="O295" s="232"/>
      <c r="P295" s="232"/>
      <c r="Q295" s="232"/>
      <c r="R295" s="232"/>
      <c r="S295" s="232"/>
      <c r="T295" s="233"/>
      <c r="AT295" s="234" t="s">
        <v>161</v>
      </c>
      <c r="AU295" s="234" t="s">
        <v>89</v>
      </c>
      <c r="AV295" s="13" t="s">
        <v>89</v>
      </c>
      <c r="AW295" s="13" t="s">
        <v>32</v>
      </c>
      <c r="AX295" s="13" t="s">
        <v>87</v>
      </c>
      <c r="AY295" s="234" t="s">
        <v>153</v>
      </c>
    </row>
    <row r="296" spans="1:65" s="2" customFormat="1" ht="21.75" customHeight="1">
      <c r="A296" s="35"/>
      <c r="B296" s="36"/>
      <c r="C296" s="210" t="s">
        <v>522</v>
      </c>
      <c r="D296" s="210" t="s">
        <v>155</v>
      </c>
      <c r="E296" s="211" t="s">
        <v>523</v>
      </c>
      <c r="F296" s="212" t="s">
        <v>524</v>
      </c>
      <c r="G296" s="213" t="s">
        <v>202</v>
      </c>
      <c r="H296" s="214">
        <v>2.94</v>
      </c>
      <c r="I296" s="215"/>
      <c r="J296" s="216">
        <f>ROUND(I296*H296,2)</f>
        <v>0</v>
      </c>
      <c r="K296" s="217"/>
      <c r="L296" s="38"/>
      <c r="M296" s="218" t="s">
        <v>1</v>
      </c>
      <c r="N296" s="219" t="s">
        <v>44</v>
      </c>
      <c r="O296" s="72"/>
      <c r="P296" s="220">
        <f>O296*H296</f>
        <v>0</v>
      </c>
      <c r="Q296" s="220">
        <v>8E-05</v>
      </c>
      <c r="R296" s="220">
        <f>Q296*H296</f>
        <v>0.00023520000000000002</v>
      </c>
      <c r="S296" s="220">
        <v>0</v>
      </c>
      <c r="T296" s="221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22" t="s">
        <v>235</v>
      </c>
      <c r="AT296" s="222" t="s">
        <v>155</v>
      </c>
      <c r="AU296" s="222" t="s">
        <v>89</v>
      </c>
      <c r="AY296" s="17" t="s">
        <v>153</v>
      </c>
      <c r="BE296" s="115">
        <f>IF(N296="základní",J296,0)</f>
        <v>0</v>
      </c>
      <c r="BF296" s="115">
        <f>IF(N296="snížená",J296,0)</f>
        <v>0</v>
      </c>
      <c r="BG296" s="115">
        <f>IF(N296="zákl. přenesená",J296,0)</f>
        <v>0</v>
      </c>
      <c r="BH296" s="115">
        <f>IF(N296="sníž. přenesená",J296,0)</f>
        <v>0</v>
      </c>
      <c r="BI296" s="115">
        <f>IF(N296="nulová",J296,0)</f>
        <v>0</v>
      </c>
      <c r="BJ296" s="17" t="s">
        <v>87</v>
      </c>
      <c r="BK296" s="115">
        <f>ROUND(I296*H296,2)</f>
        <v>0</v>
      </c>
      <c r="BL296" s="17" t="s">
        <v>235</v>
      </c>
      <c r="BM296" s="222" t="s">
        <v>525</v>
      </c>
    </row>
    <row r="297" spans="2:51" s="13" customFormat="1" ht="12">
      <c r="B297" s="223"/>
      <c r="C297" s="224"/>
      <c r="D297" s="225" t="s">
        <v>161</v>
      </c>
      <c r="E297" s="226" t="s">
        <v>1</v>
      </c>
      <c r="F297" s="227" t="s">
        <v>526</v>
      </c>
      <c r="G297" s="224"/>
      <c r="H297" s="228">
        <v>2.94</v>
      </c>
      <c r="I297" s="229"/>
      <c r="J297" s="224"/>
      <c r="K297" s="224"/>
      <c r="L297" s="230"/>
      <c r="M297" s="231"/>
      <c r="N297" s="232"/>
      <c r="O297" s="232"/>
      <c r="P297" s="232"/>
      <c r="Q297" s="232"/>
      <c r="R297" s="232"/>
      <c r="S297" s="232"/>
      <c r="T297" s="233"/>
      <c r="AT297" s="234" t="s">
        <v>161</v>
      </c>
      <c r="AU297" s="234" t="s">
        <v>89</v>
      </c>
      <c r="AV297" s="13" t="s">
        <v>89</v>
      </c>
      <c r="AW297" s="13" t="s">
        <v>32</v>
      </c>
      <c r="AX297" s="13" t="s">
        <v>87</v>
      </c>
      <c r="AY297" s="234" t="s">
        <v>153</v>
      </c>
    </row>
    <row r="298" spans="1:65" s="2" customFormat="1" ht="21.75" customHeight="1">
      <c r="A298" s="35"/>
      <c r="B298" s="36"/>
      <c r="C298" s="210" t="s">
        <v>527</v>
      </c>
      <c r="D298" s="210" t="s">
        <v>155</v>
      </c>
      <c r="E298" s="211" t="s">
        <v>528</v>
      </c>
      <c r="F298" s="212" t="s">
        <v>529</v>
      </c>
      <c r="G298" s="213" t="s">
        <v>202</v>
      </c>
      <c r="H298" s="214">
        <v>2.94</v>
      </c>
      <c r="I298" s="215"/>
      <c r="J298" s="216">
        <f>ROUND(I298*H298,2)</f>
        <v>0</v>
      </c>
      <c r="K298" s="217"/>
      <c r="L298" s="38"/>
      <c r="M298" s="218" t="s">
        <v>1</v>
      </c>
      <c r="N298" s="219" t="s">
        <v>44</v>
      </c>
      <c r="O298" s="72"/>
      <c r="P298" s="220">
        <f>O298*H298</f>
        <v>0</v>
      </c>
      <c r="Q298" s="220">
        <v>0.00014</v>
      </c>
      <c r="R298" s="220">
        <f>Q298*H298</f>
        <v>0.0004116</v>
      </c>
      <c r="S298" s="220">
        <v>0</v>
      </c>
      <c r="T298" s="221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22" t="s">
        <v>235</v>
      </c>
      <c r="AT298" s="222" t="s">
        <v>155</v>
      </c>
      <c r="AU298" s="222" t="s">
        <v>89</v>
      </c>
      <c r="AY298" s="17" t="s">
        <v>153</v>
      </c>
      <c r="BE298" s="115">
        <f>IF(N298="základní",J298,0)</f>
        <v>0</v>
      </c>
      <c r="BF298" s="115">
        <f>IF(N298="snížená",J298,0)</f>
        <v>0</v>
      </c>
      <c r="BG298" s="115">
        <f>IF(N298="zákl. přenesená",J298,0)</f>
        <v>0</v>
      </c>
      <c r="BH298" s="115">
        <f>IF(N298="sníž. přenesená",J298,0)</f>
        <v>0</v>
      </c>
      <c r="BI298" s="115">
        <f>IF(N298="nulová",J298,0)</f>
        <v>0</v>
      </c>
      <c r="BJ298" s="17" t="s">
        <v>87</v>
      </c>
      <c r="BK298" s="115">
        <f>ROUND(I298*H298,2)</f>
        <v>0</v>
      </c>
      <c r="BL298" s="17" t="s">
        <v>235</v>
      </c>
      <c r="BM298" s="222" t="s">
        <v>530</v>
      </c>
    </row>
    <row r="299" spans="2:51" s="13" customFormat="1" ht="12">
      <c r="B299" s="223"/>
      <c r="C299" s="224"/>
      <c r="D299" s="225" t="s">
        <v>161</v>
      </c>
      <c r="E299" s="226" t="s">
        <v>1</v>
      </c>
      <c r="F299" s="227" t="s">
        <v>526</v>
      </c>
      <c r="G299" s="224"/>
      <c r="H299" s="228">
        <v>2.94</v>
      </c>
      <c r="I299" s="229"/>
      <c r="J299" s="224"/>
      <c r="K299" s="224"/>
      <c r="L299" s="230"/>
      <c r="M299" s="231"/>
      <c r="N299" s="232"/>
      <c r="O299" s="232"/>
      <c r="P299" s="232"/>
      <c r="Q299" s="232"/>
      <c r="R299" s="232"/>
      <c r="S299" s="232"/>
      <c r="T299" s="233"/>
      <c r="AT299" s="234" t="s">
        <v>161</v>
      </c>
      <c r="AU299" s="234" t="s">
        <v>89</v>
      </c>
      <c r="AV299" s="13" t="s">
        <v>89</v>
      </c>
      <c r="AW299" s="13" t="s">
        <v>32</v>
      </c>
      <c r="AX299" s="13" t="s">
        <v>87</v>
      </c>
      <c r="AY299" s="234" t="s">
        <v>153</v>
      </c>
    </row>
    <row r="300" spans="1:65" s="2" customFormat="1" ht="21.75" customHeight="1">
      <c r="A300" s="35"/>
      <c r="B300" s="36"/>
      <c r="C300" s="210" t="s">
        <v>531</v>
      </c>
      <c r="D300" s="210" t="s">
        <v>155</v>
      </c>
      <c r="E300" s="211" t="s">
        <v>532</v>
      </c>
      <c r="F300" s="212" t="s">
        <v>533</v>
      </c>
      <c r="G300" s="213" t="s">
        <v>202</v>
      </c>
      <c r="H300" s="214">
        <v>2.94</v>
      </c>
      <c r="I300" s="215"/>
      <c r="J300" s="216">
        <f>ROUND(I300*H300,2)</f>
        <v>0</v>
      </c>
      <c r="K300" s="217"/>
      <c r="L300" s="38"/>
      <c r="M300" s="218" t="s">
        <v>1</v>
      </c>
      <c r="N300" s="219" t="s">
        <v>44</v>
      </c>
      <c r="O300" s="72"/>
      <c r="P300" s="220">
        <f>O300*H300</f>
        <v>0</v>
      </c>
      <c r="Q300" s="220">
        <v>0.00012</v>
      </c>
      <c r="R300" s="220">
        <f>Q300*H300</f>
        <v>0.0003528</v>
      </c>
      <c r="S300" s="220">
        <v>0</v>
      </c>
      <c r="T300" s="221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22" t="s">
        <v>235</v>
      </c>
      <c r="AT300" s="222" t="s">
        <v>155</v>
      </c>
      <c r="AU300" s="222" t="s">
        <v>89</v>
      </c>
      <c r="AY300" s="17" t="s">
        <v>153</v>
      </c>
      <c r="BE300" s="115">
        <f>IF(N300="základní",J300,0)</f>
        <v>0</v>
      </c>
      <c r="BF300" s="115">
        <f>IF(N300="snížená",J300,0)</f>
        <v>0</v>
      </c>
      <c r="BG300" s="115">
        <f>IF(N300="zákl. přenesená",J300,0)</f>
        <v>0</v>
      </c>
      <c r="BH300" s="115">
        <f>IF(N300="sníž. přenesená",J300,0)</f>
        <v>0</v>
      </c>
      <c r="BI300" s="115">
        <f>IF(N300="nulová",J300,0)</f>
        <v>0</v>
      </c>
      <c r="BJ300" s="17" t="s">
        <v>87</v>
      </c>
      <c r="BK300" s="115">
        <f>ROUND(I300*H300,2)</f>
        <v>0</v>
      </c>
      <c r="BL300" s="17" t="s">
        <v>235</v>
      </c>
      <c r="BM300" s="222" t="s">
        <v>534</v>
      </c>
    </row>
    <row r="301" spans="2:51" s="13" customFormat="1" ht="12">
      <c r="B301" s="223"/>
      <c r="C301" s="224"/>
      <c r="D301" s="225" t="s">
        <v>161</v>
      </c>
      <c r="E301" s="226" t="s">
        <v>1</v>
      </c>
      <c r="F301" s="227" t="s">
        <v>526</v>
      </c>
      <c r="G301" s="224"/>
      <c r="H301" s="228">
        <v>2.94</v>
      </c>
      <c r="I301" s="229"/>
      <c r="J301" s="224"/>
      <c r="K301" s="224"/>
      <c r="L301" s="230"/>
      <c r="M301" s="231"/>
      <c r="N301" s="232"/>
      <c r="O301" s="232"/>
      <c r="P301" s="232"/>
      <c r="Q301" s="232"/>
      <c r="R301" s="232"/>
      <c r="S301" s="232"/>
      <c r="T301" s="233"/>
      <c r="AT301" s="234" t="s">
        <v>161</v>
      </c>
      <c r="AU301" s="234" t="s">
        <v>89</v>
      </c>
      <c r="AV301" s="13" t="s">
        <v>89</v>
      </c>
      <c r="AW301" s="13" t="s">
        <v>32</v>
      </c>
      <c r="AX301" s="13" t="s">
        <v>87</v>
      </c>
      <c r="AY301" s="234" t="s">
        <v>153</v>
      </c>
    </row>
    <row r="302" spans="2:63" s="12" customFormat="1" ht="22.8" customHeight="1">
      <c r="B302" s="194"/>
      <c r="C302" s="195"/>
      <c r="D302" s="196" t="s">
        <v>78</v>
      </c>
      <c r="E302" s="208" t="s">
        <v>535</v>
      </c>
      <c r="F302" s="208" t="s">
        <v>536</v>
      </c>
      <c r="G302" s="195"/>
      <c r="H302" s="195"/>
      <c r="I302" s="198"/>
      <c r="J302" s="209">
        <f>BK302</f>
        <v>0</v>
      </c>
      <c r="K302" s="195"/>
      <c r="L302" s="200"/>
      <c r="M302" s="201"/>
      <c r="N302" s="202"/>
      <c r="O302" s="202"/>
      <c r="P302" s="203">
        <f>SUM(P303:P310)</f>
        <v>0</v>
      </c>
      <c r="Q302" s="202"/>
      <c r="R302" s="203">
        <f>SUM(R303:R310)</f>
        <v>0.02053933</v>
      </c>
      <c r="S302" s="202"/>
      <c r="T302" s="204">
        <f>SUM(T303:T310)</f>
        <v>0</v>
      </c>
      <c r="AR302" s="205" t="s">
        <v>89</v>
      </c>
      <c r="AT302" s="206" t="s">
        <v>78</v>
      </c>
      <c r="AU302" s="206" t="s">
        <v>87</v>
      </c>
      <c r="AY302" s="205" t="s">
        <v>153</v>
      </c>
      <c r="BK302" s="207">
        <f>SUM(BK303:BK310)</f>
        <v>0</v>
      </c>
    </row>
    <row r="303" spans="1:65" s="2" customFormat="1" ht="21.75" customHeight="1">
      <c r="A303" s="35"/>
      <c r="B303" s="36"/>
      <c r="C303" s="210" t="s">
        <v>537</v>
      </c>
      <c r="D303" s="210" t="s">
        <v>155</v>
      </c>
      <c r="E303" s="211" t="s">
        <v>538</v>
      </c>
      <c r="F303" s="212" t="s">
        <v>539</v>
      </c>
      <c r="G303" s="213" t="s">
        <v>202</v>
      </c>
      <c r="H303" s="214">
        <v>41.917</v>
      </c>
      <c r="I303" s="215"/>
      <c r="J303" s="216">
        <f>ROUND(I303*H303,2)</f>
        <v>0</v>
      </c>
      <c r="K303" s="217"/>
      <c r="L303" s="38"/>
      <c r="M303" s="218" t="s">
        <v>1</v>
      </c>
      <c r="N303" s="219" t="s">
        <v>44</v>
      </c>
      <c r="O303" s="72"/>
      <c r="P303" s="220">
        <f>O303*H303</f>
        <v>0</v>
      </c>
      <c r="Q303" s="220">
        <v>0.0002</v>
      </c>
      <c r="R303" s="220">
        <f>Q303*H303</f>
        <v>0.008383400000000001</v>
      </c>
      <c r="S303" s="220">
        <v>0</v>
      </c>
      <c r="T303" s="221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22" t="s">
        <v>235</v>
      </c>
      <c r="AT303" s="222" t="s">
        <v>155</v>
      </c>
      <c r="AU303" s="222" t="s">
        <v>89</v>
      </c>
      <c r="AY303" s="17" t="s">
        <v>153</v>
      </c>
      <c r="BE303" s="115">
        <f>IF(N303="základní",J303,0)</f>
        <v>0</v>
      </c>
      <c r="BF303" s="115">
        <f>IF(N303="snížená",J303,0)</f>
        <v>0</v>
      </c>
      <c r="BG303" s="115">
        <f>IF(N303="zákl. přenesená",J303,0)</f>
        <v>0</v>
      </c>
      <c r="BH303" s="115">
        <f>IF(N303="sníž. přenesená",J303,0)</f>
        <v>0</v>
      </c>
      <c r="BI303" s="115">
        <f>IF(N303="nulová",J303,0)</f>
        <v>0</v>
      </c>
      <c r="BJ303" s="17" t="s">
        <v>87</v>
      </c>
      <c r="BK303" s="115">
        <f>ROUND(I303*H303,2)</f>
        <v>0</v>
      </c>
      <c r="BL303" s="17" t="s">
        <v>235</v>
      </c>
      <c r="BM303" s="222" t="s">
        <v>540</v>
      </c>
    </row>
    <row r="304" spans="2:51" s="13" customFormat="1" ht="12">
      <c r="B304" s="223"/>
      <c r="C304" s="224"/>
      <c r="D304" s="225" t="s">
        <v>161</v>
      </c>
      <c r="E304" s="226" t="s">
        <v>1</v>
      </c>
      <c r="F304" s="227" t="s">
        <v>541</v>
      </c>
      <c r="G304" s="224"/>
      <c r="H304" s="228">
        <v>33.916</v>
      </c>
      <c r="I304" s="229"/>
      <c r="J304" s="224"/>
      <c r="K304" s="224"/>
      <c r="L304" s="230"/>
      <c r="M304" s="231"/>
      <c r="N304" s="232"/>
      <c r="O304" s="232"/>
      <c r="P304" s="232"/>
      <c r="Q304" s="232"/>
      <c r="R304" s="232"/>
      <c r="S304" s="232"/>
      <c r="T304" s="233"/>
      <c r="AT304" s="234" t="s">
        <v>161</v>
      </c>
      <c r="AU304" s="234" t="s">
        <v>89</v>
      </c>
      <c r="AV304" s="13" t="s">
        <v>89</v>
      </c>
      <c r="AW304" s="13" t="s">
        <v>32</v>
      </c>
      <c r="AX304" s="13" t="s">
        <v>79</v>
      </c>
      <c r="AY304" s="234" t="s">
        <v>153</v>
      </c>
    </row>
    <row r="305" spans="2:51" s="13" customFormat="1" ht="20.4">
      <c r="B305" s="223"/>
      <c r="C305" s="224"/>
      <c r="D305" s="225" t="s">
        <v>161</v>
      </c>
      <c r="E305" s="226" t="s">
        <v>1</v>
      </c>
      <c r="F305" s="227" t="s">
        <v>542</v>
      </c>
      <c r="G305" s="224"/>
      <c r="H305" s="228">
        <v>8.001</v>
      </c>
      <c r="I305" s="229"/>
      <c r="J305" s="224"/>
      <c r="K305" s="224"/>
      <c r="L305" s="230"/>
      <c r="M305" s="231"/>
      <c r="N305" s="232"/>
      <c r="O305" s="232"/>
      <c r="P305" s="232"/>
      <c r="Q305" s="232"/>
      <c r="R305" s="232"/>
      <c r="S305" s="232"/>
      <c r="T305" s="233"/>
      <c r="AT305" s="234" t="s">
        <v>161</v>
      </c>
      <c r="AU305" s="234" t="s">
        <v>89</v>
      </c>
      <c r="AV305" s="13" t="s">
        <v>89</v>
      </c>
      <c r="AW305" s="13" t="s">
        <v>32</v>
      </c>
      <c r="AX305" s="13" t="s">
        <v>79</v>
      </c>
      <c r="AY305" s="234" t="s">
        <v>153</v>
      </c>
    </row>
    <row r="306" spans="2:51" s="15" customFormat="1" ht="12">
      <c r="B306" s="256"/>
      <c r="C306" s="257"/>
      <c r="D306" s="225" t="s">
        <v>161</v>
      </c>
      <c r="E306" s="258" t="s">
        <v>1</v>
      </c>
      <c r="F306" s="259" t="s">
        <v>220</v>
      </c>
      <c r="G306" s="257"/>
      <c r="H306" s="260">
        <v>41.917</v>
      </c>
      <c r="I306" s="261"/>
      <c r="J306" s="257"/>
      <c r="K306" s="257"/>
      <c r="L306" s="262"/>
      <c r="M306" s="263"/>
      <c r="N306" s="264"/>
      <c r="O306" s="264"/>
      <c r="P306" s="264"/>
      <c r="Q306" s="264"/>
      <c r="R306" s="264"/>
      <c r="S306" s="264"/>
      <c r="T306" s="265"/>
      <c r="AT306" s="266" t="s">
        <v>161</v>
      </c>
      <c r="AU306" s="266" t="s">
        <v>89</v>
      </c>
      <c r="AV306" s="15" t="s">
        <v>159</v>
      </c>
      <c r="AW306" s="15" t="s">
        <v>32</v>
      </c>
      <c r="AX306" s="15" t="s">
        <v>87</v>
      </c>
      <c r="AY306" s="266" t="s">
        <v>153</v>
      </c>
    </row>
    <row r="307" spans="1:65" s="2" customFormat="1" ht="21.75" customHeight="1">
      <c r="A307" s="35"/>
      <c r="B307" s="36"/>
      <c r="C307" s="210" t="s">
        <v>543</v>
      </c>
      <c r="D307" s="210" t="s">
        <v>155</v>
      </c>
      <c r="E307" s="211" t="s">
        <v>544</v>
      </c>
      <c r="F307" s="212" t="s">
        <v>545</v>
      </c>
      <c r="G307" s="213" t="s">
        <v>202</v>
      </c>
      <c r="H307" s="214">
        <v>41.917</v>
      </c>
      <c r="I307" s="215"/>
      <c r="J307" s="216">
        <f>ROUND(I307*H307,2)</f>
        <v>0</v>
      </c>
      <c r="K307" s="217"/>
      <c r="L307" s="38"/>
      <c r="M307" s="218" t="s">
        <v>1</v>
      </c>
      <c r="N307" s="219" t="s">
        <v>44</v>
      </c>
      <c r="O307" s="72"/>
      <c r="P307" s="220">
        <f>O307*H307</f>
        <v>0</v>
      </c>
      <c r="Q307" s="220">
        <v>0.00029</v>
      </c>
      <c r="R307" s="220">
        <f>Q307*H307</f>
        <v>0.01215593</v>
      </c>
      <c r="S307" s="220">
        <v>0</v>
      </c>
      <c r="T307" s="221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22" t="s">
        <v>235</v>
      </c>
      <c r="AT307" s="222" t="s">
        <v>155</v>
      </c>
      <c r="AU307" s="222" t="s">
        <v>89</v>
      </c>
      <c r="AY307" s="17" t="s">
        <v>153</v>
      </c>
      <c r="BE307" s="115">
        <f>IF(N307="základní",J307,0)</f>
        <v>0</v>
      </c>
      <c r="BF307" s="115">
        <f>IF(N307="snížená",J307,0)</f>
        <v>0</v>
      </c>
      <c r="BG307" s="115">
        <f>IF(N307="zákl. přenesená",J307,0)</f>
        <v>0</v>
      </c>
      <c r="BH307" s="115">
        <f>IF(N307="sníž. přenesená",J307,0)</f>
        <v>0</v>
      </c>
      <c r="BI307" s="115">
        <f>IF(N307="nulová",J307,0)</f>
        <v>0</v>
      </c>
      <c r="BJ307" s="17" t="s">
        <v>87</v>
      </c>
      <c r="BK307" s="115">
        <f>ROUND(I307*H307,2)</f>
        <v>0</v>
      </c>
      <c r="BL307" s="17" t="s">
        <v>235</v>
      </c>
      <c r="BM307" s="222" t="s">
        <v>546</v>
      </c>
    </row>
    <row r="308" spans="2:51" s="13" customFormat="1" ht="12">
      <c r="B308" s="223"/>
      <c r="C308" s="224"/>
      <c r="D308" s="225" t="s">
        <v>161</v>
      </c>
      <c r="E308" s="226" t="s">
        <v>1</v>
      </c>
      <c r="F308" s="227" t="s">
        <v>541</v>
      </c>
      <c r="G308" s="224"/>
      <c r="H308" s="228">
        <v>33.916</v>
      </c>
      <c r="I308" s="229"/>
      <c r="J308" s="224"/>
      <c r="K308" s="224"/>
      <c r="L308" s="230"/>
      <c r="M308" s="231"/>
      <c r="N308" s="232"/>
      <c r="O308" s="232"/>
      <c r="P308" s="232"/>
      <c r="Q308" s="232"/>
      <c r="R308" s="232"/>
      <c r="S308" s="232"/>
      <c r="T308" s="233"/>
      <c r="AT308" s="234" t="s">
        <v>161</v>
      </c>
      <c r="AU308" s="234" t="s">
        <v>89</v>
      </c>
      <c r="AV308" s="13" t="s">
        <v>89</v>
      </c>
      <c r="AW308" s="13" t="s">
        <v>32</v>
      </c>
      <c r="AX308" s="13" t="s">
        <v>79</v>
      </c>
      <c r="AY308" s="234" t="s">
        <v>153</v>
      </c>
    </row>
    <row r="309" spans="2:51" s="13" customFormat="1" ht="20.4">
      <c r="B309" s="223"/>
      <c r="C309" s="224"/>
      <c r="D309" s="225" t="s">
        <v>161</v>
      </c>
      <c r="E309" s="226" t="s">
        <v>1</v>
      </c>
      <c r="F309" s="227" t="s">
        <v>542</v>
      </c>
      <c r="G309" s="224"/>
      <c r="H309" s="228">
        <v>8.001</v>
      </c>
      <c r="I309" s="229"/>
      <c r="J309" s="224"/>
      <c r="K309" s="224"/>
      <c r="L309" s="230"/>
      <c r="M309" s="231"/>
      <c r="N309" s="232"/>
      <c r="O309" s="232"/>
      <c r="P309" s="232"/>
      <c r="Q309" s="232"/>
      <c r="R309" s="232"/>
      <c r="S309" s="232"/>
      <c r="T309" s="233"/>
      <c r="AT309" s="234" t="s">
        <v>161</v>
      </c>
      <c r="AU309" s="234" t="s">
        <v>89</v>
      </c>
      <c r="AV309" s="13" t="s">
        <v>89</v>
      </c>
      <c r="AW309" s="13" t="s">
        <v>32</v>
      </c>
      <c r="AX309" s="13" t="s">
        <v>79</v>
      </c>
      <c r="AY309" s="234" t="s">
        <v>153</v>
      </c>
    </row>
    <row r="310" spans="2:51" s="15" customFormat="1" ht="12">
      <c r="B310" s="256"/>
      <c r="C310" s="257"/>
      <c r="D310" s="225" t="s">
        <v>161</v>
      </c>
      <c r="E310" s="258" t="s">
        <v>1</v>
      </c>
      <c r="F310" s="259" t="s">
        <v>220</v>
      </c>
      <c r="G310" s="257"/>
      <c r="H310" s="260">
        <v>41.917</v>
      </c>
      <c r="I310" s="261"/>
      <c r="J310" s="257"/>
      <c r="K310" s="257"/>
      <c r="L310" s="262"/>
      <c r="M310" s="268"/>
      <c r="N310" s="269"/>
      <c r="O310" s="269"/>
      <c r="P310" s="269"/>
      <c r="Q310" s="269"/>
      <c r="R310" s="269"/>
      <c r="S310" s="269"/>
      <c r="T310" s="270"/>
      <c r="AT310" s="266" t="s">
        <v>161</v>
      </c>
      <c r="AU310" s="266" t="s">
        <v>89</v>
      </c>
      <c r="AV310" s="15" t="s">
        <v>159</v>
      </c>
      <c r="AW310" s="15" t="s">
        <v>32</v>
      </c>
      <c r="AX310" s="15" t="s">
        <v>87</v>
      </c>
      <c r="AY310" s="266" t="s">
        <v>153</v>
      </c>
    </row>
    <row r="311" spans="1:31" s="2" customFormat="1" ht="6.9" customHeight="1">
      <c r="A311" s="35"/>
      <c r="B311" s="55"/>
      <c r="C311" s="56"/>
      <c r="D311" s="56"/>
      <c r="E311" s="56"/>
      <c r="F311" s="56"/>
      <c r="G311" s="56"/>
      <c r="H311" s="56"/>
      <c r="I311" s="56"/>
      <c r="J311" s="56"/>
      <c r="K311" s="56"/>
      <c r="L311" s="38"/>
      <c r="M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</row>
  </sheetData>
  <sheetProtection algorithmName="SHA-512" hashValue="3q+iIwzMP2Pk28wLEd+cjU6olSlH0pDGNmt5zSRNnML1XlAvKza9ahpBh3yuKHRysjcFQsDc8unnVVry9jk4zA==" saltValue="svYlH3AT3VsL9OnEOhaHIvoF2awDC6wMLlAXZwkcmHaVnSSKnZ0oZRnr9bXsM2A1jrmCqs5OLmWtN35cFY8q/g==" spinCount="100000" sheet="1" objects="1" scenarios="1" formatColumns="0" formatRows="0" autoFilter="0"/>
  <autoFilter ref="C143:K310"/>
  <mergeCells count="14">
    <mergeCell ref="D122:F122"/>
    <mergeCell ref="E134:H134"/>
    <mergeCell ref="E136:H136"/>
    <mergeCell ref="L2:V2"/>
    <mergeCell ref="E87:H87"/>
    <mergeCell ref="D118:F118"/>
    <mergeCell ref="D119:F119"/>
    <mergeCell ref="D120:F120"/>
    <mergeCell ref="D121:F121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92</v>
      </c>
    </row>
    <row r="3" spans="2:46" s="1" customFormat="1" ht="6.9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20"/>
      <c r="AT3" s="17" t="s">
        <v>89</v>
      </c>
    </row>
    <row r="4" spans="2:46" s="1" customFormat="1" ht="24.9" customHeight="1">
      <c r="B4" s="20"/>
      <c r="D4" s="124" t="s">
        <v>102</v>
      </c>
      <c r="L4" s="20"/>
      <c r="M4" s="125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26" t="s">
        <v>16</v>
      </c>
      <c r="L6" s="20"/>
    </row>
    <row r="7" spans="2:12" s="1" customFormat="1" ht="16.5" customHeight="1">
      <c r="B7" s="20"/>
      <c r="E7" s="326" t="str">
        <f>'Rekapitulace stavby'!K6</f>
        <v>Šafářský dvůr - zázemí pro sociální služby</v>
      </c>
      <c r="F7" s="327"/>
      <c r="G7" s="327"/>
      <c r="H7" s="327"/>
      <c r="L7" s="20"/>
    </row>
    <row r="8" spans="1:31" s="2" customFormat="1" ht="12" customHeight="1">
      <c r="A8" s="35"/>
      <c r="B8" s="38"/>
      <c r="C8" s="35"/>
      <c r="D8" s="126" t="s">
        <v>103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28" t="s">
        <v>547</v>
      </c>
      <c r="F9" s="329"/>
      <c r="G9" s="329"/>
      <c r="H9" s="329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6" t="s">
        <v>18</v>
      </c>
      <c r="E11" s="35"/>
      <c r="F11" s="127" t="s">
        <v>1</v>
      </c>
      <c r="G11" s="35"/>
      <c r="H11" s="35"/>
      <c r="I11" s="126" t="s">
        <v>19</v>
      </c>
      <c r="J11" s="12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6" t="s">
        <v>20</v>
      </c>
      <c r="E12" s="35"/>
      <c r="F12" s="127" t="s">
        <v>21</v>
      </c>
      <c r="G12" s="35"/>
      <c r="H12" s="35"/>
      <c r="I12" s="126" t="s">
        <v>22</v>
      </c>
      <c r="J12" s="128" t="str">
        <f>'Rekapitulace stavby'!AN8</f>
        <v>29. 3. 2021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6" t="s">
        <v>24</v>
      </c>
      <c r="E14" s="35"/>
      <c r="F14" s="35"/>
      <c r="G14" s="35"/>
      <c r="H14" s="35"/>
      <c r="I14" s="126" t="s">
        <v>25</v>
      </c>
      <c r="J14" s="12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27" t="s">
        <v>26</v>
      </c>
      <c r="F15" s="35"/>
      <c r="G15" s="35"/>
      <c r="H15" s="35"/>
      <c r="I15" s="126" t="s">
        <v>27</v>
      </c>
      <c r="J15" s="12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6" t="s">
        <v>28</v>
      </c>
      <c r="E17" s="35"/>
      <c r="F17" s="35"/>
      <c r="G17" s="35"/>
      <c r="H17" s="35"/>
      <c r="I17" s="126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30" t="str">
        <f>'Rekapitulace stavby'!E14</f>
        <v>Vyplň údaj</v>
      </c>
      <c r="F18" s="331"/>
      <c r="G18" s="331"/>
      <c r="H18" s="331"/>
      <c r="I18" s="126" t="s">
        <v>27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6" t="s">
        <v>30</v>
      </c>
      <c r="E20" s="35"/>
      <c r="F20" s="35"/>
      <c r="G20" s="35"/>
      <c r="H20" s="35"/>
      <c r="I20" s="126" t="s">
        <v>25</v>
      </c>
      <c r="J20" s="12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7" t="s">
        <v>31</v>
      </c>
      <c r="F21" s="35"/>
      <c r="G21" s="35"/>
      <c r="H21" s="35"/>
      <c r="I21" s="126" t="s">
        <v>27</v>
      </c>
      <c r="J21" s="12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6" t="s">
        <v>33</v>
      </c>
      <c r="E23" s="35"/>
      <c r="F23" s="35"/>
      <c r="G23" s="35"/>
      <c r="H23" s="35"/>
      <c r="I23" s="126" t="s">
        <v>25</v>
      </c>
      <c r="J23" s="127" t="s">
        <v>34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7" t="s">
        <v>35</v>
      </c>
      <c r="F24" s="35"/>
      <c r="G24" s="35"/>
      <c r="H24" s="35"/>
      <c r="I24" s="126" t="s">
        <v>27</v>
      </c>
      <c r="J24" s="127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6" t="s">
        <v>36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9"/>
      <c r="B27" s="130"/>
      <c r="C27" s="129"/>
      <c r="D27" s="129"/>
      <c r="E27" s="332" t="s">
        <v>1</v>
      </c>
      <c r="F27" s="332"/>
      <c r="G27" s="332"/>
      <c r="H27" s="332"/>
      <c r="I27" s="129"/>
      <c r="J27" s="129"/>
      <c r="K27" s="129"/>
      <c r="L27" s="131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</row>
    <row r="28" spans="1:31" s="2" customFormat="1" ht="6.9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38"/>
      <c r="C29" s="35"/>
      <c r="D29" s="132"/>
      <c r="E29" s="132"/>
      <c r="F29" s="132"/>
      <c r="G29" s="132"/>
      <c r="H29" s="132"/>
      <c r="I29" s="132"/>
      <c r="J29" s="132"/>
      <c r="K29" s="132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38"/>
      <c r="C30" s="35"/>
      <c r="D30" s="127" t="s">
        <v>105</v>
      </c>
      <c r="E30" s="35"/>
      <c r="F30" s="35"/>
      <c r="G30" s="35"/>
      <c r="H30" s="35"/>
      <c r="I30" s="35"/>
      <c r="J30" s="133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38"/>
      <c r="C31" s="35"/>
      <c r="D31" s="134" t="s">
        <v>96</v>
      </c>
      <c r="E31" s="35"/>
      <c r="F31" s="35"/>
      <c r="G31" s="35"/>
      <c r="H31" s="35"/>
      <c r="I31" s="35"/>
      <c r="J31" s="133">
        <f>J109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5" t="s">
        <v>39</v>
      </c>
      <c r="E32" s="35"/>
      <c r="F32" s="35"/>
      <c r="G32" s="35"/>
      <c r="H32" s="35"/>
      <c r="I32" s="35"/>
      <c r="J32" s="136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38"/>
      <c r="C33" s="35"/>
      <c r="D33" s="132"/>
      <c r="E33" s="132"/>
      <c r="F33" s="132"/>
      <c r="G33" s="132"/>
      <c r="H33" s="132"/>
      <c r="I33" s="132"/>
      <c r="J33" s="132"/>
      <c r="K33" s="132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8"/>
      <c r="C34" s="35"/>
      <c r="D34" s="35"/>
      <c r="E34" s="35"/>
      <c r="F34" s="137" t="s">
        <v>41</v>
      </c>
      <c r="G34" s="35"/>
      <c r="H34" s="35"/>
      <c r="I34" s="137" t="s">
        <v>40</v>
      </c>
      <c r="J34" s="137" t="s">
        <v>42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8"/>
      <c r="C35" s="35"/>
      <c r="D35" s="138" t="s">
        <v>43</v>
      </c>
      <c r="E35" s="126" t="s">
        <v>44</v>
      </c>
      <c r="F35" s="139">
        <f>ROUND((SUM(BE109:BE116)+SUM(BE136:BE192)),2)</f>
        <v>0</v>
      </c>
      <c r="G35" s="35"/>
      <c r="H35" s="35"/>
      <c r="I35" s="140">
        <v>0.21</v>
      </c>
      <c r="J35" s="139">
        <f>ROUND(((SUM(BE109:BE116)+SUM(BE136:BE192))*I35),2)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8"/>
      <c r="C36" s="35"/>
      <c r="D36" s="35"/>
      <c r="E36" s="126" t="s">
        <v>45</v>
      </c>
      <c r="F36" s="139">
        <f>ROUND((SUM(BF109:BF116)+SUM(BF136:BF192)),2)</f>
        <v>0</v>
      </c>
      <c r="G36" s="35"/>
      <c r="H36" s="35"/>
      <c r="I36" s="140">
        <v>0.15</v>
      </c>
      <c r="J36" s="139">
        <f>ROUND(((SUM(BF109:BF116)+SUM(BF136:BF192))*I36),2)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8"/>
      <c r="C37" s="35"/>
      <c r="D37" s="35"/>
      <c r="E37" s="126" t="s">
        <v>46</v>
      </c>
      <c r="F37" s="139">
        <f>ROUND((SUM(BG109:BG116)+SUM(BG136:BG192)),2)</f>
        <v>0</v>
      </c>
      <c r="G37" s="35"/>
      <c r="H37" s="35"/>
      <c r="I37" s="140">
        <v>0.21</v>
      </c>
      <c r="J37" s="139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8"/>
      <c r="C38" s="35"/>
      <c r="D38" s="35"/>
      <c r="E38" s="126" t="s">
        <v>47</v>
      </c>
      <c r="F38" s="139">
        <f>ROUND((SUM(BH109:BH116)+SUM(BH136:BH192)),2)</f>
        <v>0</v>
      </c>
      <c r="G38" s="35"/>
      <c r="H38" s="35"/>
      <c r="I38" s="140">
        <v>0.15</v>
      </c>
      <c r="J38" s="139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8"/>
      <c r="C39" s="35"/>
      <c r="D39" s="35"/>
      <c r="E39" s="126" t="s">
        <v>48</v>
      </c>
      <c r="F39" s="139">
        <f>ROUND((SUM(BI109:BI116)+SUM(BI136:BI192)),2)</f>
        <v>0</v>
      </c>
      <c r="G39" s="35"/>
      <c r="H39" s="35"/>
      <c r="I39" s="140">
        <v>0</v>
      </c>
      <c r="J39" s="139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1"/>
      <c r="D41" s="142" t="s">
        <v>49</v>
      </c>
      <c r="E41" s="143"/>
      <c r="F41" s="143"/>
      <c r="G41" s="144" t="s">
        <v>50</v>
      </c>
      <c r="H41" s="145" t="s">
        <v>51</v>
      </c>
      <c r="I41" s="143"/>
      <c r="J41" s="146">
        <f>SUM(J32:J39)</f>
        <v>0</v>
      </c>
      <c r="K41" s="147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2"/>
      <c r="D50" s="148" t="s">
        <v>52</v>
      </c>
      <c r="E50" s="149"/>
      <c r="F50" s="149"/>
      <c r="G50" s="148" t="s">
        <v>53</v>
      </c>
      <c r="H50" s="149"/>
      <c r="I50" s="149"/>
      <c r="J50" s="149"/>
      <c r="K50" s="149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5"/>
      <c r="B61" s="38"/>
      <c r="C61" s="35"/>
      <c r="D61" s="150" t="s">
        <v>54</v>
      </c>
      <c r="E61" s="151"/>
      <c r="F61" s="152" t="s">
        <v>55</v>
      </c>
      <c r="G61" s="150" t="s">
        <v>54</v>
      </c>
      <c r="H61" s="151"/>
      <c r="I61" s="151"/>
      <c r="J61" s="153" t="s">
        <v>55</v>
      </c>
      <c r="K61" s="15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5"/>
      <c r="B65" s="38"/>
      <c r="C65" s="35"/>
      <c r="D65" s="148" t="s">
        <v>56</v>
      </c>
      <c r="E65" s="154"/>
      <c r="F65" s="154"/>
      <c r="G65" s="148" t="s">
        <v>57</v>
      </c>
      <c r="H65" s="154"/>
      <c r="I65" s="154"/>
      <c r="J65" s="154"/>
      <c r="K65" s="154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5"/>
      <c r="B76" s="38"/>
      <c r="C76" s="35"/>
      <c r="D76" s="150" t="s">
        <v>54</v>
      </c>
      <c r="E76" s="151"/>
      <c r="F76" s="152" t="s">
        <v>55</v>
      </c>
      <c r="G76" s="150" t="s">
        <v>54</v>
      </c>
      <c r="H76" s="151"/>
      <c r="I76" s="151"/>
      <c r="J76" s="153" t="s">
        <v>55</v>
      </c>
      <c r="K76" s="15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3" t="s">
        <v>106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3" t="str">
        <f>E7</f>
        <v>Šafářský dvůr - zázemí pro sociální služby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103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2" t="str">
        <f>E9</f>
        <v>2021/1-072 - Etapa 2  Nové kanceláře</v>
      </c>
      <c r="F87" s="325"/>
      <c r="G87" s="325"/>
      <c r="H87" s="32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7" t="str">
        <f>F12</f>
        <v>Vyškov p.č.2082/14</v>
      </c>
      <c r="G89" s="37"/>
      <c r="H89" s="37"/>
      <c r="I89" s="29" t="s">
        <v>22</v>
      </c>
      <c r="J89" s="67" t="str">
        <f>IF(J12="","",J12)</f>
        <v>29. 3. 2021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65" customHeight="1">
      <c r="A91" s="35"/>
      <c r="B91" s="36"/>
      <c r="C91" s="29" t="s">
        <v>24</v>
      </c>
      <c r="D91" s="37"/>
      <c r="E91" s="37"/>
      <c r="F91" s="27" t="str">
        <f>E15</f>
        <v>PIAFA Vyškov Nosálovská</v>
      </c>
      <c r="G91" s="37"/>
      <c r="H91" s="37"/>
      <c r="I91" s="29" t="s">
        <v>30</v>
      </c>
      <c r="J91" s="32" t="str">
        <f>E21</f>
        <v>Ing Anna Brunclíková Rybníček 28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65" customHeight="1">
      <c r="A92" s="35"/>
      <c r="B92" s="36"/>
      <c r="C92" s="29" t="s">
        <v>28</v>
      </c>
      <c r="D92" s="37"/>
      <c r="E92" s="37"/>
      <c r="F92" s="27" t="str">
        <f>IF(E18="","",E18)</f>
        <v>Vyplň údaj</v>
      </c>
      <c r="G92" s="37"/>
      <c r="H92" s="37"/>
      <c r="I92" s="29" t="s">
        <v>33</v>
      </c>
      <c r="J92" s="32" t="str">
        <f>E24</f>
        <v>Lukášková Libuše Vyškov Hybešova 11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9" t="s">
        <v>107</v>
      </c>
      <c r="D94" s="120"/>
      <c r="E94" s="120"/>
      <c r="F94" s="120"/>
      <c r="G94" s="120"/>
      <c r="H94" s="120"/>
      <c r="I94" s="120"/>
      <c r="J94" s="160" t="s">
        <v>108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61" t="s">
        <v>109</v>
      </c>
      <c r="D96" s="37"/>
      <c r="E96" s="37"/>
      <c r="F96" s="37"/>
      <c r="G96" s="37"/>
      <c r="H96" s="37"/>
      <c r="I96" s="37"/>
      <c r="J96" s="85">
        <f>J136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110</v>
      </c>
    </row>
    <row r="97" spans="2:12" s="9" customFormat="1" ht="24.9" customHeight="1">
      <c r="B97" s="162"/>
      <c r="C97" s="163"/>
      <c r="D97" s="164" t="s">
        <v>111</v>
      </c>
      <c r="E97" s="165"/>
      <c r="F97" s="165"/>
      <c r="G97" s="165"/>
      <c r="H97" s="165"/>
      <c r="I97" s="165"/>
      <c r="J97" s="166">
        <f>J137</f>
        <v>0</v>
      </c>
      <c r="K97" s="163"/>
      <c r="L97" s="167"/>
    </row>
    <row r="98" spans="2:12" s="10" customFormat="1" ht="19.95" customHeight="1">
      <c r="B98" s="168"/>
      <c r="C98" s="169"/>
      <c r="D98" s="170" t="s">
        <v>112</v>
      </c>
      <c r="E98" s="171"/>
      <c r="F98" s="171"/>
      <c r="G98" s="171"/>
      <c r="H98" s="171"/>
      <c r="I98" s="171"/>
      <c r="J98" s="172">
        <f>J138</f>
        <v>0</v>
      </c>
      <c r="K98" s="169"/>
      <c r="L98" s="173"/>
    </row>
    <row r="99" spans="2:12" s="10" customFormat="1" ht="14.85" customHeight="1">
      <c r="B99" s="168"/>
      <c r="C99" s="169"/>
      <c r="D99" s="170" t="s">
        <v>548</v>
      </c>
      <c r="E99" s="171"/>
      <c r="F99" s="171"/>
      <c r="G99" s="171"/>
      <c r="H99" s="171"/>
      <c r="I99" s="171"/>
      <c r="J99" s="172">
        <f>J139</f>
        <v>0</v>
      </c>
      <c r="K99" s="169"/>
      <c r="L99" s="173"/>
    </row>
    <row r="100" spans="2:12" s="10" customFormat="1" ht="19.95" customHeight="1">
      <c r="B100" s="168"/>
      <c r="C100" s="169"/>
      <c r="D100" s="170" t="s">
        <v>549</v>
      </c>
      <c r="E100" s="171"/>
      <c r="F100" s="171"/>
      <c r="G100" s="171"/>
      <c r="H100" s="171"/>
      <c r="I100" s="171"/>
      <c r="J100" s="172">
        <f>J142</f>
        <v>0</v>
      </c>
      <c r="K100" s="169"/>
      <c r="L100" s="173"/>
    </row>
    <row r="101" spans="2:12" s="10" customFormat="1" ht="19.95" customHeight="1">
      <c r="B101" s="168"/>
      <c r="C101" s="169"/>
      <c r="D101" s="170" t="s">
        <v>114</v>
      </c>
      <c r="E101" s="171"/>
      <c r="F101" s="171"/>
      <c r="G101" s="171"/>
      <c r="H101" s="171"/>
      <c r="I101" s="171"/>
      <c r="J101" s="172">
        <f>J145</f>
        <v>0</v>
      </c>
      <c r="K101" s="169"/>
      <c r="L101" s="173"/>
    </row>
    <row r="102" spans="2:12" s="10" customFormat="1" ht="19.95" customHeight="1">
      <c r="B102" s="168"/>
      <c r="C102" s="169"/>
      <c r="D102" s="170" t="s">
        <v>550</v>
      </c>
      <c r="E102" s="171"/>
      <c r="F102" s="171"/>
      <c r="G102" s="171"/>
      <c r="H102" s="171"/>
      <c r="I102" s="171"/>
      <c r="J102" s="172">
        <f>J153</f>
        <v>0</v>
      </c>
      <c r="K102" s="169"/>
      <c r="L102" s="173"/>
    </row>
    <row r="103" spans="2:12" s="10" customFormat="1" ht="19.95" customHeight="1">
      <c r="B103" s="168"/>
      <c r="C103" s="169"/>
      <c r="D103" s="170" t="s">
        <v>115</v>
      </c>
      <c r="E103" s="171"/>
      <c r="F103" s="171"/>
      <c r="G103" s="171"/>
      <c r="H103" s="171"/>
      <c r="I103" s="171"/>
      <c r="J103" s="172">
        <f>J158</f>
        <v>0</v>
      </c>
      <c r="K103" s="169"/>
      <c r="L103" s="173"/>
    </row>
    <row r="104" spans="2:12" s="9" customFormat="1" ht="24.9" customHeight="1">
      <c r="B104" s="162"/>
      <c r="C104" s="163"/>
      <c r="D104" s="164" t="s">
        <v>116</v>
      </c>
      <c r="E104" s="165"/>
      <c r="F104" s="165"/>
      <c r="G104" s="165"/>
      <c r="H104" s="165"/>
      <c r="I104" s="165"/>
      <c r="J104" s="166">
        <f>J160</f>
        <v>0</v>
      </c>
      <c r="K104" s="163"/>
      <c r="L104" s="167"/>
    </row>
    <row r="105" spans="2:12" s="10" customFormat="1" ht="19.95" customHeight="1">
      <c r="B105" s="168"/>
      <c r="C105" s="169"/>
      <c r="D105" s="170" t="s">
        <v>117</v>
      </c>
      <c r="E105" s="171"/>
      <c r="F105" s="171"/>
      <c r="G105" s="171"/>
      <c r="H105" s="171"/>
      <c r="I105" s="171"/>
      <c r="J105" s="172">
        <f>J161</f>
        <v>0</v>
      </c>
      <c r="K105" s="169"/>
      <c r="L105" s="173"/>
    </row>
    <row r="106" spans="2:12" s="10" customFormat="1" ht="19.95" customHeight="1">
      <c r="B106" s="168"/>
      <c r="C106" s="169"/>
      <c r="D106" s="170" t="s">
        <v>118</v>
      </c>
      <c r="E106" s="171"/>
      <c r="F106" s="171"/>
      <c r="G106" s="171"/>
      <c r="H106" s="171"/>
      <c r="I106" s="171"/>
      <c r="J106" s="172">
        <f>J173</f>
        <v>0</v>
      </c>
      <c r="K106" s="169"/>
      <c r="L106" s="173"/>
    </row>
    <row r="107" spans="1:31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9.25" customHeight="1">
      <c r="A109" s="35"/>
      <c r="B109" s="36"/>
      <c r="C109" s="161" t="s">
        <v>129</v>
      </c>
      <c r="D109" s="37"/>
      <c r="E109" s="37"/>
      <c r="F109" s="37"/>
      <c r="G109" s="37"/>
      <c r="H109" s="37"/>
      <c r="I109" s="37"/>
      <c r="J109" s="174">
        <f>ROUND(J110+J111+J112+J113+J114+J115,2)</f>
        <v>0</v>
      </c>
      <c r="K109" s="37"/>
      <c r="L109" s="52"/>
      <c r="N109" s="175" t="s">
        <v>43</v>
      </c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65" s="2" customFormat="1" ht="18" customHeight="1">
      <c r="A110" s="35"/>
      <c r="B110" s="36"/>
      <c r="C110" s="37"/>
      <c r="D110" s="298" t="s">
        <v>130</v>
      </c>
      <c r="E110" s="299"/>
      <c r="F110" s="299"/>
      <c r="G110" s="37"/>
      <c r="H110" s="37"/>
      <c r="I110" s="37"/>
      <c r="J110" s="111">
        <v>0</v>
      </c>
      <c r="K110" s="37"/>
      <c r="L110" s="176"/>
      <c r="M110" s="177"/>
      <c r="N110" s="178" t="s">
        <v>44</v>
      </c>
      <c r="O110" s="177"/>
      <c r="P110" s="177"/>
      <c r="Q110" s="177"/>
      <c r="R110" s="177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80" t="s">
        <v>131</v>
      </c>
      <c r="AZ110" s="177"/>
      <c r="BA110" s="177"/>
      <c r="BB110" s="177"/>
      <c r="BC110" s="177"/>
      <c r="BD110" s="177"/>
      <c r="BE110" s="181">
        <f aca="true" t="shared" si="0" ref="BE110:BE115">IF(N110="základní",J110,0)</f>
        <v>0</v>
      </c>
      <c r="BF110" s="181">
        <f aca="true" t="shared" si="1" ref="BF110:BF115">IF(N110="snížená",J110,0)</f>
        <v>0</v>
      </c>
      <c r="BG110" s="181">
        <f aca="true" t="shared" si="2" ref="BG110:BG115">IF(N110="zákl. přenesená",J110,0)</f>
        <v>0</v>
      </c>
      <c r="BH110" s="181">
        <f aca="true" t="shared" si="3" ref="BH110:BH115">IF(N110="sníž. přenesená",J110,0)</f>
        <v>0</v>
      </c>
      <c r="BI110" s="181">
        <f aca="true" t="shared" si="4" ref="BI110:BI115">IF(N110="nulová",J110,0)</f>
        <v>0</v>
      </c>
      <c r="BJ110" s="180" t="s">
        <v>87</v>
      </c>
      <c r="BK110" s="177"/>
      <c r="BL110" s="177"/>
      <c r="BM110" s="177"/>
    </row>
    <row r="111" spans="1:65" s="2" customFormat="1" ht="18" customHeight="1">
      <c r="A111" s="35"/>
      <c r="B111" s="36"/>
      <c r="C111" s="37"/>
      <c r="D111" s="298" t="s">
        <v>132</v>
      </c>
      <c r="E111" s="299"/>
      <c r="F111" s="299"/>
      <c r="G111" s="37"/>
      <c r="H111" s="37"/>
      <c r="I111" s="37"/>
      <c r="J111" s="111">
        <v>0</v>
      </c>
      <c r="K111" s="37"/>
      <c r="L111" s="176"/>
      <c r="M111" s="177"/>
      <c r="N111" s="178" t="s">
        <v>44</v>
      </c>
      <c r="O111" s="177"/>
      <c r="P111" s="177"/>
      <c r="Q111" s="177"/>
      <c r="R111" s="177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7"/>
      <c r="AR111" s="177"/>
      <c r="AS111" s="177"/>
      <c r="AT111" s="177"/>
      <c r="AU111" s="177"/>
      <c r="AV111" s="177"/>
      <c r="AW111" s="177"/>
      <c r="AX111" s="177"/>
      <c r="AY111" s="180" t="s">
        <v>131</v>
      </c>
      <c r="AZ111" s="177"/>
      <c r="BA111" s="177"/>
      <c r="BB111" s="177"/>
      <c r="BC111" s="177"/>
      <c r="BD111" s="177"/>
      <c r="BE111" s="181">
        <f t="shared" si="0"/>
        <v>0</v>
      </c>
      <c r="BF111" s="181">
        <f t="shared" si="1"/>
        <v>0</v>
      </c>
      <c r="BG111" s="181">
        <f t="shared" si="2"/>
        <v>0</v>
      </c>
      <c r="BH111" s="181">
        <f t="shared" si="3"/>
        <v>0</v>
      </c>
      <c r="BI111" s="181">
        <f t="shared" si="4"/>
        <v>0</v>
      </c>
      <c r="BJ111" s="180" t="s">
        <v>87</v>
      </c>
      <c r="BK111" s="177"/>
      <c r="BL111" s="177"/>
      <c r="BM111" s="177"/>
    </row>
    <row r="112" spans="1:65" s="2" customFormat="1" ht="18" customHeight="1">
      <c r="A112" s="35"/>
      <c r="B112" s="36"/>
      <c r="C112" s="37"/>
      <c r="D112" s="298" t="s">
        <v>133</v>
      </c>
      <c r="E112" s="299"/>
      <c r="F112" s="299"/>
      <c r="G112" s="37"/>
      <c r="H112" s="37"/>
      <c r="I112" s="37"/>
      <c r="J112" s="111">
        <v>0</v>
      </c>
      <c r="K112" s="37"/>
      <c r="L112" s="176"/>
      <c r="M112" s="177"/>
      <c r="N112" s="178" t="s">
        <v>44</v>
      </c>
      <c r="O112" s="177"/>
      <c r="P112" s="177"/>
      <c r="Q112" s="177"/>
      <c r="R112" s="177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80" t="s">
        <v>131</v>
      </c>
      <c r="AZ112" s="177"/>
      <c r="BA112" s="177"/>
      <c r="BB112" s="177"/>
      <c r="BC112" s="177"/>
      <c r="BD112" s="177"/>
      <c r="BE112" s="181">
        <f t="shared" si="0"/>
        <v>0</v>
      </c>
      <c r="BF112" s="181">
        <f t="shared" si="1"/>
        <v>0</v>
      </c>
      <c r="BG112" s="181">
        <f t="shared" si="2"/>
        <v>0</v>
      </c>
      <c r="BH112" s="181">
        <f t="shared" si="3"/>
        <v>0</v>
      </c>
      <c r="BI112" s="181">
        <f t="shared" si="4"/>
        <v>0</v>
      </c>
      <c r="BJ112" s="180" t="s">
        <v>87</v>
      </c>
      <c r="BK112" s="177"/>
      <c r="BL112" s="177"/>
      <c r="BM112" s="177"/>
    </row>
    <row r="113" spans="1:65" s="2" customFormat="1" ht="18" customHeight="1">
      <c r="A113" s="35"/>
      <c r="B113" s="36"/>
      <c r="C113" s="37"/>
      <c r="D113" s="298" t="s">
        <v>134</v>
      </c>
      <c r="E113" s="299"/>
      <c r="F113" s="299"/>
      <c r="G113" s="37"/>
      <c r="H113" s="37"/>
      <c r="I113" s="37"/>
      <c r="J113" s="111">
        <v>0</v>
      </c>
      <c r="K113" s="37"/>
      <c r="L113" s="176"/>
      <c r="M113" s="177"/>
      <c r="N113" s="178" t="s">
        <v>44</v>
      </c>
      <c r="O113" s="177"/>
      <c r="P113" s="177"/>
      <c r="Q113" s="177"/>
      <c r="R113" s="177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7"/>
      <c r="AR113" s="177"/>
      <c r="AS113" s="177"/>
      <c r="AT113" s="177"/>
      <c r="AU113" s="177"/>
      <c r="AV113" s="177"/>
      <c r="AW113" s="177"/>
      <c r="AX113" s="177"/>
      <c r="AY113" s="180" t="s">
        <v>131</v>
      </c>
      <c r="AZ113" s="177"/>
      <c r="BA113" s="177"/>
      <c r="BB113" s="177"/>
      <c r="BC113" s="177"/>
      <c r="BD113" s="177"/>
      <c r="BE113" s="181">
        <f t="shared" si="0"/>
        <v>0</v>
      </c>
      <c r="BF113" s="181">
        <f t="shared" si="1"/>
        <v>0</v>
      </c>
      <c r="BG113" s="181">
        <f t="shared" si="2"/>
        <v>0</v>
      </c>
      <c r="BH113" s="181">
        <f t="shared" si="3"/>
        <v>0</v>
      </c>
      <c r="BI113" s="181">
        <f t="shared" si="4"/>
        <v>0</v>
      </c>
      <c r="BJ113" s="180" t="s">
        <v>87</v>
      </c>
      <c r="BK113" s="177"/>
      <c r="BL113" s="177"/>
      <c r="BM113" s="177"/>
    </row>
    <row r="114" spans="1:65" s="2" customFormat="1" ht="18" customHeight="1">
      <c r="A114" s="35"/>
      <c r="B114" s="36"/>
      <c r="C114" s="37"/>
      <c r="D114" s="298" t="s">
        <v>135</v>
      </c>
      <c r="E114" s="299"/>
      <c r="F114" s="299"/>
      <c r="G114" s="37"/>
      <c r="H114" s="37"/>
      <c r="I114" s="37"/>
      <c r="J114" s="111">
        <v>0</v>
      </c>
      <c r="K114" s="37"/>
      <c r="L114" s="176"/>
      <c r="M114" s="177"/>
      <c r="N114" s="178" t="s">
        <v>44</v>
      </c>
      <c r="O114" s="177"/>
      <c r="P114" s="177"/>
      <c r="Q114" s="177"/>
      <c r="R114" s="177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7"/>
      <c r="AW114" s="177"/>
      <c r="AX114" s="177"/>
      <c r="AY114" s="180" t="s">
        <v>131</v>
      </c>
      <c r="AZ114" s="177"/>
      <c r="BA114" s="177"/>
      <c r="BB114" s="177"/>
      <c r="BC114" s="177"/>
      <c r="BD114" s="177"/>
      <c r="BE114" s="181">
        <f t="shared" si="0"/>
        <v>0</v>
      </c>
      <c r="BF114" s="181">
        <f t="shared" si="1"/>
        <v>0</v>
      </c>
      <c r="BG114" s="181">
        <f t="shared" si="2"/>
        <v>0</v>
      </c>
      <c r="BH114" s="181">
        <f t="shared" si="3"/>
        <v>0</v>
      </c>
      <c r="BI114" s="181">
        <f t="shared" si="4"/>
        <v>0</v>
      </c>
      <c r="BJ114" s="180" t="s">
        <v>87</v>
      </c>
      <c r="BK114" s="177"/>
      <c r="BL114" s="177"/>
      <c r="BM114" s="177"/>
    </row>
    <row r="115" spans="1:65" s="2" customFormat="1" ht="18" customHeight="1">
      <c r="A115" s="35"/>
      <c r="B115" s="36"/>
      <c r="C115" s="37"/>
      <c r="D115" s="110" t="s">
        <v>136</v>
      </c>
      <c r="E115" s="37"/>
      <c r="F115" s="37"/>
      <c r="G115" s="37"/>
      <c r="H115" s="37"/>
      <c r="I115" s="37"/>
      <c r="J115" s="111">
        <f>ROUND(J30*T115,2)</f>
        <v>0</v>
      </c>
      <c r="K115" s="37"/>
      <c r="L115" s="176"/>
      <c r="M115" s="177"/>
      <c r="N115" s="178" t="s">
        <v>44</v>
      </c>
      <c r="O115" s="177"/>
      <c r="P115" s="177"/>
      <c r="Q115" s="177"/>
      <c r="R115" s="177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7"/>
      <c r="AQ115" s="177"/>
      <c r="AR115" s="177"/>
      <c r="AS115" s="177"/>
      <c r="AT115" s="177"/>
      <c r="AU115" s="177"/>
      <c r="AV115" s="177"/>
      <c r="AW115" s="177"/>
      <c r="AX115" s="177"/>
      <c r="AY115" s="180" t="s">
        <v>137</v>
      </c>
      <c r="AZ115" s="177"/>
      <c r="BA115" s="177"/>
      <c r="BB115" s="177"/>
      <c r="BC115" s="177"/>
      <c r="BD115" s="177"/>
      <c r="BE115" s="181">
        <f t="shared" si="0"/>
        <v>0</v>
      </c>
      <c r="BF115" s="181">
        <f t="shared" si="1"/>
        <v>0</v>
      </c>
      <c r="BG115" s="181">
        <f t="shared" si="2"/>
        <v>0</v>
      </c>
      <c r="BH115" s="181">
        <f t="shared" si="3"/>
        <v>0</v>
      </c>
      <c r="BI115" s="181">
        <f t="shared" si="4"/>
        <v>0</v>
      </c>
      <c r="BJ115" s="180" t="s">
        <v>87</v>
      </c>
      <c r="BK115" s="177"/>
      <c r="BL115" s="177"/>
      <c r="BM115" s="177"/>
    </row>
    <row r="116" spans="1:31" s="2" customFormat="1" ht="12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9.25" customHeight="1">
      <c r="A117" s="35"/>
      <c r="B117" s="36"/>
      <c r="C117" s="119" t="s">
        <v>101</v>
      </c>
      <c r="D117" s="120"/>
      <c r="E117" s="120"/>
      <c r="F117" s="120"/>
      <c r="G117" s="120"/>
      <c r="H117" s="120"/>
      <c r="I117" s="120"/>
      <c r="J117" s="121">
        <f>ROUND(J96+J109,2)</f>
        <v>0</v>
      </c>
      <c r="K117" s="120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" customHeight="1">
      <c r="A118" s="35"/>
      <c r="B118" s="55"/>
      <c r="C118" s="56"/>
      <c r="D118" s="56"/>
      <c r="E118" s="56"/>
      <c r="F118" s="56"/>
      <c r="G118" s="56"/>
      <c r="H118" s="56"/>
      <c r="I118" s="56"/>
      <c r="J118" s="56"/>
      <c r="K118" s="56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22" spans="1:31" s="2" customFormat="1" ht="6.9" customHeight="1">
      <c r="A122" s="35"/>
      <c r="B122" s="57"/>
      <c r="C122" s="58"/>
      <c r="D122" s="58"/>
      <c r="E122" s="58"/>
      <c r="F122" s="58"/>
      <c r="G122" s="58"/>
      <c r="H122" s="58"/>
      <c r="I122" s="58"/>
      <c r="J122" s="58"/>
      <c r="K122" s="58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4.9" customHeight="1">
      <c r="A123" s="35"/>
      <c r="B123" s="36"/>
      <c r="C123" s="23" t="s">
        <v>138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29" t="s">
        <v>16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6.5" customHeight="1">
      <c r="A126" s="35"/>
      <c r="B126" s="36"/>
      <c r="C126" s="37"/>
      <c r="D126" s="37"/>
      <c r="E126" s="323" t="str">
        <f>E7</f>
        <v>Šafářský dvůr - zázemí pro sociální služby</v>
      </c>
      <c r="F126" s="324"/>
      <c r="G126" s="324"/>
      <c r="H126" s="324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9" t="s">
        <v>103</v>
      </c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6.5" customHeight="1">
      <c r="A128" s="35"/>
      <c r="B128" s="36"/>
      <c r="C128" s="37"/>
      <c r="D128" s="37"/>
      <c r="E128" s="312" t="str">
        <f>E9</f>
        <v>2021/1-072 - Etapa 2  Nové kanceláře</v>
      </c>
      <c r="F128" s="325"/>
      <c r="G128" s="325"/>
      <c r="H128" s="325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6.9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2" customHeight="1">
      <c r="A130" s="35"/>
      <c r="B130" s="36"/>
      <c r="C130" s="29" t="s">
        <v>20</v>
      </c>
      <c r="D130" s="37"/>
      <c r="E130" s="37"/>
      <c r="F130" s="27" t="str">
        <f>F12</f>
        <v>Vyškov p.č.2082/14</v>
      </c>
      <c r="G130" s="37"/>
      <c r="H130" s="37"/>
      <c r="I130" s="29" t="s">
        <v>22</v>
      </c>
      <c r="J130" s="67" t="str">
        <f>IF(J12="","",J12)</f>
        <v>29. 3. 2021</v>
      </c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25.65" customHeight="1">
      <c r="A132" s="35"/>
      <c r="B132" s="36"/>
      <c r="C132" s="29" t="s">
        <v>24</v>
      </c>
      <c r="D132" s="37"/>
      <c r="E132" s="37"/>
      <c r="F132" s="27" t="str">
        <f>E15</f>
        <v>PIAFA Vyškov Nosálovská</v>
      </c>
      <c r="G132" s="37"/>
      <c r="H132" s="37"/>
      <c r="I132" s="29" t="s">
        <v>30</v>
      </c>
      <c r="J132" s="32" t="str">
        <f>E21</f>
        <v>Ing Anna Brunclíková Rybníček 28</v>
      </c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25.65" customHeight="1">
      <c r="A133" s="35"/>
      <c r="B133" s="36"/>
      <c r="C133" s="29" t="s">
        <v>28</v>
      </c>
      <c r="D133" s="37"/>
      <c r="E133" s="37"/>
      <c r="F133" s="27" t="str">
        <f>IF(E18="","",E18)</f>
        <v>Vyplň údaj</v>
      </c>
      <c r="G133" s="37"/>
      <c r="H133" s="37"/>
      <c r="I133" s="29" t="s">
        <v>33</v>
      </c>
      <c r="J133" s="32" t="str">
        <f>E24</f>
        <v>Lukášková Libuše Vyškov Hybešova 11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0.35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11" customFormat="1" ht="29.25" customHeight="1">
      <c r="A135" s="182"/>
      <c r="B135" s="183"/>
      <c r="C135" s="184" t="s">
        <v>139</v>
      </c>
      <c r="D135" s="185" t="s">
        <v>64</v>
      </c>
      <c r="E135" s="185" t="s">
        <v>60</v>
      </c>
      <c r="F135" s="185" t="s">
        <v>61</v>
      </c>
      <c r="G135" s="185" t="s">
        <v>140</v>
      </c>
      <c r="H135" s="185" t="s">
        <v>141</v>
      </c>
      <c r="I135" s="185" t="s">
        <v>142</v>
      </c>
      <c r="J135" s="186" t="s">
        <v>108</v>
      </c>
      <c r="K135" s="187" t="s">
        <v>143</v>
      </c>
      <c r="L135" s="188"/>
      <c r="M135" s="76" t="s">
        <v>1</v>
      </c>
      <c r="N135" s="77" t="s">
        <v>43</v>
      </c>
      <c r="O135" s="77" t="s">
        <v>144</v>
      </c>
      <c r="P135" s="77" t="s">
        <v>145</v>
      </c>
      <c r="Q135" s="77" t="s">
        <v>146</v>
      </c>
      <c r="R135" s="77" t="s">
        <v>147</v>
      </c>
      <c r="S135" s="77" t="s">
        <v>148</v>
      </c>
      <c r="T135" s="78" t="s">
        <v>149</v>
      </c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</row>
    <row r="136" spans="1:63" s="2" customFormat="1" ht="22.8" customHeight="1">
      <c r="A136" s="35"/>
      <c r="B136" s="36"/>
      <c r="C136" s="83" t="s">
        <v>150</v>
      </c>
      <c r="D136" s="37"/>
      <c r="E136" s="37"/>
      <c r="F136" s="37"/>
      <c r="G136" s="37"/>
      <c r="H136" s="37"/>
      <c r="I136" s="37"/>
      <c r="J136" s="189">
        <f>BK136</f>
        <v>0</v>
      </c>
      <c r="K136" s="37"/>
      <c r="L136" s="38"/>
      <c r="M136" s="79"/>
      <c r="N136" s="190"/>
      <c r="O136" s="80"/>
      <c r="P136" s="191">
        <f>P137+P160</f>
        <v>0</v>
      </c>
      <c r="Q136" s="80"/>
      <c r="R136" s="191">
        <f>R137+R160</f>
        <v>0.0777627</v>
      </c>
      <c r="S136" s="80"/>
      <c r="T136" s="192">
        <f>T137+T160</f>
        <v>0.01398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7" t="s">
        <v>78</v>
      </c>
      <c r="AU136" s="17" t="s">
        <v>110</v>
      </c>
      <c r="BK136" s="193">
        <f>BK137+BK160</f>
        <v>0</v>
      </c>
    </row>
    <row r="137" spans="2:63" s="12" customFormat="1" ht="25.95" customHeight="1">
      <c r="B137" s="194"/>
      <c r="C137" s="195"/>
      <c r="D137" s="196" t="s">
        <v>78</v>
      </c>
      <c r="E137" s="197" t="s">
        <v>151</v>
      </c>
      <c r="F137" s="197" t="s">
        <v>152</v>
      </c>
      <c r="G137" s="195"/>
      <c r="H137" s="195"/>
      <c r="I137" s="198"/>
      <c r="J137" s="199">
        <f>BK137</f>
        <v>0</v>
      </c>
      <c r="K137" s="195"/>
      <c r="L137" s="200"/>
      <c r="M137" s="201"/>
      <c r="N137" s="202"/>
      <c r="O137" s="202"/>
      <c r="P137" s="203">
        <f>P138+P142+P145+P153+P158</f>
        <v>0</v>
      </c>
      <c r="Q137" s="202"/>
      <c r="R137" s="203">
        <f>R138+R142+R145+R153+R158</f>
        <v>0.048</v>
      </c>
      <c r="S137" s="202"/>
      <c r="T137" s="204">
        <f>T138+T142+T145+T153+T158</f>
        <v>0.00261</v>
      </c>
      <c r="AR137" s="205" t="s">
        <v>87</v>
      </c>
      <c r="AT137" s="206" t="s">
        <v>78</v>
      </c>
      <c r="AU137" s="206" t="s">
        <v>79</v>
      </c>
      <c r="AY137" s="205" t="s">
        <v>153</v>
      </c>
      <c r="BK137" s="207">
        <f>BK138+BK142+BK145+BK153+BK158</f>
        <v>0</v>
      </c>
    </row>
    <row r="138" spans="2:63" s="12" customFormat="1" ht="22.8" customHeight="1">
      <c r="B138" s="194"/>
      <c r="C138" s="195"/>
      <c r="D138" s="196" t="s">
        <v>78</v>
      </c>
      <c r="E138" s="208" t="s">
        <v>89</v>
      </c>
      <c r="F138" s="208" t="s">
        <v>154</v>
      </c>
      <c r="G138" s="195"/>
      <c r="H138" s="195"/>
      <c r="I138" s="198"/>
      <c r="J138" s="209">
        <f>BK138</f>
        <v>0</v>
      </c>
      <c r="K138" s="195"/>
      <c r="L138" s="200"/>
      <c r="M138" s="201"/>
      <c r="N138" s="202"/>
      <c r="O138" s="202"/>
      <c r="P138" s="203">
        <f>P139</f>
        <v>0</v>
      </c>
      <c r="Q138" s="202"/>
      <c r="R138" s="203">
        <f>R139</f>
        <v>0.0197</v>
      </c>
      <c r="S138" s="202"/>
      <c r="T138" s="204">
        <f>T139</f>
        <v>0</v>
      </c>
      <c r="AR138" s="205" t="s">
        <v>87</v>
      </c>
      <c r="AT138" s="206" t="s">
        <v>78</v>
      </c>
      <c r="AU138" s="206" t="s">
        <v>87</v>
      </c>
      <c r="AY138" s="205" t="s">
        <v>153</v>
      </c>
      <c r="BK138" s="207">
        <f>BK139</f>
        <v>0</v>
      </c>
    </row>
    <row r="139" spans="2:63" s="12" customFormat="1" ht="20.85" customHeight="1">
      <c r="B139" s="194"/>
      <c r="C139" s="195"/>
      <c r="D139" s="196" t="s">
        <v>78</v>
      </c>
      <c r="E139" s="208" t="s">
        <v>159</v>
      </c>
      <c r="F139" s="208" t="s">
        <v>551</v>
      </c>
      <c r="G139" s="195"/>
      <c r="H139" s="195"/>
      <c r="I139" s="198"/>
      <c r="J139" s="209">
        <f>BK139</f>
        <v>0</v>
      </c>
      <c r="K139" s="195"/>
      <c r="L139" s="200"/>
      <c r="M139" s="201"/>
      <c r="N139" s="202"/>
      <c r="O139" s="202"/>
      <c r="P139" s="203">
        <f>SUM(P140:P141)</f>
        <v>0</v>
      </c>
      <c r="Q139" s="202"/>
      <c r="R139" s="203">
        <f>SUM(R140:R141)</f>
        <v>0.0197</v>
      </c>
      <c r="S139" s="202"/>
      <c r="T139" s="204">
        <f>SUM(T140:T141)</f>
        <v>0</v>
      </c>
      <c r="AR139" s="205" t="s">
        <v>87</v>
      </c>
      <c r="AT139" s="206" t="s">
        <v>78</v>
      </c>
      <c r="AU139" s="206" t="s">
        <v>89</v>
      </c>
      <c r="AY139" s="205" t="s">
        <v>153</v>
      </c>
      <c r="BK139" s="207">
        <f>SUM(BK140:BK141)</f>
        <v>0</v>
      </c>
    </row>
    <row r="140" spans="1:65" s="2" customFormat="1" ht="16.5" customHeight="1">
      <c r="A140" s="35"/>
      <c r="B140" s="36"/>
      <c r="C140" s="210" t="s">
        <v>87</v>
      </c>
      <c r="D140" s="210" t="s">
        <v>155</v>
      </c>
      <c r="E140" s="211" t="s">
        <v>156</v>
      </c>
      <c r="F140" s="212" t="s">
        <v>157</v>
      </c>
      <c r="G140" s="213" t="s">
        <v>158</v>
      </c>
      <c r="H140" s="214">
        <v>1</v>
      </c>
      <c r="I140" s="215"/>
      <c r="J140" s="216">
        <f>ROUND(I140*H140,2)</f>
        <v>0</v>
      </c>
      <c r="K140" s="217"/>
      <c r="L140" s="38"/>
      <c r="M140" s="218" t="s">
        <v>1</v>
      </c>
      <c r="N140" s="219" t="s">
        <v>44</v>
      </c>
      <c r="O140" s="72"/>
      <c r="P140" s="220">
        <f>O140*H140</f>
        <v>0</v>
      </c>
      <c r="Q140" s="220">
        <v>0.0197</v>
      </c>
      <c r="R140" s="220">
        <f>Q140*H140</f>
        <v>0.0197</v>
      </c>
      <c r="S140" s="220">
        <v>0</v>
      </c>
      <c r="T140" s="22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2" t="s">
        <v>159</v>
      </c>
      <c r="AT140" s="222" t="s">
        <v>155</v>
      </c>
      <c r="AU140" s="222" t="s">
        <v>170</v>
      </c>
      <c r="AY140" s="17" t="s">
        <v>153</v>
      </c>
      <c r="BE140" s="115">
        <f>IF(N140="základní",J140,0)</f>
        <v>0</v>
      </c>
      <c r="BF140" s="115">
        <f>IF(N140="snížená",J140,0)</f>
        <v>0</v>
      </c>
      <c r="BG140" s="115">
        <f>IF(N140="zákl. přenesená",J140,0)</f>
        <v>0</v>
      </c>
      <c r="BH140" s="115">
        <f>IF(N140="sníž. přenesená",J140,0)</f>
        <v>0</v>
      </c>
      <c r="BI140" s="115">
        <f>IF(N140="nulová",J140,0)</f>
        <v>0</v>
      </c>
      <c r="BJ140" s="17" t="s">
        <v>87</v>
      </c>
      <c r="BK140" s="115">
        <f>ROUND(I140*H140,2)</f>
        <v>0</v>
      </c>
      <c r="BL140" s="17" t="s">
        <v>159</v>
      </c>
      <c r="BM140" s="222" t="s">
        <v>552</v>
      </c>
    </row>
    <row r="141" spans="2:51" s="13" customFormat="1" ht="12">
      <c r="B141" s="223"/>
      <c r="C141" s="224"/>
      <c r="D141" s="225" t="s">
        <v>161</v>
      </c>
      <c r="E141" s="226" t="s">
        <v>1</v>
      </c>
      <c r="F141" s="227" t="s">
        <v>553</v>
      </c>
      <c r="G141" s="224"/>
      <c r="H141" s="228">
        <v>1</v>
      </c>
      <c r="I141" s="229"/>
      <c r="J141" s="224"/>
      <c r="K141" s="224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161</v>
      </c>
      <c r="AU141" s="234" t="s">
        <v>170</v>
      </c>
      <c r="AV141" s="13" t="s">
        <v>89</v>
      </c>
      <c r="AW141" s="13" t="s">
        <v>32</v>
      </c>
      <c r="AX141" s="13" t="s">
        <v>87</v>
      </c>
      <c r="AY141" s="234" t="s">
        <v>153</v>
      </c>
    </row>
    <row r="142" spans="2:63" s="12" customFormat="1" ht="22.8" customHeight="1">
      <c r="B142" s="194"/>
      <c r="C142" s="195"/>
      <c r="D142" s="196" t="s">
        <v>78</v>
      </c>
      <c r="E142" s="208" t="s">
        <v>170</v>
      </c>
      <c r="F142" s="208" t="s">
        <v>554</v>
      </c>
      <c r="G142" s="195"/>
      <c r="H142" s="195"/>
      <c r="I142" s="198"/>
      <c r="J142" s="209">
        <f>BK142</f>
        <v>0</v>
      </c>
      <c r="K142" s="195"/>
      <c r="L142" s="200"/>
      <c r="M142" s="201"/>
      <c r="N142" s="202"/>
      <c r="O142" s="202"/>
      <c r="P142" s="203">
        <f>SUM(P143:P144)</f>
        <v>0</v>
      </c>
      <c r="Q142" s="202"/>
      <c r="R142" s="203">
        <f>SUM(R143:R144)</f>
        <v>0</v>
      </c>
      <c r="S142" s="202"/>
      <c r="T142" s="204">
        <f>SUM(T143:T144)</f>
        <v>0</v>
      </c>
      <c r="AR142" s="205" t="s">
        <v>87</v>
      </c>
      <c r="AT142" s="206" t="s">
        <v>78</v>
      </c>
      <c r="AU142" s="206" t="s">
        <v>87</v>
      </c>
      <c r="AY142" s="205" t="s">
        <v>153</v>
      </c>
      <c r="BK142" s="207">
        <f>SUM(BK143:BK144)</f>
        <v>0</v>
      </c>
    </row>
    <row r="143" spans="1:65" s="2" customFormat="1" ht="16.5" customHeight="1">
      <c r="A143" s="35"/>
      <c r="B143" s="36"/>
      <c r="C143" s="210" t="s">
        <v>89</v>
      </c>
      <c r="D143" s="210" t="s">
        <v>155</v>
      </c>
      <c r="E143" s="211" t="s">
        <v>555</v>
      </c>
      <c r="F143" s="212" t="s">
        <v>556</v>
      </c>
      <c r="G143" s="213" t="s">
        <v>158</v>
      </c>
      <c r="H143" s="214">
        <v>4</v>
      </c>
      <c r="I143" s="215"/>
      <c r="J143" s="216">
        <f>ROUND(I143*H143,2)</f>
        <v>0</v>
      </c>
      <c r="K143" s="217"/>
      <c r="L143" s="38"/>
      <c r="M143" s="218" t="s">
        <v>1</v>
      </c>
      <c r="N143" s="219" t="s">
        <v>44</v>
      </c>
      <c r="O143" s="72"/>
      <c r="P143" s="220">
        <f>O143*H143</f>
        <v>0</v>
      </c>
      <c r="Q143" s="220">
        <v>0</v>
      </c>
      <c r="R143" s="220">
        <f>Q143*H143</f>
        <v>0</v>
      </c>
      <c r="S143" s="220">
        <v>0</v>
      </c>
      <c r="T143" s="221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2" t="s">
        <v>159</v>
      </c>
      <c r="AT143" s="222" t="s">
        <v>155</v>
      </c>
      <c r="AU143" s="222" t="s">
        <v>89</v>
      </c>
      <c r="AY143" s="17" t="s">
        <v>153</v>
      </c>
      <c r="BE143" s="115">
        <f>IF(N143="základní",J143,0)</f>
        <v>0</v>
      </c>
      <c r="BF143" s="115">
        <f>IF(N143="snížená",J143,0)</f>
        <v>0</v>
      </c>
      <c r="BG143" s="115">
        <f>IF(N143="zákl. přenesená",J143,0)</f>
        <v>0</v>
      </c>
      <c r="BH143" s="115">
        <f>IF(N143="sníž. přenesená",J143,0)</f>
        <v>0</v>
      </c>
      <c r="BI143" s="115">
        <f>IF(N143="nulová",J143,0)</f>
        <v>0</v>
      </c>
      <c r="BJ143" s="17" t="s">
        <v>87</v>
      </c>
      <c r="BK143" s="115">
        <f>ROUND(I143*H143,2)</f>
        <v>0</v>
      </c>
      <c r="BL143" s="17" t="s">
        <v>159</v>
      </c>
      <c r="BM143" s="222" t="s">
        <v>557</v>
      </c>
    </row>
    <row r="144" spans="2:51" s="13" customFormat="1" ht="12">
      <c r="B144" s="223"/>
      <c r="C144" s="224"/>
      <c r="D144" s="225" t="s">
        <v>161</v>
      </c>
      <c r="E144" s="226" t="s">
        <v>1</v>
      </c>
      <c r="F144" s="227" t="s">
        <v>558</v>
      </c>
      <c r="G144" s="224"/>
      <c r="H144" s="228">
        <v>4</v>
      </c>
      <c r="I144" s="229"/>
      <c r="J144" s="224"/>
      <c r="K144" s="224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161</v>
      </c>
      <c r="AU144" s="234" t="s">
        <v>89</v>
      </c>
      <c r="AV144" s="13" t="s">
        <v>89</v>
      </c>
      <c r="AW144" s="13" t="s">
        <v>32</v>
      </c>
      <c r="AX144" s="13" t="s">
        <v>87</v>
      </c>
      <c r="AY144" s="234" t="s">
        <v>153</v>
      </c>
    </row>
    <row r="145" spans="2:63" s="12" customFormat="1" ht="22.8" customHeight="1">
      <c r="B145" s="194"/>
      <c r="C145" s="195"/>
      <c r="D145" s="196" t="s">
        <v>78</v>
      </c>
      <c r="E145" s="208" t="s">
        <v>188</v>
      </c>
      <c r="F145" s="208" t="s">
        <v>189</v>
      </c>
      <c r="G145" s="195"/>
      <c r="H145" s="195"/>
      <c r="I145" s="198"/>
      <c r="J145" s="209">
        <f>BK145</f>
        <v>0</v>
      </c>
      <c r="K145" s="195"/>
      <c r="L145" s="200"/>
      <c r="M145" s="201"/>
      <c r="N145" s="202"/>
      <c r="O145" s="202"/>
      <c r="P145" s="203">
        <f>SUM(P146:P152)</f>
        <v>0</v>
      </c>
      <c r="Q145" s="202"/>
      <c r="R145" s="203">
        <f>SUM(R146:R152)</f>
        <v>0.0283</v>
      </c>
      <c r="S145" s="202"/>
      <c r="T145" s="204">
        <f>SUM(T146:T152)</f>
        <v>0.00261</v>
      </c>
      <c r="AR145" s="205" t="s">
        <v>87</v>
      </c>
      <c r="AT145" s="206" t="s">
        <v>78</v>
      </c>
      <c r="AU145" s="206" t="s">
        <v>87</v>
      </c>
      <c r="AY145" s="205" t="s">
        <v>153</v>
      </c>
      <c r="BK145" s="207">
        <f>SUM(BK146:BK152)</f>
        <v>0</v>
      </c>
    </row>
    <row r="146" spans="1:65" s="2" customFormat="1" ht="33" customHeight="1">
      <c r="A146" s="35"/>
      <c r="B146" s="36"/>
      <c r="C146" s="210" t="s">
        <v>284</v>
      </c>
      <c r="D146" s="210" t="s">
        <v>155</v>
      </c>
      <c r="E146" s="211" t="s">
        <v>191</v>
      </c>
      <c r="F146" s="212" t="s">
        <v>559</v>
      </c>
      <c r="G146" s="213" t="s">
        <v>193</v>
      </c>
      <c r="H146" s="214">
        <v>1</v>
      </c>
      <c r="I146" s="215"/>
      <c r="J146" s="216">
        <f>ROUND(I146*H146,2)</f>
        <v>0</v>
      </c>
      <c r="K146" s="217"/>
      <c r="L146" s="38"/>
      <c r="M146" s="218" t="s">
        <v>1</v>
      </c>
      <c r="N146" s="219" t="s">
        <v>44</v>
      </c>
      <c r="O146" s="72"/>
      <c r="P146" s="220">
        <f>O146*H146</f>
        <v>0</v>
      </c>
      <c r="Q146" s="220">
        <v>0.0283</v>
      </c>
      <c r="R146" s="220">
        <f>Q146*H146</f>
        <v>0.0283</v>
      </c>
      <c r="S146" s="220">
        <v>0</v>
      </c>
      <c r="T146" s="221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2" t="s">
        <v>159</v>
      </c>
      <c r="AT146" s="222" t="s">
        <v>155</v>
      </c>
      <c r="AU146" s="222" t="s">
        <v>89</v>
      </c>
      <c r="AY146" s="17" t="s">
        <v>153</v>
      </c>
      <c r="BE146" s="115">
        <f>IF(N146="základní",J146,0)</f>
        <v>0</v>
      </c>
      <c r="BF146" s="115">
        <f>IF(N146="snížená",J146,0)</f>
        <v>0</v>
      </c>
      <c r="BG146" s="115">
        <f>IF(N146="zákl. přenesená",J146,0)</f>
        <v>0</v>
      </c>
      <c r="BH146" s="115">
        <f>IF(N146="sníž. přenesená",J146,0)</f>
        <v>0</v>
      </c>
      <c r="BI146" s="115">
        <f>IF(N146="nulová",J146,0)</f>
        <v>0</v>
      </c>
      <c r="BJ146" s="17" t="s">
        <v>87</v>
      </c>
      <c r="BK146" s="115">
        <f>ROUND(I146*H146,2)</f>
        <v>0</v>
      </c>
      <c r="BL146" s="17" t="s">
        <v>159</v>
      </c>
      <c r="BM146" s="222" t="s">
        <v>560</v>
      </c>
    </row>
    <row r="147" spans="2:51" s="14" customFormat="1" ht="12">
      <c r="B147" s="246"/>
      <c r="C147" s="247"/>
      <c r="D147" s="225" t="s">
        <v>161</v>
      </c>
      <c r="E147" s="248" t="s">
        <v>1</v>
      </c>
      <c r="F147" s="249" t="s">
        <v>561</v>
      </c>
      <c r="G147" s="247"/>
      <c r="H147" s="248" t="s">
        <v>1</v>
      </c>
      <c r="I147" s="250"/>
      <c r="J147" s="247"/>
      <c r="K147" s="247"/>
      <c r="L147" s="251"/>
      <c r="M147" s="252"/>
      <c r="N147" s="253"/>
      <c r="O147" s="253"/>
      <c r="P147" s="253"/>
      <c r="Q147" s="253"/>
      <c r="R147" s="253"/>
      <c r="S147" s="253"/>
      <c r="T147" s="254"/>
      <c r="AT147" s="255" t="s">
        <v>161</v>
      </c>
      <c r="AU147" s="255" t="s">
        <v>89</v>
      </c>
      <c r="AV147" s="14" t="s">
        <v>87</v>
      </c>
      <c r="AW147" s="14" t="s">
        <v>32</v>
      </c>
      <c r="AX147" s="14" t="s">
        <v>79</v>
      </c>
      <c r="AY147" s="255" t="s">
        <v>153</v>
      </c>
    </row>
    <row r="148" spans="2:51" s="14" customFormat="1" ht="12">
      <c r="B148" s="246"/>
      <c r="C148" s="247"/>
      <c r="D148" s="225" t="s">
        <v>161</v>
      </c>
      <c r="E148" s="248" t="s">
        <v>1</v>
      </c>
      <c r="F148" s="249" t="s">
        <v>562</v>
      </c>
      <c r="G148" s="247"/>
      <c r="H148" s="248" t="s">
        <v>1</v>
      </c>
      <c r="I148" s="250"/>
      <c r="J148" s="247"/>
      <c r="K148" s="247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161</v>
      </c>
      <c r="AU148" s="255" t="s">
        <v>89</v>
      </c>
      <c r="AV148" s="14" t="s">
        <v>87</v>
      </c>
      <c r="AW148" s="14" t="s">
        <v>32</v>
      </c>
      <c r="AX148" s="14" t="s">
        <v>79</v>
      </c>
      <c r="AY148" s="255" t="s">
        <v>153</v>
      </c>
    </row>
    <row r="149" spans="2:51" s="14" customFormat="1" ht="12">
      <c r="B149" s="246"/>
      <c r="C149" s="247"/>
      <c r="D149" s="225" t="s">
        <v>161</v>
      </c>
      <c r="E149" s="248" t="s">
        <v>1</v>
      </c>
      <c r="F149" s="249" t="s">
        <v>563</v>
      </c>
      <c r="G149" s="247"/>
      <c r="H149" s="248" t="s">
        <v>1</v>
      </c>
      <c r="I149" s="250"/>
      <c r="J149" s="247"/>
      <c r="K149" s="247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161</v>
      </c>
      <c r="AU149" s="255" t="s">
        <v>89</v>
      </c>
      <c r="AV149" s="14" t="s">
        <v>87</v>
      </c>
      <c r="AW149" s="14" t="s">
        <v>32</v>
      </c>
      <c r="AX149" s="14" t="s">
        <v>79</v>
      </c>
      <c r="AY149" s="255" t="s">
        <v>153</v>
      </c>
    </row>
    <row r="150" spans="2:51" s="13" customFormat="1" ht="12">
      <c r="B150" s="223"/>
      <c r="C150" s="224"/>
      <c r="D150" s="225" t="s">
        <v>161</v>
      </c>
      <c r="E150" s="226" t="s">
        <v>1</v>
      </c>
      <c r="F150" s="227" t="s">
        <v>564</v>
      </c>
      <c r="G150" s="224"/>
      <c r="H150" s="228">
        <v>1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161</v>
      </c>
      <c r="AU150" s="234" t="s">
        <v>89</v>
      </c>
      <c r="AV150" s="13" t="s">
        <v>89</v>
      </c>
      <c r="AW150" s="13" t="s">
        <v>32</v>
      </c>
      <c r="AX150" s="13" t="s">
        <v>87</v>
      </c>
      <c r="AY150" s="234" t="s">
        <v>153</v>
      </c>
    </row>
    <row r="151" spans="1:65" s="2" customFormat="1" ht="21.75" customHeight="1">
      <c r="A151" s="35"/>
      <c r="B151" s="36"/>
      <c r="C151" s="210" t="s">
        <v>159</v>
      </c>
      <c r="D151" s="210" t="s">
        <v>155</v>
      </c>
      <c r="E151" s="211" t="s">
        <v>210</v>
      </c>
      <c r="F151" s="212" t="s">
        <v>211</v>
      </c>
      <c r="G151" s="213" t="s">
        <v>202</v>
      </c>
      <c r="H151" s="214">
        <v>0.09</v>
      </c>
      <c r="I151" s="215"/>
      <c r="J151" s="216">
        <f>ROUND(I151*H151,2)</f>
        <v>0</v>
      </c>
      <c r="K151" s="217"/>
      <c r="L151" s="38"/>
      <c r="M151" s="218" t="s">
        <v>1</v>
      </c>
      <c r="N151" s="219" t="s">
        <v>44</v>
      </c>
      <c r="O151" s="72"/>
      <c r="P151" s="220">
        <f>O151*H151</f>
        <v>0</v>
      </c>
      <c r="Q151" s="220">
        <v>0</v>
      </c>
      <c r="R151" s="220">
        <f>Q151*H151</f>
        <v>0</v>
      </c>
      <c r="S151" s="220">
        <v>0.029</v>
      </c>
      <c r="T151" s="221">
        <f>S151*H151</f>
        <v>0.00261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2" t="s">
        <v>159</v>
      </c>
      <c r="AT151" s="222" t="s">
        <v>155</v>
      </c>
      <c r="AU151" s="222" t="s">
        <v>89</v>
      </c>
      <c r="AY151" s="17" t="s">
        <v>153</v>
      </c>
      <c r="BE151" s="115">
        <f>IF(N151="základní",J151,0)</f>
        <v>0</v>
      </c>
      <c r="BF151" s="115">
        <f>IF(N151="snížená",J151,0)</f>
        <v>0</v>
      </c>
      <c r="BG151" s="115">
        <f>IF(N151="zákl. přenesená",J151,0)</f>
        <v>0</v>
      </c>
      <c r="BH151" s="115">
        <f>IF(N151="sníž. přenesená",J151,0)</f>
        <v>0</v>
      </c>
      <c r="BI151" s="115">
        <f>IF(N151="nulová",J151,0)</f>
        <v>0</v>
      </c>
      <c r="BJ151" s="17" t="s">
        <v>87</v>
      </c>
      <c r="BK151" s="115">
        <f>ROUND(I151*H151,2)</f>
        <v>0</v>
      </c>
      <c r="BL151" s="17" t="s">
        <v>159</v>
      </c>
      <c r="BM151" s="222" t="s">
        <v>565</v>
      </c>
    </row>
    <row r="152" spans="2:51" s="13" customFormat="1" ht="12">
      <c r="B152" s="223"/>
      <c r="C152" s="224"/>
      <c r="D152" s="225" t="s">
        <v>161</v>
      </c>
      <c r="E152" s="226" t="s">
        <v>1</v>
      </c>
      <c r="F152" s="227" t="s">
        <v>566</v>
      </c>
      <c r="G152" s="224"/>
      <c r="H152" s="228">
        <v>0.09</v>
      </c>
      <c r="I152" s="229"/>
      <c r="J152" s="224"/>
      <c r="K152" s="224"/>
      <c r="L152" s="230"/>
      <c r="M152" s="231"/>
      <c r="N152" s="232"/>
      <c r="O152" s="232"/>
      <c r="P152" s="232"/>
      <c r="Q152" s="232"/>
      <c r="R152" s="232"/>
      <c r="S152" s="232"/>
      <c r="T152" s="233"/>
      <c r="AT152" s="234" t="s">
        <v>161</v>
      </c>
      <c r="AU152" s="234" t="s">
        <v>89</v>
      </c>
      <c r="AV152" s="13" t="s">
        <v>89</v>
      </c>
      <c r="AW152" s="13" t="s">
        <v>32</v>
      </c>
      <c r="AX152" s="13" t="s">
        <v>87</v>
      </c>
      <c r="AY152" s="234" t="s">
        <v>153</v>
      </c>
    </row>
    <row r="153" spans="2:63" s="12" customFormat="1" ht="22.8" customHeight="1">
      <c r="B153" s="194"/>
      <c r="C153" s="195"/>
      <c r="D153" s="196" t="s">
        <v>78</v>
      </c>
      <c r="E153" s="208" t="s">
        <v>567</v>
      </c>
      <c r="F153" s="208" t="s">
        <v>568</v>
      </c>
      <c r="G153" s="195"/>
      <c r="H153" s="195"/>
      <c r="I153" s="198"/>
      <c r="J153" s="209">
        <f>BK153</f>
        <v>0</v>
      </c>
      <c r="K153" s="195"/>
      <c r="L153" s="200"/>
      <c r="M153" s="201"/>
      <c r="N153" s="202"/>
      <c r="O153" s="202"/>
      <c r="P153" s="203">
        <f>SUM(P154:P157)</f>
        <v>0</v>
      </c>
      <c r="Q153" s="202"/>
      <c r="R153" s="203">
        <f>SUM(R154:R157)</f>
        <v>0</v>
      </c>
      <c r="S153" s="202"/>
      <c r="T153" s="204">
        <f>SUM(T154:T157)</f>
        <v>0</v>
      </c>
      <c r="AR153" s="205" t="s">
        <v>87</v>
      </c>
      <c r="AT153" s="206" t="s">
        <v>78</v>
      </c>
      <c r="AU153" s="206" t="s">
        <v>87</v>
      </c>
      <c r="AY153" s="205" t="s">
        <v>153</v>
      </c>
      <c r="BK153" s="207">
        <f>SUM(BK154:BK157)</f>
        <v>0</v>
      </c>
    </row>
    <row r="154" spans="1:65" s="2" customFormat="1" ht="21.75" customHeight="1">
      <c r="A154" s="35"/>
      <c r="B154" s="36"/>
      <c r="C154" s="210" t="s">
        <v>179</v>
      </c>
      <c r="D154" s="210" t="s">
        <v>155</v>
      </c>
      <c r="E154" s="211" t="s">
        <v>569</v>
      </c>
      <c r="F154" s="212" t="s">
        <v>570</v>
      </c>
      <c r="G154" s="213" t="s">
        <v>226</v>
      </c>
      <c r="H154" s="214">
        <v>6</v>
      </c>
      <c r="I154" s="215"/>
      <c r="J154" s="216">
        <f>ROUND(I154*H154,2)</f>
        <v>0</v>
      </c>
      <c r="K154" s="217"/>
      <c r="L154" s="38"/>
      <c r="M154" s="218" t="s">
        <v>1</v>
      </c>
      <c r="N154" s="219" t="s">
        <v>44</v>
      </c>
      <c r="O154" s="72"/>
      <c r="P154" s="220">
        <f>O154*H154</f>
        <v>0</v>
      </c>
      <c r="Q154" s="220">
        <v>0</v>
      </c>
      <c r="R154" s="220">
        <f>Q154*H154</f>
        <v>0</v>
      </c>
      <c r="S154" s="220">
        <v>0</v>
      </c>
      <c r="T154" s="22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2" t="s">
        <v>159</v>
      </c>
      <c r="AT154" s="222" t="s">
        <v>155</v>
      </c>
      <c r="AU154" s="222" t="s">
        <v>89</v>
      </c>
      <c r="AY154" s="17" t="s">
        <v>153</v>
      </c>
      <c r="BE154" s="115">
        <f>IF(N154="základní",J154,0)</f>
        <v>0</v>
      </c>
      <c r="BF154" s="115">
        <f>IF(N154="snížená",J154,0)</f>
        <v>0</v>
      </c>
      <c r="BG154" s="115">
        <f>IF(N154="zákl. přenesená",J154,0)</f>
        <v>0</v>
      </c>
      <c r="BH154" s="115">
        <f>IF(N154="sníž. přenesená",J154,0)</f>
        <v>0</v>
      </c>
      <c r="BI154" s="115">
        <f>IF(N154="nulová",J154,0)</f>
        <v>0</v>
      </c>
      <c r="BJ154" s="17" t="s">
        <v>87</v>
      </c>
      <c r="BK154" s="115">
        <f>ROUND(I154*H154,2)</f>
        <v>0</v>
      </c>
      <c r="BL154" s="17" t="s">
        <v>159</v>
      </c>
      <c r="BM154" s="222" t="s">
        <v>571</v>
      </c>
    </row>
    <row r="155" spans="2:51" s="13" customFormat="1" ht="12">
      <c r="B155" s="223"/>
      <c r="C155" s="224"/>
      <c r="D155" s="225" t="s">
        <v>161</v>
      </c>
      <c r="E155" s="226" t="s">
        <v>1</v>
      </c>
      <c r="F155" s="227" t="s">
        <v>572</v>
      </c>
      <c r="G155" s="224"/>
      <c r="H155" s="228">
        <v>6</v>
      </c>
      <c r="I155" s="229"/>
      <c r="J155" s="224"/>
      <c r="K155" s="224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161</v>
      </c>
      <c r="AU155" s="234" t="s">
        <v>89</v>
      </c>
      <c r="AV155" s="13" t="s">
        <v>89</v>
      </c>
      <c r="AW155" s="13" t="s">
        <v>32</v>
      </c>
      <c r="AX155" s="13" t="s">
        <v>87</v>
      </c>
      <c r="AY155" s="234" t="s">
        <v>153</v>
      </c>
    </row>
    <row r="156" spans="1:65" s="2" customFormat="1" ht="16.5" customHeight="1">
      <c r="A156" s="35"/>
      <c r="B156" s="36"/>
      <c r="C156" s="210" t="s">
        <v>183</v>
      </c>
      <c r="D156" s="210" t="s">
        <v>155</v>
      </c>
      <c r="E156" s="211" t="s">
        <v>573</v>
      </c>
      <c r="F156" s="212" t="s">
        <v>574</v>
      </c>
      <c r="G156" s="213" t="s">
        <v>226</v>
      </c>
      <c r="H156" s="214">
        <v>12</v>
      </c>
      <c r="I156" s="215"/>
      <c r="J156" s="216">
        <f>ROUND(I156*H156,2)</f>
        <v>0</v>
      </c>
      <c r="K156" s="217"/>
      <c r="L156" s="38"/>
      <c r="M156" s="218" t="s">
        <v>1</v>
      </c>
      <c r="N156" s="219" t="s">
        <v>44</v>
      </c>
      <c r="O156" s="72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2" t="s">
        <v>159</v>
      </c>
      <c r="AT156" s="222" t="s">
        <v>155</v>
      </c>
      <c r="AU156" s="222" t="s">
        <v>89</v>
      </c>
      <c r="AY156" s="17" t="s">
        <v>153</v>
      </c>
      <c r="BE156" s="115">
        <f>IF(N156="základní",J156,0)</f>
        <v>0</v>
      </c>
      <c r="BF156" s="115">
        <f>IF(N156="snížená",J156,0)</f>
        <v>0</v>
      </c>
      <c r="BG156" s="115">
        <f>IF(N156="zákl. přenesená",J156,0)</f>
        <v>0</v>
      </c>
      <c r="BH156" s="115">
        <f>IF(N156="sníž. přenesená",J156,0)</f>
        <v>0</v>
      </c>
      <c r="BI156" s="115">
        <f>IF(N156="nulová",J156,0)</f>
        <v>0</v>
      </c>
      <c r="BJ156" s="17" t="s">
        <v>87</v>
      </c>
      <c r="BK156" s="115">
        <f>ROUND(I156*H156,2)</f>
        <v>0</v>
      </c>
      <c r="BL156" s="17" t="s">
        <v>159</v>
      </c>
      <c r="BM156" s="222" t="s">
        <v>575</v>
      </c>
    </row>
    <row r="157" spans="2:51" s="13" customFormat="1" ht="12">
      <c r="B157" s="223"/>
      <c r="C157" s="224"/>
      <c r="D157" s="225" t="s">
        <v>161</v>
      </c>
      <c r="E157" s="226" t="s">
        <v>1</v>
      </c>
      <c r="F157" s="227" t="s">
        <v>576</v>
      </c>
      <c r="G157" s="224"/>
      <c r="H157" s="228">
        <v>12</v>
      </c>
      <c r="I157" s="229"/>
      <c r="J157" s="224"/>
      <c r="K157" s="224"/>
      <c r="L157" s="230"/>
      <c r="M157" s="231"/>
      <c r="N157" s="232"/>
      <c r="O157" s="232"/>
      <c r="P157" s="232"/>
      <c r="Q157" s="232"/>
      <c r="R157" s="232"/>
      <c r="S157" s="232"/>
      <c r="T157" s="233"/>
      <c r="AT157" s="234" t="s">
        <v>161</v>
      </c>
      <c r="AU157" s="234" t="s">
        <v>89</v>
      </c>
      <c r="AV157" s="13" t="s">
        <v>89</v>
      </c>
      <c r="AW157" s="13" t="s">
        <v>32</v>
      </c>
      <c r="AX157" s="13" t="s">
        <v>87</v>
      </c>
      <c r="AY157" s="234" t="s">
        <v>153</v>
      </c>
    </row>
    <row r="158" spans="2:63" s="12" customFormat="1" ht="22.8" customHeight="1">
      <c r="B158" s="194"/>
      <c r="C158" s="195"/>
      <c r="D158" s="196" t="s">
        <v>78</v>
      </c>
      <c r="E158" s="208" t="s">
        <v>221</v>
      </c>
      <c r="F158" s="208" t="s">
        <v>222</v>
      </c>
      <c r="G158" s="195"/>
      <c r="H158" s="195"/>
      <c r="I158" s="198"/>
      <c r="J158" s="209">
        <f>BK158</f>
        <v>0</v>
      </c>
      <c r="K158" s="195"/>
      <c r="L158" s="200"/>
      <c r="M158" s="201"/>
      <c r="N158" s="202"/>
      <c r="O158" s="202"/>
      <c r="P158" s="203">
        <f>P159</f>
        <v>0</v>
      </c>
      <c r="Q158" s="202"/>
      <c r="R158" s="203">
        <f>R159</f>
        <v>0</v>
      </c>
      <c r="S158" s="202"/>
      <c r="T158" s="204">
        <f>T159</f>
        <v>0</v>
      </c>
      <c r="AR158" s="205" t="s">
        <v>87</v>
      </c>
      <c r="AT158" s="206" t="s">
        <v>78</v>
      </c>
      <c r="AU158" s="206" t="s">
        <v>87</v>
      </c>
      <c r="AY158" s="205" t="s">
        <v>153</v>
      </c>
      <c r="BK158" s="207">
        <f>BK159</f>
        <v>0</v>
      </c>
    </row>
    <row r="159" spans="1:65" s="2" customFormat="1" ht="16.5" customHeight="1">
      <c r="A159" s="35"/>
      <c r="B159" s="36"/>
      <c r="C159" s="210" t="s">
        <v>577</v>
      </c>
      <c r="D159" s="210" t="s">
        <v>155</v>
      </c>
      <c r="E159" s="211" t="s">
        <v>578</v>
      </c>
      <c r="F159" s="212" t="s">
        <v>579</v>
      </c>
      <c r="G159" s="213" t="s">
        <v>226</v>
      </c>
      <c r="H159" s="214">
        <v>0.048</v>
      </c>
      <c r="I159" s="215"/>
      <c r="J159" s="216">
        <f>ROUND(I159*H159,2)</f>
        <v>0</v>
      </c>
      <c r="K159" s="217"/>
      <c r="L159" s="38"/>
      <c r="M159" s="218" t="s">
        <v>1</v>
      </c>
      <c r="N159" s="219" t="s">
        <v>44</v>
      </c>
      <c r="O159" s="72"/>
      <c r="P159" s="220">
        <f>O159*H159</f>
        <v>0</v>
      </c>
      <c r="Q159" s="220">
        <v>0</v>
      </c>
      <c r="R159" s="220">
        <f>Q159*H159</f>
        <v>0</v>
      </c>
      <c r="S159" s="220">
        <v>0</v>
      </c>
      <c r="T159" s="22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2" t="s">
        <v>159</v>
      </c>
      <c r="AT159" s="222" t="s">
        <v>155</v>
      </c>
      <c r="AU159" s="222" t="s">
        <v>89</v>
      </c>
      <c r="AY159" s="17" t="s">
        <v>153</v>
      </c>
      <c r="BE159" s="115">
        <f>IF(N159="základní",J159,0)</f>
        <v>0</v>
      </c>
      <c r="BF159" s="115">
        <f>IF(N159="snížená",J159,0)</f>
        <v>0</v>
      </c>
      <c r="BG159" s="115">
        <f>IF(N159="zákl. přenesená",J159,0)</f>
        <v>0</v>
      </c>
      <c r="BH159" s="115">
        <f>IF(N159="sníž. přenesená",J159,0)</f>
        <v>0</v>
      </c>
      <c r="BI159" s="115">
        <f>IF(N159="nulová",J159,0)</f>
        <v>0</v>
      </c>
      <c r="BJ159" s="17" t="s">
        <v>87</v>
      </c>
      <c r="BK159" s="115">
        <f>ROUND(I159*H159,2)</f>
        <v>0</v>
      </c>
      <c r="BL159" s="17" t="s">
        <v>159</v>
      </c>
      <c r="BM159" s="222" t="s">
        <v>580</v>
      </c>
    </row>
    <row r="160" spans="2:63" s="12" customFormat="1" ht="25.95" customHeight="1">
      <c r="B160" s="194"/>
      <c r="C160" s="195"/>
      <c r="D160" s="196" t="s">
        <v>78</v>
      </c>
      <c r="E160" s="197" t="s">
        <v>228</v>
      </c>
      <c r="F160" s="197" t="s">
        <v>229</v>
      </c>
      <c r="G160" s="195"/>
      <c r="H160" s="195"/>
      <c r="I160" s="198"/>
      <c r="J160" s="199">
        <f>BK160</f>
        <v>0</v>
      </c>
      <c r="K160" s="195"/>
      <c r="L160" s="200"/>
      <c r="M160" s="201"/>
      <c r="N160" s="202"/>
      <c r="O160" s="202"/>
      <c r="P160" s="203">
        <f>P161+P173</f>
        <v>0</v>
      </c>
      <c r="Q160" s="202"/>
      <c r="R160" s="203">
        <f>R161+R173</f>
        <v>0.0297627</v>
      </c>
      <c r="S160" s="202"/>
      <c r="T160" s="204">
        <f>T161+T173</f>
        <v>0.01137</v>
      </c>
      <c r="AR160" s="205" t="s">
        <v>89</v>
      </c>
      <c r="AT160" s="206" t="s">
        <v>78</v>
      </c>
      <c r="AU160" s="206" t="s">
        <v>79</v>
      </c>
      <c r="AY160" s="205" t="s">
        <v>153</v>
      </c>
      <c r="BK160" s="207">
        <f>BK161+BK173</f>
        <v>0</v>
      </c>
    </row>
    <row r="161" spans="2:63" s="12" customFormat="1" ht="22.8" customHeight="1">
      <c r="B161" s="194"/>
      <c r="C161" s="195"/>
      <c r="D161" s="196" t="s">
        <v>78</v>
      </c>
      <c r="E161" s="208" t="s">
        <v>230</v>
      </c>
      <c r="F161" s="208" t="s">
        <v>231</v>
      </c>
      <c r="G161" s="195"/>
      <c r="H161" s="195"/>
      <c r="I161" s="198"/>
      <c r="J161" s="209">
        <f>BK161</f>
        <v>0</v>
      </c>
      <c r="K161" s="195"/>
      <c r="L161" s="200"/>
      <c r="M161" s="201"/>
      <c r="N161" s="202"/>
      <c r="O161" s="202"/>
      <c r="P161" s="203">
        <f>SUM(P162:P172)</f>
        <v>0</v>
      </c>
      <c r="Q161" s="202"/>
      <c r="R161" s="203">
        <f>SUM(R162:R172)</f>
        <v>0.016739999999999998</v>
      </c>
      <c r="S161" s="202"/>
      <c r="T161" s="204">
        <f>SUM(T162:T172)</f>
        <v>0.0084</v>
      </c>
      <c r="AR161" s="205" t="s">
        <v>89</v>
      </c>
      <c r="AT161" s="206" t="s">
        <v>78</v>
      </c>
      <c r="AU161" s="206" t="s">
        <v>87</v>
      </c>
      <c r="AY161" s="205" t="s">
        <v>153</v>
      </c>
      <c r="BK161" s="207">
        <f>SUM(BK162:BK172)</f>
        <v>0</v>
      </c>
    </row>
    <row r="162" spans="1:65" s="2" customFormat="1" ht="16.5" customHeight="1">
      <c r="A162" s="35"/>
      <c r="B162" s="36"/>
      <c r="C162" s="210" t="s">
        <v>163</v>
      </c>
      <c r="D162" s="210" t="s">
        <v>155</v>
      </c>
      <c r="E162" s="211" t="s">
        <v>581</v>
      </c>
      <c r="F162" s="212" t="s">
        <v>582</v>
      </c>
      <c r="G162" s="213" t="s">
        <v>158</v>
      </c>
      <c r="H162" s="214">
        <v>3</v>
      </c>
      <c r="I162" s="215"/>
      <c r="J162" s="216">
        <f>ROUND(I162*H162,2)</f>
        <v>0</v>
      </c>
      <c r="K162" s="217"/>
      <c r="L162" s="38"/>
      <c r="M162" s="218" t="s">
        <v>1</v>
      </c>
      <c r="N162" s="219" t="s">
        <v>44</v>
      </c>
      <c r="O162" s="72"/>
      <c r="P162" s="220">
        <f>O162*H162</f>
        <v>0</v>
      </c>
      <c r="Q162" s="220">
        <v>0.00122</v>
      </c>
      <c r="R162" s="220">
        <f>Q162*H162</f>
        <v>0.00366</v>
      </c>
      <c r="S162" s="220">
        <v>0.00082</v>
      </c>
      <c r="T162" s="221">
        <f>S162*H162</f>
        <v>0.00246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2" t="s">
        <v>235</v>
      </c>
      <c r="AT162" s="222" t="s">
        <v>155</v>
      </c>
      <c r="AU162" s="222" t="s">
        <v>89</v>
      </c>
      <c r="AY162" s="17" t="s">
        <v>153</v>
      </c>
      <c r="BE162" s="115">
        <f>IF(N162="základní",J162,0)</f>
        <v>0</v>
      </c>
      <c r="BF162" s="115">
        <f>IF(N162="snížená",J162,0)</f>
        <v>0</v>
      </c>
      <c r="BG162" s="115">
        <f>IF(N162="zákl. přenesená",J162,0)</f>
        <v>0</v>
      </c>
      <c r="BH162" s="115">
        <f>IF(N162="sníž. přenesená",J162,0)</f>
        <v>0</v>
      </c>
      <c r="BI162" s="115">
        <f>IF(N162="nulová",J162,0)</f>
        <v>0</v>
      </c>
      <c r="BJ162" s="17" t="s">
        <v>87</v>
      </c>
      <c r="BK162" s="115">
        <f>ROUND(I162*H162,2)</f>
        <v>0</v>
      </c>
      <c r="BL162" s="17" t="s">
        <v>235</v>
      </c>
      <c r="BM162" s="222" t="s">
        <v>583</v>
      </c>
    </row>
    <row r="163" spans="2:51" s="13" customFormat="1" ht="12">
      <c r="B163" s="223"/>
      <c r="C163" s="224"/>
      <c r="D163" s="225" t="s">
        <v>161</v>
      </c>
      <c r="E163" s="226" t="s">
        <v>1</v>
      </c>
      <c r="F163" s="227" t="s">
        <v>584</v>
      </c>
      <c r="G163" s="224"/>
      <c r="H163" s="228">
        <v>3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3"/>
      <c r="AT163" s="234" t="s">
        <v>161</v>
      </c>
      <c r="AU163" s="234" t="s">
        <v>89</v>
      </c>
      <c r="AV163" s="13" t="s">
        <v>89</v>
      </c>
      <c r="AW163" s="13" t="s">
        <v>32</v>
      </c>
      <c r="AX163" s="13" t="s">
        <v>87</v>
      </c>
      <c r="AY163" s="234" t="s">
        <v>153</v>
      </c>
    </row>
    <row r="164" spans="1:65" s="2" customFormat="1" ht="16.5" customHeight="1">
      <c r="A164" s="35"/>
      <c r="B164" s="36"/>
      <c r="C164" s="210" t="s">
        <v>188</v>
      </c>
      <c r="D164" s="210" t="s">
        <v>155</v>
      </c>
      <c r="E164" s="211" t="s">
        <v>585</v>
      </c>
      <c r="F164" s="212" t="s">
        <v>586</v>
      </c>
      <c r="G164" s="213" t="s">
        <v>167</v>
      </c>
      <c r="H164" s="214">
        <v>3</v>
      </c>
      <c r="I164" s="215"/>
      <c r="J164" s="216">
        <f>ROUND(I164*H164,2)</f>
        <v>0</v>
      </c>
      <c r="K164" s="217"/>
      <c r="L164" s="38"/>
      <c r="M164" s="218" t="s">
        <v>1</v>
      </c>
      <c r="N164" s="219" t="s">
        <v>44</v>
      </c>
      <c r="O164" s="72"/>
      <c r="P164" s="220">
        <f>O164*H164</f>
        <v>0</v>
      </c>
      <c r="Q164" s="220">
        <v>0</v>
      </c>
      <c r="R164" s="220">
        <f>Q164*H164</f>
        <v>0</v>
      </c>
      <c r="S164" s="220">
        <v>0.00198</v>
      </c>
      <c r="T164" s="221">
        <f>S164*H164</f>
        <v>0.00594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2" t="s">
        <v>235</v>
      </c>
      <c r="AT164" s="222" t="s">
        <v>155</v>
      </c>
      <c r="AU164" s="222" t="s">
        <v>89</v>
      </c>
      <c r="AY164" s="17" t="s">
        <v>153</v>
      </c>
      <c r="BE164" s="115">
        <f>IF(N164="základní",J164,0)</f>
        <v>0</v>
      </c>
      <c r="BF164" s="115">
        <f>IF(N164="snížená",J164,0)</f>
        <v>0</v>
      </c>
      <c r="BG164" s="115">
        <f>IF(N164="zákl. přenesená",J164,0)</f>
        <v>0</v>
      </c>
      <c r="BH164" s="115">
        <f>IF(N164="sníž. přenesená",J164,0)</f>
        <v>0</v>
      </c>
      <c r="BI164" s="115">
        <f>IF(N164="nulová",J164,0)</f>
        <v>0</v>
      </c>
      <c r="BJ164" s="17" t="s">
        <v>87</v>
      </c>
      <c r="BK164" s="115">
        <f>ROUND(I164*H164,2)</f>
        <v>0</v>
      </c>
      <c r="BL164" s="17" t="s">
        <v>235</v>
      </c>
      <c r="BM164" s="222" t="s">
        <v>587</v>
      </c>
    </row>
    <row r="165" spans="2:51" s="13" customFormat="1" ht="12">
      <c r="B165" s="223"/>
      <c r="C165" s="224"/>
      <c r="D165" s="225" t="s">
        <v>161</v>
      </c>
      <c r="E165" s="226" t="s">
        <v>1</v>
      </c>
      <c r="F165" s="227" t="s">
        <v>584</v>
      </c>
      <c r="G165" s="224"/>
      <c r="H165" s="228">
        <v>3</v>
      </c>
      <c r="I165" s="229"/>
      <c r="J165" s="224"/>
      <c r="K165" s="224"/>
      <c r="L165" s="230"/>
      <c r="M165" s="231"/>
      <c r="N165" s="232"/>
      <c r="O165" s="232"/>
      <c r="P165" s="232"/>
      <c r="Q165" s="232"/>
      <c r="R165" s="232"/>
      <c r="S165" s="232"/>
      <c r="T165" s="233"/>
      <c r="AT165" s="234" t="s">
        <v>161</v>
      </c>
      <c r="AU165" s="234" t="s">
        <v>89</v>
      </c>
      <c r="AV165" s="13" t="s">
        <v>89</v>
      </c>
      <c r="AW165" s="13" t="s">
        <v>32</v>
      </c>
      <c r="AX165" s="13" t="s">
        <v>87</v>
      </c>
      <c r="AY165" s="234" t="s">
        <v>153</v>
      </c>
    </row>
    <row r="166" spans="1:65" s="2" customFormat="1" ht="16.5" customHeight="1">
      <c r="A166" s="35"/>
      <c r="B166" s="36"/>
      <c r="C166" s="210" t="s">
        <v>209</v>
      </c>
      <c r="D166" s="210" t="s">
        <v>155</v>
      </c>
      <c r="E166" s="211" t="s">
        <v>588</v>
      </c>
      <c r="F166" s="212" t="s">
        <v>589</v>
      </c>
      <c r="G166" s="213" t="s">
        <v>158</v>
      </c>
      <c r="H166" s="214">
        <v>3</v>
      </c>
      <c r="I166" s="215"/>
      <c r="J166" s="216">
        <f>ROUND(I166*H166,2)</f>
        <v>0</v>
      </c>
      <c r="K166" s="217"/>
      <c r="L166" s="38"/>
      <c r="M166" s="218" t="s">
        <v>1</v>
      </c>
      <c r="N166" s="219" t="s">
        <v>44</v>
      </c>
      <c r="O166" s="72"/>
      <c r="P166" s="220">
        <f>O166*H166</f>
        <v>0</v>
      </c>
      <c r="Q166" s="220">
        <v>0.00179</v>
      </c>
      <c r="R166" s="220">
        <f>Q166*H166</f>
        <v>0.00537</v>
      </c>
      <c r="S166" s="220">
        <v>0</v>
      </c>
      <c r="T166" s="22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2" t="s">
        <v>235</v>
      </c>
      <c r="AT166" s="222" t="s">
        <v>155</v>
      </c>
      <c r="AU166" s="222" t="s">
        <v>89</v>
      </c>
      <c r="AY166" s="17" t="s">
        <v>153</v>
      </c>
      <c r="BE166" s="115">
        <f>IF(N166="základní",J166,0)</f>
        <v>0</v>
      </c>
      <c r="BF166" s="115">
        <f>IF(N166="snížená",J166,0)</f>
        <v>0</v>
      </c>
      <c r="BG166" s="115">
        <f>IF(N166="zákl. přenesená",J166,0)</f>
        <v>0</v>
      </c>
      <c r="BH166" s="115">
        <f>IF(N166="sníž. přenesená",J166,0)</f>
        <v>0</v>
      </c>
      <c r="BI166" s="115">
        <f>IF(N166="nulová",J166,0)</f>
        <v>0</v>
      </c>
      <c r="BJ166" s="17" t="s">
        <v>87</v>
      </c>
      <c r="BK166" s="115">
        <f>ROUND(I166*H166,2)</f>
        <v>0</v>
      </c>
      <c r="BL166" s="17" t="s">
        <v>235</v>
      </c>
      <c r="BM166" s="222" t="s">
        <v>590</v>
      </c>
    </row>
    <row r="167" spans="2:51" s="13" customFormat="1" ht="12">
      <c r="B167" s="223"/>
      <c r="C167" s="224"/>
      <c r="D167" s="225" t="s">
        <v>161</v>
      </c>
      <c r="E167" s="226" t="s">
        <v>1</v>
      </c>
      <c r="F167" s="227" t="s">
        <v>584</v>
      </c>
      <c r="G167" s="224"/>
      <c r="H167" s="228">
        <v>3</v>
      </c>
      <c r="I167" s="229"/>
      <c r="J167" s="224"/>
      <c r="K167" s="224"/>
      <c r="L167" s="230"/>
      <c r="M167" s="231"/>
      <c r="N167" s="232"/>
      <c r="O167" s="232"/>
      <c r="P167" s="232"/>
      <c r="Q167" s="232"/>
      <c r="R167" s="232"/>
      <c r="S167" s="232"/>
      <c r="T167" s="233"/>
      <c r="AT167" s="234" t="s">
        <v>161</v>
      </c>
      <c r="AU167" s="234" t="s">
        <v>89</v>
      </c>
      <c r="AV167" s="13" t="s">
        <v>89</v>
      </c>
      <c r="AW167" s="13" t="s">
        <v>32</v>
      </c>
      <c r="AX167" s="13" t="s">
        <v>87</v>
      </c>
      <c r="AY167" s="234" t="s">
        <v>153</v>
      </c>
    </row>
    <row r="168" spans="1:65" s="2" customFormat="1" ht="16.5" customHeight="1">
      <c r="A168" s="35"/>
      <c r="B168" s="36"/>
      <c r="C168" s="210" t="s">
        <v>214</v>
      </c>
      <c r="D168" s="210" t="s">
        <v>155</v>
      </c>
      <c r="E168" s="211" t="s">
        <v>591</v>
      </c>
      <c r="F168" s="212" t="s">
        <v>592</v>
      </c>
      <c r="G168" s="213" t="s">
        <v>158</v>
      </c>
      <c r="H168" s="214">
        <v>3</v>
      </c>
      <c r="I168" s="215"/>
      <c r="J168" s="216">
        <f>ROUND(I168*H168,2)</f>
        <v>0</v>
      </c>
      <c r="K168" s="217"/>
      <c r="L168" s="38"/>
      <c r="M168" s="218" t="s">
        <v>1</v>
      </c>
      <c r="N168" s="219" t="s">
        <v>44</v>
      </c>
      <c r="O168" s="72"/>
      <c r="P168" s="220">
        <f>O168*H168</f>
        <v>0</v>
      </c>
      <c r="Q168" s="220">
        <v>0.001</v>
      </c>
      <c r="R168" s="220">
        <f>Q168*H168</f>
        <v>0.003</v>
      </c>
      <c r="S168" s="220">
        <v>0</v>
      </c>
      <c r="T168" s="221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2" t="s">
        <v>235</v>
      </c>
      <c r="AT168" s="222" t="s">
        <v>155</v>
      </c>
      <c r="AU168" s="222" t="s">
        <v>89</v>
      </c>
      <c r="AY168" s="17" t="s">
        <v>153</v>
      </c>
      <c r="BE168" s="115">
        <f>IF(N168="základní",J168,0)</f>
        <v>0</v>
      </c>
      <c r="BF168" s="115">
        <f>IF(N168="snížená",J168,0)</f>
        <v>0</v>
      </c>
      <c r="BG168" s="115">
        <f>IF(N168="zákl. přenesená",J168,0)</f>
        <v>0</v>
      </c>
      <c r="BH168" s="115">
        <f>IF(N168="sníž. přenesená",J168,0)</f>
        <v>0</v>
      </c>
      <c r="BI168" s="115">
        <f>IF(N168="nulová",J168,0)</f>
        <v>0</v>
      </c>
      <c r="BJ168" s="17" t="s">
        <v>87</v>
      </c>
      <c r="BK168" s="115">
        <f>ROUND(I168*H168,2)</f>
        <v>0</v>
      </c>
      <c r="BL168" s="17" t="s">
        <v>235</v>
      </c>
      <c r="BM168" s="222" t="s">
        <v>593</v>
      </c>
    </row>
    <row r="169" spans="2:51" s="13" customFormat="1" ht="12">
      <c r="B169" s="223"/>
      <c r="C169" s="224"/>
      <c r="D169" s="225" t="s">
        <v>161</v>
      </c>
      <c r="E169" s="226" t="s">
        <v>1</v>
      </c>
      <c r="F169" s="227" t="s">
        <v>584</v>
      </c>
      <c r="G169" s="224"/>
      <c r="H169" s="228">
        <v>3</v>
      </c>
      <c r="I169" s="229"/>
      <c r="J169" s="224"/>
      <c r="K169" s="224"/>
      <c r="L169" s="230"/>
      <c r="M169" s="231"/>
      <c r="N169" s="232"/>
      <c r="O169" s="232"/>
      <c r="P169" s="232"/>
      <c r="Q169" s="232"/>
      <c r="R169" s="232"/>
      <c r="S169" s="232"/>
      <c r="T169" s="233"/>
      <c r="AT169" s="234" t="s">
        <v>161</v>
      </c>
      <c r="AU169" s="234" t="s">
        <v>89</v>
      </c>
      <c r="AV169" s="13" t="s">
        <v>89</v>
      </c>
      <c r="AW169" s="13" t="s">
        <v>32</v>
      </c>
      <c r="AX169" s="13" t="s">
        <v>87</v>
      </c>
      <c r="AY169" s="234" t="s">
        <v>153</v>
      </c>
    </row>
    <row r="170" spans="1:65" s="2" customFormat="1" ht="16.5" customHeight="1">
      <c r="A170" s="35"/>
      <c r="B170" s="36"/>
      <c r="C170" s="210" t="s">
        <v>223</v>
      </c>
      <c r="D170" s="210" t="s">
        <v>155</v>
      </c>
      <c r="E170" s="211" t="s">
        <v>594</v>
      </c>
      <c r="F170" s="212" t="s">
        <v>595</v>
      </c>
      <c r="G170" s="213" t="s">
        <v>167</v>
      </c>
      <c r="H170" s="214">
        <v>3</v>
      </c>
      <c r="I170" s="215"/>
      <c r="J170" s="216">
        <f>ROUND(I170*H170,2)</f>
        <v>0</v>
      </c>
      <c r="K170" s="217"/>
      <c r="L170" s="38"/>
      <c r="M170" s="218" t="s">
        <v>1</v>
      </c>
      <c r="N170" s="219" t="s">
        <v>44</v>
      </c>
      <c r="O170" s="72"/>
      <c r="P170" s="220">
        <f>O170*H170</f>
        <v>0</v>
      </c>
      <c r="Q170" s="220">
        <v>0.00157</v>
      </c>
      <c r="R170" s="220">
        <f>Q170*H170</f>
        <v>0.00471</v>
      </c>
      <c r="S170" s="220">
        <v>0</v>
      </c>
      <c r="T170" s="221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2" t="s">
        <v>235</v>
      </c>
      <c r="AT170" s="222" t="s">
        <v>155</v>
      </c>
      <c r="AU170" s="222" t="s">
        <v>89</v>
      </c>
      <c r="AY170" s="17" t="s">
        <v>153</v>
      </c>
      <c r="BE170" s="115">
        <f>IF(N170="základní",J170,0)</f>
        <v>0</v>
      </c>
      <c r="BF170" s="115">
        <f>IF(N170="snížená",J170,0)</f>
        <v>0</v>
      </c>
      <c r="BG170" s="115">
        <f>IF(N170="zákl. přenesená",J170,0)</f>
        <v>0</v>
      </c>
      <c r="BH170" s="115">
        <f>IF(N170="sníž. přenesená",J170,0)</f>
        <v>0</v>
      </c>
      <c r="BI170" s="115">
        <f>IF(N170="nulová",J170,0)</f>
        <v>0</v>
      </c>
      <c r="BJ170" s="17" t="s">
        <v>87</v>
      </c>
      <c r="BK170" s="115">
        <f>ROUND(I170*H170,2)</f>
        <v>0</v>
      </c>
      <c r="BL170" s="17" t="s">
        <v>235</v>
      </c>
      <c r="BM170" s="222" t="s">
        <v>596</v>
      </c>
    </row>
    <row r="171" spans="2:51" s="13" customFormat="1" ht="12">
      <c r="B171" s="223"/>
      <c r="C171" s="224"/>
      <c r="D171" s="225" t="s">
        <v>161</v>
      </c>
      <c r="E171" s="226" t="s">
        <v>1</v>
      </c>
      <c r="F171" s="227" t="s">
        <v>584</v>
      </c>
      <c r="G171" s="224"/>
      <c r="H171" s="228">
        <v>3</v>
      </c>
      <c r="I171" s="229"/>
      <c r="J171" s="224"/>
      <c r="K171" s="224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161</v>
      </c>
      <c r="AU171" s="234" t="s">
        <v>89</v>
      </c>
      <c r="AV171" s="13" t="s">
        <v>89</v>
      </c>
      <c r="AW171" s="13" t="s">
        <v>32</v>
      </c>
      <c r="AX171" s="13" t="s">
        <v>87</v>
      </c>
      <c r="AY171" s="234" t="s">
        <v>153</v>
      </c>
    </row>
    <row r="172" spans="1:65" s="2" customFormat="1" ht="21.75" customHeight="1">
      <c r="A172" s="35"/>
      <c r="B172" s="36"/>
      <c r="C172" s="210" t="s">
        <v>232</v>
      </c>
      <c r="D172" s="210" t="s">
        <v>155</v>
      </c>
      <c r="E172" s="211" t="s">
        <v>252</v>
      </c>
      <c r="F172" s="212" t="s">
        <v>253</v>
      </c>
      <c r="G172" s="213" t="s">
        <v>254</v>
      </c>
      <c r="H172" s="267"/>
      <c r="I172" s="215"/>
      <c r="J172" s="216">
        <f>ROUND(I172*H172,2)</f>
        <v>0</v>
      </c>
      <c r="K172" s="217"/>
      <c r="L172" s="38"/>
      <c r="M172" s="218" t="s">
        <v>1</v>
      </c>
      <c r="N172" s="219" t="s">
        <v>44</v>
      </c>
      <c r="O172" s="72"/>
      <c r="P172" s="220">
        <f>O172*H172</f>
        <v>0</v>
      </c>
      <c r="Q172" s="220">
        <v>0</v>
      </c>
      <c r="R172" s="220">
        <f>Q172*H172</f>
        <v>0</v>
      </c>
      <c r="S172" s="220">
        <v>0</v>
      </c>
      <c r="T172" s="221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2" t="s">
        <v>235</v>
      </c>
      <c r="AT172" s="222" t="s">
        <v>155</v>
      </c>
      <c r="AU172" s="222" t="s">
        <v>89</v>
      </c>
      <c r="AY172" s="17" t="s">
        <v>153</v>
      </c>
      <c r="BE172" s="115">
        <f>IF(N172="základní",J172,0)</f>
        <v>0</v>
      </c>
      <c r="BF172" s="115">
        <f>IF(N172="snížená",J172,0)</f>
        <v>0</v>
      </c>
      <c r="BG172" s="115">
        <f>IF(N172="zákl. přenesená",J172,0)</f>
        <v>0</v>
      </c>
      <c r="BH172" s="115">
        <f>IF(N172="sníž. přenesená",J172,0)</f>
        <v>0</v>
      </c>
      <c r="BI172" s="115">
        <f>IF(N172="nulová",J172,0)</f>
        <v>0</v>
      </c>
      <c r="BJ172" s="17" t="s">
        <v>87</v>
      </c>
      <c r="BK172" s="115">
        <f>ROUND(I172*H172,2)</f>
        <v>0</v>
      </c>
      <c r="BL172" s="17" t="s">
        <v>235</v>
      </c>
      <c r="BM172" s="222" t="s">
        <v>597</v>
      </c>
    </row>
    <row r="173" spans="2:63" s="12" customFormat="1" ht="22.8" customHeight="1">
      <c r="B173" s="194"/>
      <c r="C173" s="195"/>
      <c r="D173" s="196" t="s">
        <v>78</v>
      </c>
      <c r="E173" s="208" t="s">
        <v>256</v>
      </c>
      <c r="F173" s="208" t="s">
        <v>257</v>
      </c>
      <c r="G173" s="195"/>
      <c r="H173" s="195"/>
      <c r="I173" s="198"/>
      <c r="J173" s="209">
        <f>BK173</f>
        <v>0</v>
      </c>
      <c r="K173" s="195"/>
      <c r="L173" s="200"/>
      <c r="M173" s="201"/>
      <c r="N173" s="202"/>
      <c r="O173" s="202"/>
      <c r="P173" s="203">
        <f>SUM(P174:P192)</f>
        <v>0</v>
      </c>
      <c r="Q173" s="202"/>
      <c r="R173" s="203">
        <f>SUM(R174:R192)</f>
        <v>0.013022700000000002</v>
      </c>
      <c r="S173" s="202"/>
      <c r="T173" s="204">
        <f>SUM(T174:T192)</f>
        <v>0.00297</v>
      </c>
      <c r="AR173" s="205" t="s">
        <v>89</v>
      </c>
      <c r="AT173" s="206" t="s">
        <v>78</v>
      </c>
      <c r="AU173" s="206" t="s">
        <v>87</v>
      </c>
      <c r="AY173" s="205" t="s">
        <v>153</v>
      </c>
      <c r="BK173" s="207">
        <f>SUM(BK174:BK192)</f>
        <v>0</v>
      </c>
    </row>
    <row r="174" spans="1:65" s="2" customFormat="1" ht="16.5" customHeight="1">
      <c r="A174" s="35"/>
      <c r="B174" s="36"/>
      <c r="C174" s="210" t="s">
        <v>238</v>
      </c>
      <c r="D174" s="210" t="s">
        <v>155</v>
      </c>
      <c r="E174" s="211" t="s">
        <v>598</v>
      </c>
      <c r="F174" s="212" t="s">
        <v>599</v>
      </c>
      <c r="G174" s="213" t="s">
        <v>158</v>
      </c>
      <c r="H174" s="214">
        <v>3</v>
      </c>
      <c r="I174" s="215"/>
      <c r="J174" s="216">
        <f>ROUND(I174*H174,2)</f>
        <v>0</v>
      </c>
      <c r="K174" s="217"/>
      <c r="L174" s="38"/>
      <c r="M174" s="218" t="s">
        <v>1</v>
      </c>
      <c r="N174" s="219" t="s">
        <v>44</v>
      </c>
      <c r="O174" s="72"/>
      <c r="P174" s="220">
        <f>O174*H174</f>
        <v>0</v>
      </c>
      <c r="Q174" s="220">
        <v>0</v>
      </c>
      <c r="R174" s="220">
        <f>Q174*H174</f>
        <v>0</v>
      </c>
      <c r="S174" s="220">
        <v>0</v>
      </c>
      <c r="T174" s="221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2" t="s">
        <v>235</v>
      </c>
      <c r="AT174" s="222" t="s">
        <v>155</v>
      </c>
      <c r="AU174" s="222" t="s">
        <v>89</v>
      </c>
      <c r="AY174" s="17" t="s">
        <v>153</v>
      </c>
      <c r="BE174" s="115">
        <f>IF(N174="základní",J174,0)</f>
        <v>0</v>
      </c>
      <c r="BF174" s="115">
        <f>IF(N174="snížená",J174,0)</f>
        <v>0</v>
      </c>
      <c r="BG174" s="115">
        <f>IF(N174="zákl. přenesená",J174,0)</f>
        <v>0</v>
      </c>
      <c r="BH174" s="115">
        <f>IF(N174="sníž. přenesená",J174,0)</f>
        <v>0</v>
      </c>
      <c r="BI174" s="115">
        <f>IF(N174="nulová",J174,0)</f>
        <v>0</v>
      </c>
      <c r="BJ174" s="17" t="s">
        <v>87</v>
      </c>
      <c r="BK174" s="115">
        <f>ROUND(I174*H174,2)</f>
        <v>0</v>
      </c>
      <c r="BL174" s="17" t="s">
        <v>235</v>
      </c>
      <c r="BM174" s="222" t="s">
        <v>600</v>
      </c>
    </row>
    <row r="175" spans="2:51" s="13" customFormat="1" ht="12">
      <c r="B175" s="223"/>
      <c r="C175" s="224"/>
      <c r="D175" s="225" t="s">
        <v>161</v>
      </c>
      <c r="E175" s="226" t="s">
        <v>1</v>
      </c>
      <c r="F175" s="227" t="s">
        <v>601</v>
      </c>
      <c r="G175" s="224"/>
      <c r="H175" s="228">
        <v>3</v>
      </c>
      <c r="I175" s="229"/>
      <c r="J175" s="224"/>
      <c r="K175" s="224"/>
      <c r="L175" s="230"/>
      <c r="M175" s="231"/>
      <c r="N175" s="232"/>
      <c r="O175" s="232"/>
      <c r="P175" s="232"/>
      <c r="Q175" s="232"/>
      <c r="R175" s="232"/>
      <c r="S175" s="232"/>
      <c r="T175" s="233"/>
      <c r="AT175" s="234" t="s">
        <v>161</v>
      </c>
      <c r="AU175" s="234" t="s">
        <v>89</v>
      </c>
      <c r="AV175" s="13" t="s">
        <v>89</v>
      </c>
      <c r="AW175" s="13" t="s">
        <v>32</v>
      </c>
      <c r="AX175" s="13" t="s">
        <v>87</v>
      </c>
      <c r="AY175" s="234" t="s">
        <v>153</v>
      </c>
    </row>
    <row r="176" spans="1:65" s="2" customFormat="1" ht="16.5" customHeight="1">
      <c r="A176" s="35"/>
      <c r="B176" s="36"/>
      <c r="C176" s="210" t="s">
        <v>8</v>
      </c>
      <c r="D176" s="210" t="s">
        <v>155</v>
      </c>
      <c r="E176" s="211" t="s">
        <v>602</v>
      </c>
      <c r="F176" s="212" t="s">
        <v>603</v>
      </c>
      <c r="G176" s="213" t="s">
        <v>167</v>
      </c>
      <c r="H176" s="214">
        <v>3</v>
      </c>
      <c r="I176" s="215"/>
      <c r="J176" s="216">
        <f>ROUND(I176*H176,2)</f>
        <v>0</v>
      </c>
      <c r="K176" s="217"/>
      <c r="L176" s="38"/>
      <c r="M176" s="218" t="s">
        <v>1</v>
      </c>
      <c r="N176" s="219" t="s">
        <v>44</v>
      </c>
      <c r="O176" s="72"/>
      <c r="P176" s="220">
        <f>O176*H176</f>
        <v>0</v>
      </c>
      <c r="Q176" s="220">
        <v>6E-05</v>
      </c>
      <c r="R176" s="220">
        <f>Q176*H176</f>
        <v>0.00018</v>
      </c>
      <c r="S176" s="220">
        <v>0</v>
      </c>
      <c r="T176" s="221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2" t="s">
        <v>235</v>
      </c>
      <c r="AT176" s="222" t="s">
        <v>155</v>
      </c>
      <c r="AU176" s="222" t="s">
        <v>89</v>
      </c>
      <c r="AY176" s="17" t="s">
        <v>153</v>
      </c>
      <c r="BE176" s="115">
        <f>IF(N176="základní",J176,0)</f>
        <v>0</v>
      </c>
      <c r="BF176" s="115">
        <f>IF(N176="snížená",J176,0)</f>
        <v>0</v>
      </c>
      <c r="BG176" s="115">
        <f>IF(N176="zákl. přenesená",J176,0)</f>
        <v>0</v>
      </c>
      <c r="BH176" s="115">
        <f>IF(N176="sníž. přenesená",J176,0)</f>
        <v>0</v>
      </c>
      <c r="BI176" s="115">
        <f>IF(N176="nulová",J176,0)</f>
        <v>0</v>
      </c>
      <c r="BJ176" s="17" t="s">
        <v>87</v>
      </c>
      <c r="BK176" s="115">
        <f>ROUND(I176*H176,2)</f>
        <v>0</v>
      </c>
      <c r="BL176" s="17" t="s">
        <v>235</v>
      </c>
      <c r="BM176" s="222" t="s">
        <v>604</v>
      </c>
    </row>
    <row r="177" spans="2:51" s="13" customFormat="1" ht="12">
      <c r="B177" s="223"/>
      <c r="C177" s="224"/>
      <c r="D177" s="225" t="s">
        <v>161</v>
      </c>
      <c r="E177" s="226" t="s">
        <v>1</v>
      </c>
      <c r="F177" s="227" t="s">
        <v>601</v>
      </c>
      <c r="G177" s="224"/>
      <c r="H177" s="228">
        <v>3</v>
      </c>
      <c r="I177" s="229"/>
      <c r="J177" s="224"/>
      <c r="K177" s="224"/>
      <c r="L177" s="230"/>
      <c r="M177" s="231"/>
      <c r="N177" s="232"/>
      <c r="O177" s="232"/>
      <c r="P177" s="232"/>
      <c r="Q177" s="232"/>
      <c r="R177" s="232"/>
      <c r="S177" s="232"/>
      <c r="T177" s="233"/>
      <c r="AT177" s="234" t="s">
        <v>161</v>
      </c>
      <c r="AU177" s="234" t="s">
        <v>89</v>
      </c>
      <c r="AV177" s="13" t="s">
        <v>89</v>
      </c>
      <c r="AW177" s="13" t="s">
        <v>32</v>
      </c>
      <c r="AX177" s="13" t="s">
        <v>87</v>
      </c>
      <c r="AY177" s="234" t="s">
        <v>153</v>
      </c>
    </row>
    <row r="178" spans="1:65" s="2" customFormat="1" ht="21.75" customHeight="1">
      <c r="A178" s="35"/>
      <c r="B178" s="36"/>
      <c r="C178" s="235" t="s">
        <v>235</v>
      </c>
      <c r="D178" s="235" t="s">
        <v>175</v>
      </c>
      <c r="E178" s="236" t="s">
        <v>605</v>
      </c>
      <c r="F178" s="237" t="s">
        <v>606</v>
      </c>
      <c r="G178" s="238" t="s">
        <v>167</v>
      </c>
      <c r="H178" s="239">
        <v>3.09</v>
      </c>
      <c r="I178" s="240"/>
      <c r="J178" s="241">
        <f>ROUND(I178*H178,2)</f>
        <v>0</v>
      </c>
      <c r="K178" s="242"/>
      <c r="L178" s="243"/>
      <c r="M178" s="244" t="s">
        <v>1</v>
      </c>
      <c r="N178" s="245" t="s">
        <v>44</v>
      </c>
      <c r="O178" s="72"/>
      <c r="P178" s="220">
        <f>O178*H178</f>
        <v>0</v>
      </c>
      <c r="Q178" s="220">
        <v>0.00103</v>
      </c>
      <c r="R178" s="220">
        <f>Q178*H178</f>
        <v>0.0031827</v>
      </c>
      <c r="S178" s="220">
        <v>0</v>
      </c>
      <c r="T178" s="221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2" t="s">
        <v>249</v>
      </c>
      <c r="AT178" s="222" t="s">
        <v>175</v>
      </c>
      <c r="AU178" s="222" t="s">
        <v>89</v>
      </c>
      <c r="AY178" s="17" t="s">
        <v>153</v>
      </c>
      <c r="BE178" s="115">
        <f>IF(N178="základní",J178,0)</f>
        <v>0</v>
      </c>
      <c r="BF178" s="115">
        <f>IF(N178="snížená",J178,0)</f>
        <v>0</v>
      </c>
      <c r="BG178" s="115">
        <f>IF(N178="zákl. přenesená",J178,0)</f>
        <v>0</v>
      </c>
      <c r="BH178" s="115">
        <f>IF(N178="sníž. přenesená",J178,0)</f>
        <v>0</v>
      </c>
      <c r="BI178" s="115">
        <f>IF(N178="nulová",J178,0)</f>
        <v>0</v>
      </c>
      <c r="BJ178" s="17" t="s">
        <v>87</v>
      </c>
      <c r="BK178" s="115">
        <f>ROUND(I178*H178,2)</f>
        <v>0</v>
      </c>
      <c r="BL178" s="17" t="s">
        <v>235</v>
      </c>
      <c r="BM178" s="222" t="s">
        <v>607</v>
      </c>
    </row>
    <row r="179" spans="2:51" s="13" customFormat="1" ht="12">
      <c r="B179" s="223"/>
      <c r="C179" s="224"/>
      <c r="D179" s="225" t="s">
        <v>161</v>
      </c>
      <c r="E179" s="224"/>
      <c r="F179" s="227" t="s">
        <v>608</v>
      </c>
      <c r="G179" s="224"/>
      <c r="H179" s="228">
        <v>3.09</v>
      </c>
      <c r="I179" s="229"/>
      <c r="J179" s="224"/>
      <c r="K179" s="224"/>
      <c r="L179" s="230"/>
      <c r="M179" s="231"/>
      <c r="N179" s="232"/>
      <c r="O179" s="232"/>
      <c r="P179" s="232"/>
      <c r="Q179" s="232"/>
      <c r="R179" s="232"/>
      <c r="S179" s="232"/>
      <c r="T179" s="233"/>
      <c r="AT179" s="234" t="s">
        <v>161</v>
      </c>
      <c r="AU179" s="234" t="s">
        <v>89</v>
      </c>
      <c r="AV179" s="13" t="s">
        <v>89</v>
      </c>
      <c r="AW179" s="13" t="s">
        <v>4</v>
      </c>
      <c r="AX179" s="13" t="s">
        <v>87</v>
      </c>
      <c r="AY179" s="234" t="s">
        <v>153</v>
      </c>
    </row>
    <row r="180" spans="1:65" s="2" customFormat="1" ht="21.75" customHeight="1">
      <c r="A180" s="35"/>
      <c r="B180" s="36"/>
      <c r="C180" s="210" t="s">
        <v>251</v>
      </c>
      <c r="D180" s="210" t="s">
        <v>155</v>
      </c>
      <c r="E180" s="211" t="s">
        <v>272</v>
      </c>
      <c r="F180" s="212" t="s">
        <v>273</v>
      </c>
      <c r="G180" s="213" t="s">
        <v>261</v>
      </c>
      <c r="H180" s="214">
        <v>1</v>
      </c>
      <c r="I180" s="215"/>
      <c r="J180" s="216">
        <f>ROUND(I180*H180,2)</f>
        <v>0</v>
      </c>
      <c r="K180" s="217"/>
      <c r="L180" s="38"/>
      <c r="M180" s="218" t="s">
        <v>1</v>
      </c>
      <c r="N180" s="219" t="s">
        <v>44</v>
      </c>
      <c r="O180" s="72"/>
      <c r="P180" s="220">
        <f>O180*H180</f>
        <v>0</v>
      </c>
      <c r="Q180" s="220">
        <v>0</v>
      </c>
      <c r="R180" s="220">
        <f>Q180*H180</f>
        <v>0</v>
      </c>
      <c r="S180" s="220">
        <v>0</v>
      </c>
      <c r="T180" s="221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2" t="s">
        <v>235</v>
      </c>
      <c r="AT180" s="222" t="s">
        <v>155</v>
      </c>
      <c r="AU180" s="222" t="s">
        <v>89</v>
      </c>
      <c r="AY180" s="17" t="s">
        <v>153</v>
      </c>
      <c r="BE180" s="115">
        <f>IF(N180="základní",J180,0)</f>
        <v>0</v>
      </c>
      <c r="BF180" s="115">
        <f>IF(N180="snížená",J180,0)</f>
        <v>0</v>
      </c>
      <c r="BG180" s="115">
        <f>IF(N180="zákl. přenesená",J180,0)</f>
        <v>0</v>
      </c>
      <c r="BH180" s="115">
        <f>IF(N180="sníž. přenesená",J180,0)</f>
        <v>0</v>
      </c>
      <c r="BI180" s="115">
        <f>IF(N180="nulová",J180,0)</f>
        <v>0</v>
      </c>
      <c r="BJ180" s="17" t="s">
        <v>87</v>
      </c>
      <c r="BK180" s="115">
        <f>ROUND(I180*H180,2)</f>
        <v>0</v>
      </c>
      <c r="BL180" s="17" t="s">
        <v>235</v>
      </c>
      <c r="BM180" s="222" t="s">
        <v>609</v>
      </c>
    </row>
    <row r="181" spans="2:51" s="13" customFormat="1" ht="12">
      <c r="B181" s="223"/>
      <c r="C181" s="224"/>
      <c r="D181" s="225" t="s">
        <v>161</v>
      </c>
      <c r="E181" s="226" t="s">
        <v>1</v>
      </c>
      <c r="F181" s="227" t="s">
        <v>87</v>
      </c>
      <c r="G181" s="224"/>
      <c r="H181" s="228">
        <v>1</v>
      </c>
      <c r="I181" s="229"/>
      <c r="J181" s="224"/>
      <c r="K181" s="224"/>
      <c r="L181" s="230"/>
      <c r="M181" s="231"/>
      <c r="N181" s="232"/>
      <c r="O181" s="232"/>
      <c r="P181" s="232"/>
      <c r="Q181" s="232"/>
      <c r="R181" s="232"/>
      <c r="S181" s="232"/>
      <c r="T181" s="233"/>
      <c r="AT181" s="234" t="s">
        <v>161</v>
      </c>
      <c r="AU181" s="234" t="s">
        <v>89</v>
      </c>
      <c r="AV181" s="13" t="s">
        <v>89</v>
      </c>
      <c r="AW181" s="13" t="s">
        <v>32</v>
      </c>
      <c r="AX181" s="13" t="s">
        <v>87</v>
      </c>
      <c r="AY181" s="234" t="s">
        <v>153</v>
      </c>
    </row>
    <row r="182" spans="1:65" s="2" customFormat="1" ht="33" customHeight="1">
      <c r="A182" s="35"/>
      <c r="B182" s="36"/>
      <c r="C182" s="210" t="s">
        <v>258</v>
      </c>
      <c r="D182" s="210" t="s">
        <v>155</v>
      </c>
      <c r="E182" s="211" t="s">
        <v>276</v>
      </c>
      <c r="F182" s="212" t="s">
        <v>277</v>
      </c>
      <c r="G182" s="213" t="s">
        <v>167</v>
      </c>
      <c r="H182" s="214">
        <v>3</v>
      </c>
      <c r="I182" s="215"/>
      <c r="J182" s="216">
        <f>ROUND(I182*H182,2)</f>
        <v>0</v>
      </c>
      <c r="K182" s="217"/>
      <c r="L182" s="38"/>
      <c r="M182" s="218" t="s">
        <v>1</v>
      </c>
      <c r="N182" s="219" t="s">
        <v>44</v>
      </c>
      <c r="O182" s="72"/>
      <c r="P182" s="220">
        <f>O182*H182</f>
        <v>0</v>
      </c>
      <c r="Q182" s="220">
        <v>8E-05</v>
      </c>
      <c r="R182" s="220">
        <f>Q182*H182</f>
        <v>0.00024000000000000003</v>
      </c>
      <c r="S182" s="220">
        <v>0</v>
      </c>
      <c r="T182" s="221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2" t="s">
        <v>235</v>
      </c>
      <c r="AT182" s="222" t="s">
        <v>155</v>
      </c>
      <c r="AU182" s="222" t="s">
        <v>89</v>
      </c>
      <c r="AY182" s="17" t="s">
        <v>153</v>
      </c>
      <c r="BE182" s="115">
        <f>IF(N182="základní",J182,0)</f>
        <v>0</v>
      </c>
      <c r="BF182" s="115">
        <f>IF(N182="snížená",J182,0)</f>
        <v>0</v>
      </c>
      <c r="BG182" s="115">
        <f>IF(N182="zákl. přenesená",J182,0)</f>
        <v>0</v>
      </c>
      <c r="BH182" s="115">
        <f>IF(N182="sníž. přenesená",J182,0)</f>
        <v>0</v>
      </c>
      <c r="BI182" s="115">
        <f>IF(N182="nulová",J182,0)</f>
        <v>0</v>
      </c>
      <c r="BJ182" s="17" t="s">
        <v>87</v>
      </c>
      <c r="BK182" s="115">
        <f>ROUND(I182*H182,2)</f>
        <v>0</v>
      </c>
      <c r="BL182" s="17" t="s">
        <v>235</v>
      </c>
      <c r="BM182" s="222" t="s">
        <v>610</v>
      </c>
    </row>
    <row r="183" spans="2:51" s="13" customFormat="1" ht="12">
      <c r="B183" s="223"/>
      <c r="C183" s="224"/>
      <c r="D183" s="225" t="s">
        <v>161</v>
      </c>
      <c r="E183" s="226" t="s">
        <v>1</v>
      </c>
      <c r="F183" s="227" t="s">
        <v>601</v>
      </c>
      <c r="G183" s="224"/>
      <c r="H183" s="228">
        <v>3</v>
      </c>
      <c r="I183" s="229"/>
      <c r="J183" s="224"/>
      <c r="K183" s="224"/>
      <c r="L183" s="230"/>
      <c r="M183" s="231"/>
      <c r="N183" s="232"/>
      <c r="O183" s="232"/>
      <c r="P183" s="232"/>
      <c r="Q183" s="232"/>
      <c r="R183" s="232"/>
      <c r="S183" s="232"/>
      <c r="T183" s="233"/>
      <c r="AT183" s="234" t="s">
        <v>161</v>
      </c>
      <c r="AU183" s="234" t="s">
        <v>89</v>
      </c>
      <c r="AV183" s="13" t="s">
        <v>89</v>
      </c>
      <c r="AW183" s="13" t="s">
        <v>32</v>
      </c>
      <c r="AX183" s="13" t="s">
        <v>87</v>
      </c>
      <c r="AY183" s="234" t="s">
        <v>153</v>
      </c>
    </row>
    <row r="184" spans="1:65" s="2" customFormat="1" ht="21.75" customHeight="1">
      <c r="A184" s="35"/>
      <c r="B184" s="36"/>
      <c r="C184" s="210" t="s">
        <v>263</v>
      </c>
      <c r="D184" s="210" t="s">
        <v>155</v>
      </c>
      <c r="E184" s="211" t="s">
        <v>611</v>
      </c>
      <c r="F184" s="212" t="s">
        <v>612</v>
      </c>
      <c r="G184" s="213" t="s">
        <v>158</v>
      </c>
      <c r="H184" s="214">
        <v>2</v>
      </c>
      <c r="I184" s="215"/>
      <c r="J184" s="216">
        <f>ROUND(I184*H184,2)</f>
        <v>0</v>
      </c>
      <c r="K184" s="217"/>
      <c r="L184" s="38"/>
      <c r="M184" s="218" t="s">
        <v>1</v>
      </c>
      <c r="N184" s="219" t="s">
        <v>44</v>
      </c>
      <c r="O184" s="72"/>
      <c r="P184" s="220">
        <f>O184*H184</f>
        <v>0</v>
      </c>
      <c r="Q184" s="220">
        <v>0</v>
      </c>
      <c r="R184" s="220">
        <f>Q184*H184</f>
        <v>0</v>
      </c>
      <c r="S184" s="220">
        <v>0</v>
      </c>
      <c r="T184" s="221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2" t="s">
        <v>235</v>
      </c>
      <c r="AT184" s="222" t="s">
        <v>155</v>
      </c>
      <c r="AU184" s="222" t="s">
        <v>89</v>
      </c>
      <c r="AY184" s="17" t="s">
        <v>153</v>
      </c>
      <c r="BE184" s="115">
        <f>IF(N184="základní",J184,0)</f>
        <v>0</v>
      </c>
      <c r="BF184" s="115">
        <f>IF(N184="snížená",J184,0)</f>
        <v>0</v>
      </c>
      <c r="BG184" s="115">
        <f>IF(N184="zákl. přenesená",J184,0)</f>
        <v>0</v>
      </c>
      <c r="BH184" s="115">
        <f>IF(N184="sníž. přenesená",J184,0)</f>
        <v>0</v>
      </c>
      <c r="BI184" s="115">
        <f>IF(N184="nulová",J184,0)</f>
        <v>0</v>
      </c>
      <c r="BJ184" s="17" t="s">
        <v>87</v>
      </c>
      <c r="BK184" s="115">
        <f>ROUND(I184*H184,2)</f>
        <v>0</v>
      </c>
      <c r="BL184" s="17" t="s">
        <v>235</v>
      </c>
      <c r="BM184" s="222" t="s">
        <v>613</v>
      </c>
    </row>
    <row r="185" spans="2:51" s="13" customFormat="1" ht="12">
      <c r="B185" s="223"/>
      <c r="C185" s="224"/>
      <c r="D185" s="225" t="s">
        <v>161</v>
      </c>
      <c r="E185" s="226" t="s">
        <v>1</v>
      </c>
      <c r="F185" s="227" t="s">
        <v>614</v>
      </c>
      <c r="G185" s="224"/>
      <c r="H185" s="228">
        <v>2</v>
      </c>
      <c r="I185" s="229"/>
      <c r="J185" s="224"/>
      <c r="K185" s="224"/>
      <c r="L185" s="230"/>
      <c r="M185" s="231"/>
      <c r="N185" s="232"/>
      <c r="O185" s="232"/>
      <c r="P185" s="232"/>
      <c r="Q185" s="232"/>
      <c r="R185" s="232"/>
      <c r="S185" s="232"/>
      <c r="T185" s="233"/>
      <c r="AT185" s="234" t="s">
        <v>161</v>
      </c>
      <c r="AU185" s="234" t="s">
        <v>89</v>
      </c>
      <c r="AV185" s="13" t="s">
        <v>89</v>
      </c>
      <c r="AW185" s="13" t="s">
        <v>32</v>
      </c>
      <c r="AX185" s="13" t="s">
        <v>87</v>
      </c>
      <c r="AY185" s="234" t="s">
        <v>153</v>
      </c>
    </row>
    <row r="186" spans="1:65" s="2" customFormat="1" ht="16.5" customHeight="1">
      <c r="A186" s="35"/>
      <c r="B186" s="36"/>
      <c r="C186" s="210" t="s">
        <v>268</v>
      </c>
      <c r="D186" s="210" t="s">
        <v>155</v>
      </c>
      <c r="E186" s="211" t="s">
        <v>615</v>
      </c>
      <c r="F186" s="212" t="s">
        <v>616</v>
      </c>
      <c r="G186" s="213" t="s">
        <v>158</v>
      </c>
      <c r="H186" s="214">
        <v>3</v>
      </c>
      <c r="I186" s="215"/>
      <c r="J186" s="216">
        <f>ROUND(I186*H186,2)</f>
        <v>0</v>
      </c>
      <c r="K186" s="217"/>
      <c r="L186" s="38"/>
      <c r="M186" s="218" t="s">
        <v>1</v>
      </c>
      <c r="N186" s="219" t="s">
        <v>44</v>
      </c>
      <c r="O186" s="72"/>
      <c r="P186" s="220">
        <f>O186*H186</f>
        <v>0</v>
      </c>
      <c r="Q186" s="220">
        <v>0.00177</v>
      </c>
      <c r="R186" s="220">
        <f>Q186*H186</f>
        <v>0.0053100000000000005</v>
      </c>
      <c r="S186" s="220">
        <v>0</v>
      </c>
      <c r="T186" s="221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2" t="s">
        <v>235</v>
      </c>
      <c r="AT186" s="222" t="s">
        <v>155</v>
      </c>
      <c r="AU186" s="222" t="s">
        <v>89</v>
      </c>
      <c r="AY186" s="17" t="s">
        <v>153</v>
      </c>
      <c r="BE186" s="115">
        <f>IF(N186="základní",J186,0)</f>
        <v>0</v>
      </c>
      <c r="BF186" s="115">
        <f>IF(N186="snížená",J186,0)</f>
        <v>0</v>
      </c>
      <c r="BG186" s="115">
        <f>IF(N186="zákl. přenesená",J186,0)</f>
        <v>0</v>
      </c>
      <c r="BH186" s="115">
        <f>IF(N186="sníž. přenesená",J186,0)</f>
        <v>0</v>
      </c>
      <c r="BI186" s="115">
        <f>IF(N186="nulová",J186,0)</f>
        <v>0</v>
      </c>
      <c r="BJ186" s="17" t="s">
        <v>87</v>
      </c>
      <c r="BK186" s="115">
        <f>ROUND(I186*H186,2)</f>
        <v>0</v>
      </c>
      <c r="BL186" s="17" t="s">
        <v>235</v>
      </c>
      <c r="BM186" s="222" t="s">
        <v>617</v>
      </c>
    </row>
    <row r="187" spans="2:51" s="13" customFormat="1" ht="12">
      <c r="B187" s="223"/>
      <c r="C187" s="224"/>
      <c r="D187" s="225" t="s">
        <v>161</v>
      </c>
      <c r="E187" s="226" t="s">
        <v>1</v>
      </c>
      <c r="F187" s="227" t="s">
        <v>584</v>
      </c>
      <c r="G187" s="224"/>
      <c r="H187" s="228">
        <v>3</v>
      </c>
      <c r="I187" s="229"/>
      <c r="J187" s="224"/>
      <c r="K187" s="224"/>
      <c r="L187" s="230"/>
      <c r="M187" s="231"/>
      <c r="N187" s="232"/>
      <c r="O187" s="232"/>
      <c r="P187" s="232"/>
      <c r="Q187" s="232"/>
      <c r="R187" s="232"/>
      <c r="S187" s="232"/>
      <c r="T187" s="233"/>
      <c r="AT187" s="234" t="s">
        <v>161</v>
      </c>
      <c r="AU187" s="234" t="s">
        <v>89</v>
      </c>
      <c r="AV187" s="13" t="s">
        <v>89</v>
      </c>
      <c r="AW187" s="13" t="s">
        <v>32</v>
      </c>
      <c r="AX187" s="13" t="s">
        <v>87</v>
      </c>
      <c r="AY187" s="234" t="s">
        <v>153</v>
      </c>
    </row>
    <row r="188" spans="1:65" s="2" customFormat="1" ht="16.5" customHeight="1">
      <c r="A188" s="35"/>
      <c r="B188" s="36"/>
      <c r="C188" s="210" t="s">
        <v>7</v>
      </c>
      <c r="D188" s="210" t="s">
        <v>155</v>
      </c>
      <c r="E188" s="211" t="s">
        <v>618</v>
      </c>
      <c r="F188" s="212" t="s">
        <v>619</v>
      </c>
      <c r="G188" s="213" t="s">
        <v>158</v>
      </c>
      <c r="H188" s="214">
        <v>3</v>
      </c>
      <c r="I188" s="215"/>
      <c r="J188" s="216">
        <f>ROUND(I188*H188,2)</f>
        <v>0</v>
      </c>
      <c r="K188" s="217"/>
      <c r="L188" s="38"/>
      <c r="M188" s="218" t="s">
        <v>1</v>
      </c>
      <c r="N188" s="219" t="s">
        <v>44</v>
      </c>
      <c r="O188" s="72"/>
      <c r="P188" s="220">
        <f>O188*H188</f>
        <v>0</v>
      </c>
      <c r="Q188" s="220">
        <v>0.00136</v>
      </c>
      <c r="R188" s="220">
        <f>Q188*H188</f>
        <v>0.00408</v>
      </c>
      <c r="S188" s="220">
        <v>0.00099</v>
      </c>
      <c r="T188" s="221">
        <f>S188*H188</f>
        <v>0.00297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2" t="s">
        <v>235</v>
      </c>
      <c r="AT188" s="222" t="s">
        <v>155</v>
      </c>
      <c r="AU188" s="222" t="s">
        <v>89</v>
      </c>
      <c r="AY188" s="17" t="s">
        <v>153</v>
      </c>
      <c r="BE188" s="115">
        <f>IF(N188="základní",J188,0)</f>
        <v>0</v>
      </c>
      <c r="BF188" s="115">
        <f>IF(N188="snížená",J188,0)</f>
        <v>0</v>
      </c>
      <c r="BG188" s="115">
        <f>IF(N188="zákl. přenesená",J188,0)</f>
        <v>0</v>
      </c>
      <c r="BH188" s="115">
        <f>IF(N188="sníž. přenesená",J188,0)</f>
        <v>0</v>
      </c>
      <c r="BI188" s="115">
        <f>IF(N188="nulová",J188,0)</f>
        <v>0</v>
      </c>
      <c r="BJ188" s="17" t="s">
        <v>87</v>
      </c>
      <c r="BK188" s="115">
        <f>ROUND(I188*H188,2)</f>
        <v>0</v>
      </c>
      <c r="BL188" s="17" t="s">
        <v>235</v>
      </c>
      <c r="BM188" s="222" t="s">
        <v>620</v>
      </c>
    </row>
    <row r="189" spans="2:51" s="13" customFormat="1" ht="12">
      <c r="B189" s="223"/>
      <c r="C189" s="224"/>
      <c r="D189" s="225" t="s">
        <v>161</v>
      </c>
      <c r="E189" s="226" t="s">
        <v>1</v>
      </c>
      <c r="F189" s="227" t="s">
        <v>584</v>
      </c>
      <c r="G189" s="224"/>
      <c r="H189" s="228">
        <v>3</v>
      </c>
      <c r="I189" s="229"/>
      <c r="J189" s="224"/>
      <c r="K189" s="224"/>
      <c r="L189" s="230"/>
      <c r="M189" s="231"/>
      <c r="N189" s="232"/>
      <c r="O189" s="232"/>
      <c r="P189" s="232"/>
      <c r="Q189" s="232"/>
      <c r="R189" s="232"/>
      <c r="S189" s="232"/>
      <c r="T189" s="233"/>
      <c r="AT189" s="234" t="s">
        <v>161</v>
      </c>
      <c r="AU189" s="234" t="s">
        <v>89</v>
      </c>
      <c r="AV189" s="13" t="s">
        <v>89</v>
      </c>
      <c r="AW189" s="13" t="s">
        <v>32</v>
      </c>
      <c r="AX189" s="13" t="s">
        <v>87</v>
      </c>
      <c r="AY189" s="234" t="s">
        <v>153</v>
      </c>
    </row>
    <row r="190" spans="1:65" s="2" customFormat="1" ht="21.75" customHeight="1">
      <c r="A190" s="35"/>
      <c r="B190" s="36"/>
      <c r="C190" s="210" t="s">
        <v>275</v>
      </c>
      <c r="D190" s="210" t="s">
        <v>155</v>
      </c>
      <c r="E190" s="211" t="s">
        <v>295</v>
      </c>
      <c r="F190" s="212" t="s">
        <v>296</v>
      </c>
      <c r="G190" s="213" t="s">
        <v>167</v>
      </c>
      <c r="H190" s="214">
        <v>3</v>
      </c>
      <c r="I190" s="215"/>
      <c r="J190" s="216">
        <f>ROUND(I190*H190,2)</f>
        <v>0</v>
      </c>
      <c r="K190" s="217"/>
      <c r="L190" s="38"/>
      <c r="M190" s="218" t="s">
        <v>1</v>
      </c>
      <c r="N190" s="219" t="s">
        <v>44</v>
      </c>
      <c r="O190" s="72"/>
      <c r="P190" s="220">
        <f>O190*H190</f>
        <v>0</v>
      </c>
      <c r="Q190" s="220">
        <v>1E-05</v>
      </c>
      <c r="R190" s="220">
        <f>Q190*H190</f>
        <v>3.0000000000000004E-05</v>
      </c>
      <c r="S190" s="220">
        <v>0</v>
      </c>
      <c r="T190" s="221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2" t="s">
        <v>235</v>
      </c>
      <c r="AT190" s="222" t="s">
        <v>155</v>
      </c>
      <c r="AU190" s="222" t="s">
        <v>89</v>
      </c>
      <c r="AY190" s="17" t="s">
        <v>153</v>
      </c>
      <c r="BE190" s="115">
        <f>IF(N190="základní",J190,0)</f>
        <v>0</v>
      </c>
      <c r="BF190" s="115">
        <f>IF(N190="snížená",J190,0)</f>
        <v>0</v>
      </c>
      <c r="BG190" s="115">
        <f>IF(N190="zákl. přenesená",J190,0)</f>
        <v>0</v>
      </c>
      <c r="BH190" s="115">
        <f>IF(N190="sníž. přenesená",J190,0)</f>
        <v>0</v>
      </c>
      <c r="BI190" s="115">
        <f>IF(N190="nulová",J190,0)</f>
        <v>0</v>
      </c>
      <c r="BJ190" s="17" t="s">
        <v>87</v>
      </c>
      <c r="BK190" s="115">
        <f>ROUND(I190*H190,2)</f>
        <v>0</v>
      </c>
      <c r="BL190" s="17" t="s">
        <v>235</v>
      </c>
      <c r="BM190" s="222" t="s">
        <v>621</v>
      </c>
    </row>
    <row r="191" spans="2:51" s="13" customFormat="1" ht="12">
      <c r="B191" s="223"/>
      <c r="C191" s="224"/>
      <c r="D191" s="225" t="s">
        <v>161</v>
      </c>
      <c r="E191" s="226" t="s">
        <v>1</v>
      </c>
      <c r="F191" s="227" t="s">
        <v>584</v>
      </c>
      <c r="G191" s="224"/>
      <c r="H191" s="228">
        <v>3</v>
      </c>
      <c r="I191" s="229"/>
      <c r="J191" s="224"/>
      <c r="K191" s="224"/>
      <c r="L191" s="230"/>
      <c r="M191" s="231"/>
      <c r="N191" s="232"/>
      <c r="O191" s="232"/>
      <c r="P191" s="232"/>
      <c r="Q191" s="232"/>
      <c r="R191" s="232"/>
      <c r="S191" s="232"/>
      <c r="T191" s="233"/>
      <c r="AT191" s="234" t="s">
        <v>161</v>
      </c>
      <c r="AU191" s="234" t="s">
        <v>89</v>
      </c>
      <c r="AV191" s="13" t="s">
        <v>89</v>
      </c>
      <c r="AW191" s="13" t="s">
        <v>32</v>
      </c>
      <c r="AX191" s="13" t="s">
        <v>87</v>
      </c>
      <c r="AY191" s="234" t="s">
        <v>153</v>
      </c>
    </row>
    <row r="192" spans="1:65" s="2" customFormat="1" ht="21.75" customHeight="1">
      <c r="A192" s="35"/>
      <c r="B192" s="36"/>
      <c r="C192" s="210" t="s">
        <v>280</v>
      </c>
      <c r="D192" s="210" t="s">
        <v>155</v>
      </c>
      <c r="E192" s="211" t="s">
        <v>303</v>
      </c>
      <c r="F192" s="212" t="s">
        <v>304</v>
      </c>
      <c r="G192" s="213" t="s">
        <v>254</v>
      </c>
      <c r="H192" s="267"/>
      <c r="I192" s="215"/>
      <c r="J192" s="216">
        <f>ROUND(I192*H192,2)</f>
        <v>0</v>
      </c>
      <c r="K192" s="217"/>
      <c r="L192" s="38"/>
      <c r="M192" s="271" t="s">
        <v>1</v>
      </c>
      <c r="N192" s="272" t="s">
        <v>44</v>
      </c>
      <c r="O192" s="273"/>
      <c r="P192" s="274">
        <f>O192*H192</f>
        <v>0</v>
      </c>
      <c r="Q192" s="274">
        <v>0</v>
      </c>
      <c r="R192" s="274">
        <f>Q192*H192</f>
        <v>0</v>
      </c>
      <c r="S192" s="274">
        <v>0</v>
      </c>
      <c r="T192" s="27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2" t="s">
        <v>235</v>
      </c>
      <c r="AT192" s="222" t="s">
        <v>155</v>
      </c>
      <c r="AU192" s="222" t="s">
        <v>89</v>
      </c>
      <c r="AY192" s="17" t="s">
        <v>153</v>
      </c>
      <c r="BE192" s="115">
        <f>IF(N192="základní",J192,0)</f>
        <v>0</v>
      </c>
      <c r="BF192" s="115">
        <f>IF(N192="snížená",J192,0)</f>
        <v>0</v>
      </c>
      <c r="BG192" s="115">
        <f>IF(N192="zákl. přenesená",J192,0)</f>
        <v>0</v>
      </c>
      <c r="BH192" s="115">
        <f>IF(N192="sníž. přenesená",J192,0)</f>
        <v>0</v>
      </c>
      <c r="BI192" s="115">
        <f>IF(N192="nulová",J192,0)</f>
        <v>0</v>
      </c>
      <c r="BJ192" s="17" t="s">
        <v>87</v>
      </c>
      <c r="BK192" s="115">
        <f>ROUND(I192*H192,2)</f>
        <v>0</v>
      </c>
      <c r="BL192" s="17" t="s">
        <v>235</v>
      </c>
      <c r="BM192" s="222" t="s">
        <v>622</v>
      </c>
    </row>
    <row r="193" spans="1:31" s="2" customFormat="1" ht="6.9" customHeight="1">
      <c r="A193" s="35"/>
      <c r="B193" s="55"/>
      <c r="C193" s="56"/>
      <c r="D193" s="56"/>
      <c r="E193" s="56"/>
      <c r="F193" s="56"/>
      <c r="G193" s="56"/>
      <c r="H193" s="56"/>
      <c r="I193" s="56"/>
      <c r="J193" s="56"/>
      <c r="K193" s="56"/>
      <c r="L193" s="38"/>
      <c r="M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</row>
  </sheetData>
  <sheetProtection algorithmName="SHA-512" hashValue="4oj/7xJ3CuPj4NNpP2YgvSjVnd91GOJe/E4r1reU6SckzssYhcMDpJxJ9cCfyd5QsEdRhxpgQMGuo5ZSMVkVXw==" saltValue="GhBdsQdqgjrxA9QRzRuzeROW7/e/30hiCqj1RM8w4tDa6zry8vx/GyC2La0UliKxHePgT7LvxoSWGxbo08PNhw==" spinCount="100000" sheet="1" objects="1" scenarios="1" formatColumns="0" formatRows="0" autoFilter="0"/>
  <autoFilter ref="C135:K192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DESKTOP-SF6688U\User</dc:creator>
  <cp:keywords/>
  <dc:description/>
  <cp:lastModifiedBy>Piafa user</cp:lastModifiedBy>
  <dcterms:created xsi:type="dcterms:W3CDTF">2021-03-30T07:11:47Z</dcterms:created>
  <dcterms:modified xsi:type="dcterms:W3CDTF">2021-03-31T08:20:58Z</dcterms:modified>
  <cp:category/>
  <cp:version/>
  <cp:contentType/>
  <cp:contentStatus/>
</cp:coreProperties>
</file>