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0 - SO DJ  Odstranění h..." sheetId="2" r:id="rId2"/>
    <sheet name="020 - SO DK  Odstranění h..." sheetId="3" r:id="rId3"/>
    <sheet name="025 - Hrubé terénní úprav..." sheetId="4" r:id="rId4"/>
    <sheet name="030 - SO P  Výrobní hala P1" sheetId="5" r:id="rId5"/>
    <sheet name="031 - Zdravotně technické..." sheetId="6" r:id="rId6"/>
    <sheet name="032 - Plyn" sheetId="7" r:id="rId7"/>
    <sheet name="033 - Vytápění" sheetId="8" r:id="rId8"/>
    <sheet name="034 - Vzduchotechnika" sheetId="9" r:id="rId9"/>
    <sheet name="035 - MaR" sheetId="10" r:id="rId10"/>
    <sheet name="0451 - Elektroinstalace -..." sheetId="11" r:id="rId11"/>
    <sheet name="0452 - Elektroinstalace -..." sheetId="12" r:id="rId12"/>
    <sheet name="0453 - Jímací a zemnící s..." sheetId="13" r:id="rId13"/>
    <sheet name="0454 - Slaboproudy" sheetId="14" r:id="rId14"/>
    <sheet name="0455 - Vedlejší náklady" sheetId="15" r:id="rId15"/>
    <sheet name="040 - SO O  Výrobní hala O1" sheetId="16" r:id="rId16"/>
    <sheet name="041 - Zdravotně technické..." sheetId="17" r:id="rId17"/>
    <sheet name="042 - Plyn" sheetId="18" r:id="rId18"/>
    <sheet name="050 - SO 10  Dešťová kana..." sheetId="19" r:id="rId19"/>
    <sheet name="060 - SO 10a  Zatrubnění ..." sheetId="20" r:id="rId20"/>
    <sheet name="070 - SO 10b  Akumulační ..." sheetId="21" r:id="rId21"/>
    <sheet name="080 - SO 11  Splašková ka..." sheetId="22" r:id="rId22"/>
    <sheet name="090 - SO 12  Vodovod" sheetId="23" r:id="rId23"/>
    <sheet name="100 - SO 13  Plynovod" sheetId="24" r:id="rId24"/>
    <sheet name="110 - SO 13a  Přeložka pl..." sheetId="25" r:id="rId25"/>
    <sheet name="120 - SO14  Kabely NN" sheetId="26" r:id="rId26"/>
    <sheet name="130 - SO15  Trafostanice ..." sheetId="27" r:id="rId27"/>
    <sheet name="140 - SO16  Kabely SLP" sheetId="28" r:id="rId28"/>
    <sheet name="150 - SO 20  Zpevněné plo..." sheetId="29" r:id="rId29"/>
    <sheet name="160 - SO 21  Opěrné stěny" sheetId="30" r:id="rId30"/>
    <sheet name="200 - Vedlejší a ostatní ..." sheetId="31" r:id="rId31"/>
  </sheets>
  <definedNames>
    <definedName name="_xlnm.Print_Area" localSheetId="0">'Rekapitulace stavby'!$D$4:$AO$76,'Rekapitulace stavby'!$C$82:$AQ$128</definedName>
    <definedName name="_xlnm._FilterDatabase" localSheetId="1" hidden="1">'010 - SO DJ  Odstranění h...'!$C$118:$K$139</definedName>
    <definedName name="_xlnm.Print_Area" localSheetId="1">'010 - SO DJ  Odstranění h...'!$C$4:$J$76,'010 - SO DJ  Odstranění h...'!$C$82:$J$100,'010 - SO DJ  Odstranění h...'!$C$106:$J$139</definedName>
    <definedName name="_xlnm._FilterDatabase" localSheetId="2" hidden="1">'020 - SO DK  Odstranění h...'!$C$118:$K$141</definedName>
    <definedName name="_xlnm.Print_Area" localSheetId="2">'020 - SO DK  Odstranění h...'!$C$4:$J$76,'020 - SO DK  Odstranění h...'!$C$82:$J$100,'020 - SO DK  Odstranění h...'!$C$106:$J$141</definedName>
    <definedName name="_xlnm._FilterDatabase" localSheetId="3" hidden="1">'025 - Hrubé terénní úprav...'!$C$118:$K$183</definedName>
    <definedName name="_xlnm.Print_Area" localSheetId="3">'025 - Hrubé terénní úprav...'!$C$4:$J$76,'025 - Hrubé terénní úprav...'!$C$82:$J$100,'025 - Hrubé terénní úprav...'!$C$106:$J$183</definedName>
    <definedName name="_xlnm._FilterDatabase" localSheetId="4" hidden="1">'030 - SO P  Výrobní hala P1'!$C$142:$K$607</definedName>
    <definedName name="_xlnm.Print_Area" localSheetId="4">'030 - SO P  Výrobní hala P1'!$C$4:$J$76,'030 - SO P  Výrobní hala P1'!$C$82:$J$124,'030 - SO P  Výrobní hala P1'!$C$130:$J$607</definedName>
    <definedName name="_xlnm._FilterDatabase" localSheetId="5" hidden="1">'031 - Zdravotně technické...'!$C$129:$K$264</definedName>
    <definedName name="_xlnm.Print_Area" localSheetId="5">'031 - Zdravotně technické...'!$C$4:$J$76,'031 - Zdravotně technické...'!$C$82:$J$109,'031 - Zdravotně technické...'!$C$115:$J$264</definedName>
    <definedName name="_xlnm._FilterDatabase" localSheetId="6" hidden="1">'032 - Plyn'!$C$123:$K$158</definedName>
    <definedName name="_xlnm.Print_Area" localSheetId="6">'032 - Plyn'!$C$4:$J$76,'032 - Plyn'!$C$82:$J$103,'032 - Plyn'!$C$109:$J$158</definedName>
    <definedName name="_xlnm._FilterDatabase" localSheetId="7" hidden="1">'033 - Vytápění'!$C$127:$K$255</definedName>
    <definedName name="_xlnm.Print_Area" localSheetId="7">'033 - Vytápění'!$C$4:$J$76,'033 - Vytápění'!$C$82:$J$107,'033 - Vytápění'!$C$113:$J$255</definedName>
    <definedName name="_xlnm._FilterDatabase" localSheetId="8" hidden="1">'034 - Vzduchotechnika'!$C$133:$K$243</definedName>
    <definedName name="_xlnm.Print_Area" localSheetId="8">'034 - Vzduchotechnika'!$C$4:$J$76,'034 - Vzduchotechnika'!$C$82:$J$113,'034 - Vzduchotechnika'!$C$119:$J$243</definedName>
    <definedName name="_xlnm._FilterDatabase" localSheetId="9" hidden="1">'035 - MaR'!$C$124:$K$176</definedName>
    <definedName name="_xlnm.Print_Area" localSheetId="9">'035 - MaR'!$C$4:$J$76,'035 - MaR'!$C$82:$J$104,'035 - MaR'!$C$110:$J$176</definedName>
    <definedName name="_xlnm._FilterDatabase" localSheetId="10" hidden="1">'0451 - Elektroinstalace -...'!$C$125:$K$193</definedName>
    <definedName name="_xlnm.Print_Area" localSheetId="10">'0451 - Elektroinstalace -...'!$C$4:$J$76,'0451 - Elektroinstalace -...'!$C$82:$J$103,'0451 - Elektroinstalace -...'!$C$109:$J$193</definedName>
    <definedName name="_xlnm._FilterDatabase" localSheetId="11" hidden="1">'0452 - Elektroinstalace -...'!$C$127:$K$176</definedName>
    <definedName name="_xlnm.Print_Area" localSheetId="11">'0452 - Elektroinstalace -...'!$C$4:$J$76,'0452 - Elektroinstalace -...'!$C$82:$J$105,'0452 - Elektroinstalace -...'!$C$111:$J$176</definedName>
    <definedName name="_xlnm._FilterDatabase" localSheetId="12" hidden="1">'0453 - Jímací a zemnící s...'!$C$128:$K$157</definedName>
    <definedName name="_xlnm.Print_Area" localSheetId="12">'0453 - Jímací a zemnící s...'!$C$4:$J$76,'0453 - Jímací a zemnící s...'!$C$82:$J$106,'0453 - Jímací a zemnící s...'!$C$112:$J$157</definedName>
    <definedName name="_xlnm._FilterDatabase" localSheetId="13" hidden="1">'0454 - Slaboproudy'!$C$126:$K$159</definedName>
    <definedName name="_xlnm.Print_Area" localSheetId="13">'0454 - Slaboproudy'!$C$4:$J$76,'0454 - Slaboproudy'!$C$82:$J$104,'0454 - Slaboproudy'!$C$110:$J$159</definedName>
    <definedName name="_xlnm._FilterDatabase" localSheetId="14" hidden="1">'0455 - Vedlejší náklady'!$C$125:$K$132</definedName>
    <definedName name="_xlnm.Print_Area" localSheetId="14">'0455 - Vedlejší náklady'!$C$4:$J$76,'0455 - Vedlejší náklady'!$C$82:$J$103,'0455 - Vedlejší náklady'!$C$109:$J$132</definedName>
    <definedName name="_xlnm._FilterDatabase" localSheetId="15" hidden="1">'040 - SO O  Výrobní hala O1'!$C$133:$K$345</definedName>
    <definedName name="_xlnm.Print_Area" localSheetId="15">'040 - SO O  Výrobní hala O1'!$C$4:$J$76,'040 - SO O  Výrobní hala O1'!$C$82:$J$115,'040 - SO O  Výrobní hala O1'!$C$121:$J$345</definedName>
    <definedName name="_xlnm._FilterDatabase" localSheetId="16" hidden="1">'041 - Zdravotně technické...'!$C$124:$K$166</definedName>
    <definedName name="_xlnm.Print_Area" localSheetId="16">'041 - Zdravotně technické...'!$C$4:$J$76,'041 - Zdravotně technické...'!$C$82:$J$104,'041 - Zdravotně technické...'!$C$110:$J$166</definedName>
    <definedName name="_xlnm._FilterDatabase" localSheetId="17" hidden="1">'042 - Plyn'!$C$123:$K$162</definedName>
    <definedName name="_xlnm.Print_Area" localSheetId="17">'042 - Plyn'!$C$4:$J$76,'042 - Plyn'!$C$82:$J$103,'042 - Plyn'!$C$109:$J$162</definedName>
    <definedName name="_xlnm._FilterDatabase" localSheetId="18" hidden="1">'050 - SO 10  Dešťová kana...'!$C$122:$K$264</definedName>
    <definedName name="_xlnm.Print_Area" localSheetId="18">'050 - SO 10  Dešťová kana...'!$C$4:$J$76,'050 - SO 10  Dešťová kana...'!$C$82:$J$104,'050 - SO 10  Dešťová kana...'!$C$110:$J$264</definedName>
    <definedName name="_xlnm._FilterDatabase" localSheetId="19" hidden="1">'060 - SO 10a  Zatrubnění ...'!$C$123:$K$183</definedName>
    <definedName name="_xlnm.Print_Area" localSheetId="19">'060 - SO 10a  Zatrubnění ...'!$C$4:$J$76,'060 - SO 10a  Zatrubnění ...'!$C$82:$J$105,'060 - SO 10a  Zatrubnění ...'!$C$111:$J$183</definedName>
    <definedName name="_xlnm._FilterDatabase" localSheetId="20" hidden="1">'070 - SO 10b  Akumulační ...'!$C$125:$K$177</definedName>
    <definedName name="_xlnm.Print_Area" localSheetId="20">'070 - SO 10b  Akumulační ...'!$C$4:$J$76,'070 - SO 10b  Akumulační ...'!$C$82:$J$107,'070 - SO 10b  Akumulační ...'!$C$113:$J$177</definedName>
    <definedName name="_xlnm._FilterDatabase" localSheetId="21" hidden="1">'080 - SO 11  Splašková ka...'!$C$120:$K$197</definedName>
    <definedName name="_xlnm.Print_Area" localSheetId="21">'080 - SO 11  Splašková ka...'!$C$4:$J$76,'080 - SO 11  Splašková ka...'!$C$82:$J$102,'080 - SO 11  Splašková ka...'!$C$108:$J$197</definedName>
    <definedName name="_xlnm._FilterDatabase" localSheetId="22" hidden="1">'090 - SO 12  Vodovod'!$C$127:$K$234</definedName>
    <definedName name="_xlnm.Print_Area" localSheetId="22">'090 - SO 12  Vodovod'!$C$4:$J$76,'090 - SO 12  Vodovod'!$C$82:$J$109,'090 - SO 12  Vodovod'!$C$115:$J$234</definedName>
    <definedName name="_xlnm._FilterDatabase" localSheetId="23" hidden="1">'100 - SO 13  Plynovod'!$C$120:$K$179</definedName>
    <definedName name="_xlnm.Print_Area" localSheetId="23">'100 - SO 13  Plynovod'!$C$4:$J$76,'100 - SO 13  Plynovod'!$C$82:$J$102,'100 - SO 13  Plynovod'!$C$108:$J$179</definedName>
    <definedName name="_xlnm._FilterDatabase" localSheetId="24" hidden="1">'110 - SO 13a  Přeložka pl...'!$C$117:$K$121</definedName>
    <definedName name="_xlnm.Print_Area" localSheetId="24">'110 - SO 13a  Přeložka pl...'!$C$4:$J$76,'110 - SO 13a  Přeložka pl...'!$C$82:$J$99,'110 - SO 13a  Přeložka pl...'!$C$105:$J$121</definedName>
    <definedName name="_xlnm._FilterDatabase" localSheetId="25" hidden="1">'120 - SO14  Kabely NN'!$C$124:$K$192</definedName>
    <definedName name="_xlnm.Print_Area" localSheetId="25">'120 - SO14  Kabely NN'!$C$4:$J$76,'120 - SO14  Kabely NN'!$C$82:$J$106,'120 - SO14  Kabely NN'!$C$112:$J$192</definedName>
    <definedName name="_xlnm._FilterDatabase" localSheetId="26" hidden="1">'130 - SO15  Trafostanice ...'!$C$123:$K$166</definedName>
    <definedName name="_xlnm.Print_Area" localSheetId="26">'130 - SO15  Trafostanice ...'!$C$4:$J$76,'130 - SO15  Trafostanice ...'!$C$82:$J$105,'130 - SO15  Trafostanice ...'!$C$111:$J$166</definedName>
    <definedName name="_xlnm._FilterDatabase" localSheetId="27" hidden="1">'140 - SO16  Kabely SLP'!$C$116:$K$119</definedName>
    <definedName name="_xlnm.Print_Area" localSheetId="27">'140 - SO16  Kabely SLP'!$C$4:$J$76,'140 - SO16  Kabely SLP'!$C$82:$J$98,'140 - SO16  Kabely SLP'!$C$104:$J$119</definedName>
    <definedName name="_xlnm._FilterDatabase" localSheetId="28" hidden="1">'150 - SO 20  Zpevněné plo...'!$C$126:$K$283</definedName>
    <definedName name="_xlnm.Print_Area" localSheetId="28">'150 - SO 20  Zpevněné plo...'!$C$4:$J$76,'150 - SO 20  Zpevněné plo...'!$C$82:$J$108,'150 - SO 20  Zpevněné plo...'!$C$114:$J$283</definedName>
    <definedName name="_xlnm._FilterDatabase" localSheetId="29" hidden="1">'160 - SO 21  Opěrné stěny'!$C$124:$K$270</definedName>
    <definedName name="_xlnm.Print_Area" localSheetId="29">'160 - SO 21  Opěrné stěny'!$C$4:$J$76,'160 - SO 21  Opěrné stěny'!$C$82:$J$106,'160 - SO 21  Opěrné stěny'!$C$112:$J$270</definedName>
    <definedName name="_xlnm._FilterDatabase" localSheetId="30" hidden="1">'200 - Vedlejší a ostatní ...'!$C$118:$K$128</definedName>
    <definedName name="_xlnm.Print_Area" localSheetId="30">'200 - Vedlejší a ostatní ...'!$C$4:$J$76,'200 - Vedlejší a ostatní ...'!$C$82:$J$100,'200 - Vedlejší a ostatní ...'!$C$106:$J$128</definedName>
    <definedName name="_xlnm.Print_Titles" localSheetId="0">'Rekapitulace stavby'!$92:$92</definedName>
    <definedName name="_xlnm.Print_Titles" localSheetId="1">'010 - SO DJ  Odstranění h...'!$118:$118</definedName>
    <definedName name="_xlnm.Print_Titles" localSheetId="2">'020 - SO DK  Odstranění h...'!$118:$118</definedName>
    <definedName name="_xlnm.Print_Titles" localSheetId="3">'025 - Hrubé terénní úprav...'!$118:$118</definedName>
    <definedName name="_xlnm.Print_Titles" localSheetId="4">'030 - SO P  Výrobní hala P1'!$142:$142</definedName>
    <definedName name="_xlnm.Print_Titles" localSheetId="5">'031 - Zdravotně technické...'!$129:$129</definedName>
    <definedName name="_xlnm.Print_Titles" localSheetId="6">'032 - Plyn'!$123:$123</definedName>
    <definedName name="_xlnm.Print_Titles" localSheetId="7">'033 - Vytápění'!$127:$127</definedName>
    <definedName name="_xlnm.Print_Titles" localSheetId="8">'034 - Vzduchotechnika'!$133:$133</definedName>
    <definedName name="_xlnm.Print_Titles" localSheetId="9">'035 - MaR'!$124:$124</definedName>
    <definedName name="_xlnm.Print_Titles" localSheetId="10">'0451 - Elektroinstalace -...'!$125:$125</definedName>
    <definedName name="_xlnm.Print_Titles" localSheetId="11">'0452 - Elektroinstalace -...'!$127:$127</definedName>
    <definedName name="_xlnm.Print_Titles" localSheetId="12">'0453 - Jímací a zemnící s...'!$128:$128</definedName>
    <definedName name="_xlnm.Print_Titles" localSheetId="13">'0454 - Slaboproudy'!$126:$126</definedName>
    <definedName name="_xlnm.Print_Titles" localSheetId="14">'0455 - Vedlejší náklady'!$125:$125</definedName>
    <definedName name="_xlnm.Print_Titles" localSheetId="15">'040 - SO O  Výrobní hala O1'!$133:$133</definedName>
    <definedName name="_xlnm.Print_Titles" localSheetId="16">'041 - Zdravotně technické...'!$124:$124</definedName>
    <definedName name="_xlnm.Print_Titles" localSheetId="17">'042 - Plyn'!$123:$123</definedName>
    <definedName name="_xlnm.Print_Titles" localSheetId="18">'050 - SO 10  Dešťová kana...'!$122:$122</definedName>
    <definedName name="_xlnm.Print_Titles" localSheetId="19">'060 - SO 10a  Zatrubnění ...'!$123:$123</definedName>
    <definedName name="_xlnm.Print_Titles" localSheetId="20">'070 - SO 10b  Akumulační ...'!$125:$125</definedName>
    <definedName name="_xlnm.Print_Titles" localSheetId="21">'080 - SO 11  Splašková ka...'!$120:$120</definedName>
    <definedName name="_xlnm.Print_Titles" localSheetId="22">'090 - SO 12  Vodovod'!$127:$127</definedName>
    <definedName name="_xlnm.Print_Titles" localSheetId="23">'100 - SO 13  Plynovod'!$120:$120</definedName>
    <definedName name="_xlnm.Print_Titles" localSheetId="24">'110 - SO 13a  Přeložka pl...'!$117:$117</definedName>
    <definedName name="_xlnm.Print_Titles" localSheetId="25">'120 - SO14  Kabely NN'!$124:$124</definedName>
    <definedName name="_xlnm.Print_Titles" localSheetId="26">'130 - SO15  Trafostanice ...'!$123:$123</definedName>
    <definedName name="_xlnm.Print_Titles" localSheetId="27">'140 - SO16  Kabely SLP'!$116:$116</definedName>
    <definedName name="_xlnm.Print_Titles" localSheetId="28">'150 - SO 20  Zpevněné plo...'!$126:$126</definedName>
    <definedName name="_xlnm.Print_Titles" localSheetId="29">'160 - SO 21  Opěrné stěny'!$124:$124</definedName>
    <definedName name="_xlnm.Print_Titles" localSheetId="30">'200 - Vedlejší a ostatní ...'!$118:$118</definedName>
  </definedNames>
  <calcPr fullCalcOnLoad="1"/>
</workbook>
</file>

<file path=xl/sharedStrings.xml><?xml version="1.0" encoding="utf-8"?>
<sst xmlns="http://schemas.openxmlformats.org/spreadsheetml/2006/main" count="33023" uniqueCount="4636">
  <si>
    <t>Export Komplet</t>
  </si>
  <si>
    <t/>
  </si>
  <si>
    <t>2.0</t>
  </si>
  <si>
    <t>ZAMOK</t>
  </si>
  <si>
    <t>False</t>
  </si>
  <si>
    <t>{6e404d04-91e2-4d9e-b972-e2976a4d728e}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</si>
  <si>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</si>
  <si>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</si>
  <si>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</si>
  <si>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</si>
  <si>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</si>
  <si>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</si>
  <si>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</si>
  <si>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</si>
  <si>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</si>
  <si>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</si>
  <si>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</si>
  <si>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</si>
  <si>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Areál ABYDOS IDEA s.r.o. - výrobní hala P a O a související inženýrské objekty, areál ABYDOS Hazlov</t>
  </si>
  <si>
    <t>KSO:</t>
  </si>
  <si>
    <t>CC-CZ:</t>
  </si>
  <si>
    <t>Místo:</t>
  </si>
  <si>
    <t>Hazlov</t>
  </si>
  <si>
    <t>Datum:</t>
  </si>
  <si>
    <t>23. 2. 2021</t>
  </si>
  <si>
    <t>Zadavatel:</t>
  </si>
  <si>
    <t>IČ:</t>
  </si>
  <si>
    <t>ABYDOS IDEA s.r.o. Hazlov</t>
  </si>
  <si>
    <t>DIČ:</t>
  </si>
  <si>
    <t>Uchazeč:</t>
  </si>
  <si>
    <t>Vyplň údaj</t>
  </si>
  <si>
    <t>Projektant:</t>
  </si>
  <si>
    <t>TMS PROJEKT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</si>
  <si>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</si>
  <si>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</si>
  <si>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</si>
  <si>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</si>
  <si>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</si>
  <si>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</si>
  <si>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</si>
  <si>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</si>
  <si>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</si>
  <si>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</si>
  <si>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</si>
  <si>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</si>
  <si>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</si>
  <si>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</si>
  <si>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</si>
  <si>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</si>
  <si>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</si>
  <si>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</si>
  <si>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</si>
  <si>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</si>
  <si>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</si>
  <si>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</si>
  <si>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</si>
  <si>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</si>
  <si>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</si>
  <si>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</si>
  <si>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</si>
  <si>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</si>
  <si>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</si>
  <si>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</si>
  <si>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</si>
  <si>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</si>
  <si>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</si>
  <si>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</si>
  <si>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</si>
  <si>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</si>
  <si>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</si>
  <si>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</si>
  <si>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</si>
  <si>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</si>
  <si>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</si>
  <si>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</si>
  <si>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</si>
  <si>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</si>
  <si>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</si>
  <si>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</si>
  <si>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</si>
  <si>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</si>
  <si>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</si>
  <si>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</si>
  <si>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SO DJ  Odstranění haly J</t>
  </si>
  <si>
    <t>STA</t>
  </si>
  <si>
    <t>{79021381-e0ea-4cc2-a3dc-27b577c18e15}</t>
  </si>
  <si>
    <t>2</t>
  </si>
  <si>
    <t>020</t>
  </si>
  <si>
    <t>SO DK  Odstranění haly K</t>
  </si>
  <si>
    <t>{d9db87bc-0485-4e75-974c-1ccb1ff2cf41}</t>
  </si>
  <si>
    <t>025</t>
  </si>
  <si>
    <t>Hrubé terénní úpravy a povrchová úprava skládky</t>
  </si>
  <si>
    <t>{37f0d4d9-4c06-4bc5-a7df-7b4f07e3bc38}</t>
  </si>
  <si>
    <t>030</t>
  </si>
  <si>
    <t>SO P  Výrobní hala P1</t>
  </si>
  <si>
    <t>{7322c345-75ee-4bdb-b839-805f9077fe1f}</t>
  </si>
  <si>
    <t>Soupis</t>
  </si>
  <si>
    <t>###NOINSERT###</t>
  </si>
  <si>
    <t>031</t>
  </si>
  <si>
    <t>Zdravotně technické instalace</t>
  </si>
  <si>
    <t>{4e7c8ee9-ce67-482e-b79c-5fcc436a3242}</t>
  </si>
  <si>
    <t>032</t>
  </si>
  <si>
    <t>Plyn</t>
  </si>
  <si>
    <t>{a0f6c9e8-1483-4b0d-a3b7-63b7c216b9b2}</t>
  </si>
  <si>
    <t>033</t>
  </si>
  <si>
    <t>Vytápění</t>
  </si>
  <si>
    <t>{d93190b7-df65-4b96-870b-812eaf036957}</t>
  </si>
  <si>
    <t>034</t>
  </si>
  <si>
    <t>Vzduchotechnika</t>
  </si>
  <si>
    <t>{c7b8d168-4db0-4ae5-9256-23cae28c956a}</t>
  </si>
  <si>
    <t>035</t>
  </si>
  <si>
    <t>MaR</t>
  </si>
  <si>
    <t>{b66a69e4-d358-41ed-add0-aeda33864676}</t>
  </si>
  <si>
    <t>037</t>
  </si>
  <si>
    <t>Elektroinstalace ( hala P1 a O1)</t>
  </si>
  <si>
    <t>{0b9fbf4c-e948-4447-a7dc-256b2f613151}</t>
  </si>
  <si>
    <t>0451</t>
  </si>
  <si>
    <t>Elektroinstalace - 1. a 2.NP</t>
  </si>
  <si>
    <t>3</t>
  </si>
  <si>
    <t>{5e6bf731-6a3b-4e9c-b833-a49a048340ef}</t>
  </si>
  <si>
    <t>0452</t>
  </si>
  <si>
    <t>Elektroinstalace - osvětlení</t>
  </si>
  <si>
    <t>{4c9639c0-0e4c-4644-99cc-65d4adc6a983}</t>
  </si>
  <si>
    <t>0453</t>
  </si>
  <si>
    <t>Jímací a zemnící soustava</t>
  </si>
  <si>
    <t>{7209eb57-5767-4ae3-a057-30a7d3b2e018}</t>
  </si>
  <si>
    <t>0454</t>
  </si>
  <si>
    <t>Slaboproudy</t>
  </si>
  <si>
    <t>{900265c1-b025-4fc6-8992-3ba5bea776a3}</t>
  </si>
  <si>
    <t>0455</t>
  </si>
  <si>
    <t>Vedlejší náklady</t>
  </si>
  <si>
    <t>{24a5358e-387f-4a94-af67-f94c8be1fb23}</t>
  </si>
  <si>
    <t>040</t>
  </si>
  <si>
    <t>SO O  Výrobní hala O1</t>
  </si>
  <si>
    <t>{c49e26d8-4de8-4be9-9747-2042eefaa31f}</t>
  </si>
  <si>
    <t>041</t>
  </si>
  <si>
    <t>{85fe9ed7-d23a-4dec-8681-67a7208cf503}</t>
  </si>
  <si>
    <t>042</t>
  </si>
  <si>
    <t>{0c3fa88f-73d8-4863-aca0-eb2c29af8f5c}</t>
  </si>
  <si>
    <t>050</t>
  </si>
  <si>
    <t>SO 10  Dešťová kanalizace</t>
  </si>
  <si>
    <t>{60dbeee5-9d94-42f2-a3ca-9089f7f382df}</t>
  </si>
  <si>
    <t>060</t>
  </si>
  <si>
    <t>SO 10a  Zatrubnění vodoteče</t>
  </si>
  <si>
    <t>{059e201a-c9a0-4b49-847f-4f1006bca14d}</t>
  </si>
  <si>
    <t>070</t>
  </si>
  <si>
    <t>SO 10b  Akumulační nádrž na dešťovou vodu</t>
  </si>
  <si>
    <t>{a026f822-08e5-476a-b249-cb0ea1fd79a5}</t>
  </si>
  <si>
    <t>080</t>
  </si>
  <si>
    <t>SO 11  Splašková kanalizace</t>
  </si>
  <si>
    <t>{16e537d1-12b4-4597-ae8e-a8b9a75439e1}</t>
  </si>
  <si>
    <t>090</t>
  </si>
  <si>
    <t>SO 12  Vodovod</t>
  </si>
  <si>
    <t>{b0f095ed-a227-483c-aa2e-892442dee763}</t>
  </si>
  <si>
    <t>100</t>
  </si>
  <si>
    <t>SO 13  Plynovod</t>
  </si>
  <si>
    <t>{8feb451e-c1a0-4d06-864d-d30a5f2a76e8}</t>
  </si>
  <si>
    <t>110</t>
  </si>
  <si>
    <t>SO 13a  Přeložka plynové přípojky</t>
  </si>
  <si>
    <t>{0dbc070c-4939-4592-9655-2c504f9bafda}</t>
  </si>
  <si>
    <t>120</t>
  </si>
  <si>
    <t>SO14  Kabely NN</t>
  </si>
  <si>
    <t>{c511fd6d-d07f-41d3-9ffd-2f129d4dd6e9}</t>
  </si>
  <si>
    <t>130</t>
  </si>
  <si>
    <t>SO15  Trafostanice a kabely VN</t>
  </si>
  <si>
    <t>{dfa95936-b534-4eed-b8ad-71f098e62b64}</t>
  </si>
  <si>
    <t>140</t>
  </si>
  <si>
    <t>SO16  Kabely SLP</t>
  </si>
  <si>
    <t>{04ea3b17-7642-4b4b-ab4b-da20303a3ab9}</t>
  </si>
  <si>
    <t>150</t>
  </si>
  <si>
    <t>SO 20  Zpevněné plochy a terénní úpravy</t>
  </si>
  <si>
    <t>{ac9db223-8f33-4ea2-8bbe-6a0bd91ce06d}</t>
  </si>
  <si>
    <t>160</t>
  </si>
  <si>
    <t>SO 21  Opěrné stěny</t>
  </si>
  <si>
    <t>{040b1008-6ba0-479d-97e9-59ce0d6927eb}</t>
  </si>
  <si>
    <t>200</t>
  </si>
  <si>
    <t xml:space="preserve">Vedlejší a ostatní rozpočtové náklady </t>
  </si>
  <si>
    <t>{b58e1756-fe59-4003-aba0-e6585349906c}</t>
  </si>
  <si>
    <t>KRYCÍ LIST SOUPISU PRACÍ</t>
  </si>
  <si>
    <t>Objekt:</t>
  </si>
  <si>
    <t>010 - SO DJ  Odstranění haly J</t>
  </si>
  <si>
    <t>REKAPITULACE ČLENĚNÍ SOUPISU PRACÍ</t>
  </si>
  <si>
    <t>Kód dílu - Popis</t>
  </si>
  <si>
    <t>Cena celkem [CZK]</t>
  </si>
  <si>
    <t>Náklady ze soupisu prací</t>
  </si>
  <si>
    <t>-1</t>
  </si>
  <si>
    <t>98 - Demolice</t>
  </si>
  <si>
    <t>99 - Staveništní přesun hmot</t>
  </si>
  <si>
    <t>D96 - Přesuny suti a vybouraných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</si>
  <si>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</si>
  <si>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</si>
  <si>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</si>
  <si>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</si>
  <si>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</si>
  <si>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</si>
  <si>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</si>
  <si>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</si>
  <si>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</si>
  <si>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</si>
  <si>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</si>
  <si>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</si>
  <si>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</si>
  <si>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98</t>
  </si>
  <si>
    <t>Demolice</t>
  </si>
  <si>
    <t>ROZPOCET</t>
  </si>
  <si>
    <t>K</t>
  </si>
  <si>
    <t>765423830R00</t>
  </si>
  <si>
    <t>Demontáž oblož. stěn z vln. plech, na konstr., vč. výplní otvorů</t>
  </si>
  <si>
    <t>m2</t>
  </si>
  <si>
    <t>4</t>
  </si>
  <si>
    <t>VV</t>
  </si>
  <si>
    <t>(12,5*6,12+12,5*1,5*0,5)*2</t>
  </si>
  <si>
    <t>6,12*73*2</t>
  </si>
  <si>
    <t>Součet</t>
  </si>
  <si>
    <t>767392802R00</t>
  </si>
  <si>
    <t>Demontáž krytin střech z plechů, šroubovaných</t>
  </si>
  <si>
    <t>7,0*73*2</t>
  </si>
  <si>
    <t>961055111R00</t>
  </si>
  <si>
    <t>Bourání základů železobetonových</t>
  </si>
  <si>
    <t>m3</t>
  </si>
  <si>
    <t>6</t>
  </si>
  <si>
    <t>962031132R00</t>
  </si>
  <si>
    <t>Bourání příček cihelných tl. 10 cm</t>
  </si>
  <si>
    <t>8</t>
  </si>
  <si>
    <t>5</t>
  </si>
  <si>
    <t>965082941R00</t>
  </si>
  <si>
    <t>Odstranění násypu tl. nad 20 cm jakékoliv plochy</t>
  </si>
  <si>
    <t>10</t>
  </si>
  <si>
    <t>981332111U00</t>
  </si>
  <si>
    <t>Demolice ocelových konstrukcí</t>
  </si>
  <si>
    <t>t</t>
  </si>
  <si>
    <t>12</t>
  </si>
  <si>
    <t>7</t>
  </si>
  <si>
    <t>981512114R00</t>
  </si>
  <si>
    <t>Demolice konstrukcí jiným způsobem, železobeton</t>
  </si>
  <si>
    <t>14</t>
  </si>
  <si>
    <t>99</t>
  </si>
  <si>
    <t>Staveništní přesun hmot</t>
  </si>
  <si>
    <t>998982123R00</t>
  </si>
  <si>
    <t>Přesun hmot, demolice jiným způsobem, v. do 21 m</t>
  </si>
  <si>
    <t>16</t>
  </si>
  <si>
    <t>D96</t>
  </si>
  <si>
    <t>Přesuny suti a vybouraných hmot</t>
  </si>
  <si>
    <t>9</t>
  </si>
  <si>
    <t>979083111R00</t>
  </si>
  <si>
    <t>Vodorovné přemístění suti na skládku do 100 m (zůstává na stavbě pro použití vč. části drcení)</t>
  </si>
  <si>
    <t>18</t>
  </si>
  <si>
    <t>997006511</t>
  </si>
  <si>
    <t>Vodorovná doprava suti s naložením a složením na skládku do 100 m (ocel)</t>
  </si>
  <si>
    <t>20</t>
  </si>
  <si>
    <t>11</t>
  </si>
  <si>
    <t>979093111R00</t>
  </si>
  <si>
    <t>Uložení suti na skládku bez zhutnění</t>
  </si>
  <si>
    <t>24</t>
  </si>
  <si>
    <t>979096113U00</t>
  </si>
  <si>
    <t>Drcení odpadu z betonu železového,zdivo</t>
  </si>
  <si>
    <t>26</t>
  </si>
  <si>
    <t>020 - SO DK  Odstranění haly K</t>
  </si>
  <si>
    <t>(6+7)*12,8*0,5*2</t>
  </si>
  <si>
    <t>12,5*7+12,5*5,6</t>
  </si>
  <si>
    <t>17,2*13,1</t>
  </si>
  <si>
    <t>962051115R00</t>
  </si>
  <si>
    <t>Bourání příček železobetonových tl. 10 cm</t>
  </si>
  <si>
    <t>0,5*12,5</t>
  </si>
  <si>
    <t>Vodorovné přemístění suti na skládku do 100 m (zůstává na stavbě pro použití vč.části drcení)</t>
  </si>
  <si>
    <t>025 - Hrubé terénní úpravy a povrchová úprava skládky</t>
  </si>
  <si>
    <t>HSV - Práce a dodávky HSV</t>
  </si>
  <si>
    <t xml:space="preserve">    1 - Zemní práce</t>
  </si>
  <si>
    <t xml:space="preserve">    998 - Přesun hmot</t>
  </si>
  <si>
    <t>HSV</t>
  </si>
  <si>
    <t>Práce a dodávky HSV</t>
  </si>
  <si>
    <t>Zemní práce</t>
  </si>
  <si>
    <t>112201101</t>
  </si>
  <si>
    <t>Odstranění pařezů D do 300 mm</t>
  </si>
  <si>
    <t>kus</t>
  </si>
  <si>
    <t>1505865353</t>
  </si>
  <si>
    <t>112201102</t>
  </si>
  <si>
    <t>Odstranění pařezů D do 500 mm</t>
  </si>
  <si>
    <t>1659035481</t>
  </si>
  <si>
    <t>112201103</t>
  </si>
  <si>
    <t>Odstranění pařezů D do 700 mm</t>
  </si>
  <si>
    <t>-1994195816</t>
  </si>
  <si>
    <t>112201104</t>
  </si>
  <si>
    <t>Odstranění pařezů D do 900 mm</t>
  </si>
  <si>
    <t>-215758553</t>
  </si>
  <si>
    <t>112201105</t>
  </si>
  <si>
    <t>Odstranění pařezů D přes 900 mm</t>
  </si>
  <si>
    <t>-820000434</t>
  </si>
  <si>
    <t>121101103</t>
  </si>
  <si>
    <t>Sejmutí ornice s přemístěním na vzdálenost do 250 m</t>
  </si>
  <si>
    <t>905331527</t>
  </si>
  <si>
    <t>"Skládka" 12341,6*0,2</t>
  </si>
  <si>
    <t>"Prostor výstavby" 4417,3*0,1</t>
  </si>
  <si>
    <t>122201104</t>
  </si>
  <si>
    <t>Odkopávky a prokopávky nezapažené v hornině tř. 3 objem přes 5000 m3</t>
  </si>
  <si>
    <t>130138279</t>
  </si>
  <si>
    <t>Po odečtení prostoru nad opěrnou zdí :</t>
  </si>
  <si>
    <t>"HTU - předpoklad 70%" (24930-903)*0,7</t>
  </si>
  <si>
    <t>122201109</t>
  </si>
  <si>
    <t>Příplatek za lepivost u odkopávek v hornině tř. 1 až 3</t>
  </si>
  <si>
    <t>-1939530286</t>
  </si>
  <si>
    <t>122401104</t>
  </si>
  <si>
    <t>Odkopávky a prokopávky nezapažené v hornině tř. 5 objem přes 5000 m3</t>
  </si>
  <si>
    <t>-749365564</t>
  </si>
  <si>
    <t>"HTU - předpoklad 20%" (24930-903)*0,2</t>
  </si>
  <si>
    <t>122501104</t>
  </si>
  <si>
    <t>Odkopávky a prokopávky nezapažené v hornině tř. 6 objem přes 5000 m3</t>
  </si>
  <si>
    <t>455759093</t>
  </si>
  <si>
    <t>"HTU - předpoklad 5%" (24930-903)*0,05</t>
  </si>
  <si>
    <t>122601104</t>
  </si>
  <si>
    <t>Odkopávky a prokopávky nezapažené v hornině tř. 7 objem přes 5000 m3</t>
  </si>
  <si>
    <t>1329752990</t>
  </si>
  <si>
    <t>162301101</t>
  </si>
  <si>
    <t>Vodorovné přemístění do 500 m výkopku/sypaniny z horniny tř. 1 až 4</t>
  </si>
  <si>
    <t>1784824516</t>
  </si>
  <si>
    <t>13</t>
  </si>
  <si>
    <t>162301151</t>
  </si>
  <si>
    <t>Vodorovné přemístění výkopku/sypaniny z hornin tř. 5 až 7 do 500 m</t>
  </si>
  <si>
    <t>-1402814294</t>
  </si>
  <si>
    <t>"HTU - předpoklad 30%" (24930-903)*0,3</t>
  </si>
  <si>
    <t>162301421</t>
  </si>
  <si>
    <t>Vodorovné přemístění pařezů do 5 km D do 300 mm</t>
  </si>
  <si>
    <t>1207345970</t>
  </si>
  <si>
    <t>162301422</t>
  </si>
  <si>
    <t>Vodorovné přemístění pařezů do 5 km D do 500 mm</t>
  </si>
  <si>
    <t>-110413812</t>
  </si>
  <si>
    <t>162301423</t>
  </si>
  <si>
    <t>Vodorovné přemístění pařezů do 5 km D do 700 mm</t>
  </si>
  <si>
    <t>697230061</t>
  </si>
  <si>
    <t>17</t>
  </si>
  <si>
    <t>162301424</t>
  </si>
  <si>
    <t>Vodorovné přemístění pařezů do 5 km D do 900 mm</t>
  </si>
  <si>
    <t>-172328854</t>
  </si>
  <si>
    <t>171101131</t>
  </si>
  <si>
    <t>Uložení sypaniny z hornin nesoudržných a soudržných střídavě do násypů zhutněných</t>
  </si>
  <si>
    <t>-548780858</t>
  </si>
  <si>
    <t>"Po odečtení zeminy odvezené zpět na násypy" 25291,518-84,423-85,924-46,2</t>
  </si>
  <si>
    <t>"Odpočet horniny určené k drcení a použití na stavbě do podkladních vrstev" -(334,642+305,816*0,13+185,16*0,15+4533,15*0,18*2)</t>
  </si>
  <si>
    <t>"Pro zpevněné plochy a budoucí objekty" -(25074,971-2034,106)/2</t>
  </si>
  <si>
    <t>19</t>
  </si>
  <si>
    <t>171102111</t>
  </si>
  <si>
    <t>Uložení sypaniny z hornin nesoudržných a sypkých do násypů zhutněných v aktivní zóně</t>
  </si>
  <si>
    <t>1117669984</t>
  </si>
  <si>
    <t>"Pro zpevněné plochy a budoucí objekty" (25074,971-2034,106)/2</t>
  </si>
  <si>
    <t>171201201</t>
  </si>
  <si>
    <t>Uložení sypaniny na skládky</t>
  </si>
  <si>
    <t>2144205360</t>
  </si>
  <si>
    <t>"SO P" 345,037+11,848</t>
  </si>
  <si>
    <t>"SO O" 130,121+3,6</t>
  </si>
  <si>
    <t>"SO-10" 224,67+139,77</t>
  </si>
  <si>
    <t>"SO-10a" 47,481</t>
  </si>
  <si>
    <t>"SO-11" 55,36</t>
  </si>
  <si>
    <t>"SO-12" 63,36</t>
  </si>
  <si>
    <t>"SO-13" 61,5</t>
  </si>
  <si>
    <t>"SO-13a" 4,8</t>
  </si>
  <si>
    <t>"SO-20" 157,724+19,247</t>
  </si>
  <si>
    <t>"HTU" 24930-903</t>
  </si>
  <si>
    <t>181301113</t>
  </si>
  <si>
    <t>Rozprostření ornice tl vrstvy do 200 mm pl přes 500 m2 v rovině nebo ve svahu do 1:5</t>
  </si>
  <si>
    <t>-202414946</t>
  </si>
  <si>
    <t>269,87+8092,62</t>
  </si>
  <si>
    <t>22</t>
  </si>
  <si>
    <t>181451131</t>
  </si>
  <si>
    <t>Založení parkového trávníku výsevem plochy přes 1000 m2 v rovině a ve svahu do 1:5</t>
  </si>
  <si>
    <t>615699214</t>
  </si>
  <si>
    <t>23</t>
  </si>
  <si>
    <t>M</t>
  </si>
  <si>
    <t>00572410</t>
  </si>
  <si>
    <t>osivo směs travní parková</t>
  </si>
  <si>
    <t>kg</t>
  </si>
  <si>
    <t>158405526</t>
  </si>
  <si>
    <t>8362,49*0,03</t>
  </si>
  <si>
    <t>1819-010</t>
  </si>
  <si>
    <t>Dodávka a výsadba stromů</t>
  </si>
  <si>
    <t>ks</t>
  </si>
  <si>
    <t>1797274415</t>
  </si>
  <si>
    <t>25</t>
  </si>
  <si>
    <t>1819-020</t>
  </si>
  <si>
    <t>Výsadba pokryvných keřů na svahu</t>
  </si>
  <si>
    <t>1786731918</t>
  </si>
  <si>
    <t>182111111</t>
  </si>
  <si>
    <t>Zpevnění svahu jutovou, kokosovou nebo plastovou rohoží do 1:1</t>
  </si>
  <si>
    <t>962863925</t>
  </si>
  <si>
    <t>(902+2804,98)/3/4*3</t>
  </si>
  <si>
    <t>27</t>
  </si>
  <si>
    <t>69321067</t>
  </si>
  <si>
    <t>geomříž dvouosá PES s tahovou pevností podélně 150kN/m příčně 30kN/m</t>
  </si>
  <si>
    <t>1056883644</t>
  </si>
  <si>
    <t>926,475*1,2</t>
  </si>
  <si>
    <t>28</t>
  </si>
  <si>
    <t>182911121</t>
  </si>
  <si>
    <t>Zpevnění svahu prkny sklon svahu přes 1:2 do 1:1</t>
  </si>
  <si>
    <t>-1326332557</t>
  </si>
  <si>
    <t>(902+2804,98)/3/4</t>
  </si>
  <si>
    <t>29</t>
  </si>
  <si>
    <t>184911422</t>
  </si>
  <si>
    <t>Mulčování rostlin kůrou tl. do 0,1 m ve svahu do 1:2</t>
  </si>
  <si>
    <t>906982743</t>
  </si>
  <si>
    <t>902+2804,98</t>
  </si>
  <si>
    <t>30</t>
  </si>
  <si>
    <t>10391100</t>
  </si>
  <si>
    <t>kůra mulčovací VL</t>
  </si>
  <si>
    <t>-86646110</t>
  </si>
  <si>
    <t>3706,98*0,1</t>
  </si>
  <si>
    <t>998</t>
  </si>
  <si>
    <t>Přesun hmot</t>
  </si>
  <si>
    <t>31</t>
  </si>
  <si>
    <t>998231311</t>
  </si>
  <si>
    <t>Přesun hmot pro sadovnické a krajinářské úpravy vodorovně do 5000 m</t>
  </si>
  <si>
    <t>335591996</t>
  </si>
  <si>
    <t>030 - SO P  Výrobní hala P1</t>
  </si>
  <si>
    <t xml:space="preserve">    2 - Základy a zvláštní zakládání</t>
  </si>
  <si>
    <t xml:space="preserve">    3 - Svislé a kompletní konstrukce</t>
  </si>
  <si>
    <t xml:space="preserve">    33 - Ocelová konstrukce a opláštění</t>
  </si>
  <si>
    <t xml:space="preserve">    4 - Vodorovné konstrukce</t>
  </si>
  <si>
    <t xml:space="preserve">    61 - Upravy povrchů vnitřní</t>
  </si>
  <si>
    <t xml:space="preserve">    62 - Úpravy povrchů vnější</t>
  </si>
  <si>
    <t xml:space="preserve">    63 - Podlahy a podlahové konstrukce</t>
  </si>
  <si>
    <t xml:space="preserve">    64 - Výplně otvorů</t>
  </si>
  <si>
    <t xml:space="preserve">    8 - Trubní vedení</t>
  </si>
  <si>
    <t xml:space="preserve">    95 - Dokončovací konstrukce na pozemních stavbách</t>
  </si>
  <si>
    <t xml:space="preserve">    9 - Ostatní konstrukce a práce, lešení</t>
  </si>
  <si>
    <t xml:space="preserve">    99 - Staveništní přesun hmot</t>
  </si>
  <si>
    <t>PSV - Práce a dodávky PSV</t>
  </si>
  <si>
    <t xml:space="preserve">    711 - Izolace proti vodě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</si>
  <si>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</si>
  <si>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</si>
  <si>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</si>
  <si>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</si>
  <si>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</si>
  <si>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</si>
  <si>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</si>
  <si>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 a obklady</t>
  </si>
  <si>
    <t xml:space="preserve">    781 - Obklady keramické</t>
  </si>
  <si>
    <t xml:space="preserve">    783 - Dokončovací práce - nátěry</t>
  </si>
  <si>
    <t xml:space="preserve">    784 - Malby</t>
  </si>
  <si>
    <t>131401102</t>
  </si>
  <si>
    <t>Hloubení jam nezapažených v hornině tř. 5 objemu do 1000 m3</t>
  </si>
  <si>
    <t>"Pro zákl.patky" (0,54+0,1)*1,3*2,8*41*1,7</t>
  </si>
  <si>
    <t>(0,54+0,1)*2,8*3*1,7</t>
  </si>
  <si>
    <t>(0,52+0,1)*1,8*1,1*3*1,7</t>
  </si>
  <si>
    <t>(0,54+0,1)*1,5*1,5*2*1,7</t>
  </si>
  <si>
    <t>((0,25+0,05)*0,4*0,4*108+(0,25+0,05)*0,4*0,16*3+(0,25+0,05)*0,4*0,14)*1,7</t>
  </si>
  <si>
    <t>0,54*(3*2,75+1,05*1,05+1,3*1,3*2+1,3*1,45)*1,7</t>
  </si>
  <si>
    <t>132401101</t>
  </si>
  <si>
    <t>Hloubení rýh š do 600 mm v hornině tř. 5</t>
  </si>
  <si>
    <t>"Pro vniřní pasy" (0,19+0,1)*0,4*1,4+0,19*1,18*(4,4*10+15,2)</t>
  </si>
  <si>
    <t>132401201</t>
  </si>
  <si>
    <t>Hloubení rýh š do 2000 mm v hornině tř. 5</t>
  </si>
  <si>
    <t>"Pro vniřní pasy" 0,19*1,18*(4,4*10+15,2)</t>
  </si>
  <si>
    <t>"Pro obvodové pasy" 0,54*1,05*(15,2*7+16,02)+0,38*1,05*4,4*25</t>
  </si>
  <si>
    <t>1086640095</t>
  </si>
  <si>
    <t>"Na zásyp" 84,423</t>
  </si>
  <si>
    <t>"Na skládku" 205,027+13,435+126,575</t>
  </si>
  <si>
    <t>167101101</t>
  </si>
  <si>
    <t>Nakládání výkopku z hornin tř. 1 až 4 do 100 m3</t>
  </si>
  <si>
    <t>-1963316911</t>
  </si>
  <si>
    <t>174101101</t>
  </si>
  <si>
    <t>Zásyp jam, šachet rýh nebo kolem objektů sypaninou se zhutněním</t>
  </si>
  <si>
    <t>-393501610</t>
  </si>
  <si>
    <t>"Pro zákl.patky" 162,373-(0,54+0,1)*1,3*2,8*41</t>
  </si>
  <si>
    <t>9,139-(0,54+0,1)*2,8*3</t>
  </si>
  <si>
    <t>6,261-(0,52+0,1)*1,8*1,1*3</t>
  </si>
  <si>
    <t>4,896-(0,54+0,1)*1,5*1,5*2</t>
  </si>
  <si>
    <t>8,939-((0,25+0,05)*0,4*0,4*108+(0,25+0,05)*0,4*0,16*3+(0,25+0,05)*0,4*0,14)</t>
  </si>
  <si>
    <t>13,419-0,54*(3*2,75+1,05*1,05+1,3*1,3*2+1,3*1,45)</t>
  </si>
  <si>
    <t>181951104</t>
  </si>
  <si>
    <t>Úprava pláně v hornině tř. 5 až 7 se zhutněním</t>
  </si>
  <si>
    <t>615814098</t>
  </si>
  <si>
    <t>36,5*61,1</t>
  </si>
  <si>
    <t>Základy a zvláštní zakládání</t>
  </si>
  <si>
    <t>212755215</t>
  </si>
  <si>
    <t>Trativody z drenážních trubek plastových flexibilních D 125 mm bez lože</t>
  </si>
  <si>
    <t>m</t>
  </si>
  <si>
    <t>63*4+0,75*2</t>
  </si>
  <si>
    <t>271532211-R</t>
  </si>
  <si>
    <t>Podsyp pod základové konstrukce se zhutněním z hrubého kameniva frakce 32 až 63 mm - použit kamenný recyklát drcený v místě staveniště z vytěžené horniny</t>
  </si>
  <si>
    <t>"Pod podlahou P1.1" 0,15*(60,46*35,83-18*6)</t>
  </si>
  <si>
    <t>"Zásyp kolem prahů" 25,9</t>
  </si>
  <si>
    <t>274321411</t>
  </si>
  <si>
    <t>Základové pasy ze ŽB bez zvýšených nároků na prostředí tř. C 20/25</t>
  </si>
  <si>
    <t>274351121</t>
  </si>
  <si>
    <t>Zřízení bednění základových pasů rovného</t>
  </si>
  <si>
    <t>0,4*2*(4,4*30+15,2*2)</t>
  </si>
  <si>
    <t>0,7*15,2*2*4</t>
  </si>
  <si>
    <t>0,5*2*1,4</t>
  </si>
  <si>
    <t>274351122</t>
  </si>
  <si>
    <t>Odstranění bednění základových pasů rovného</t>
  </si>
  <si>
    <t>32</t>
  </si>
  <si>
    <t>274361821</t>
  </si>
  <si>
    <t>Výztuž základových pásů betonářskou ocelí 10 505 (R)</t>
  </si>
  <si>
    <t>34</t>
  </si>
  <si>
    <t>275313711</t>
  </si>
  <si>
    <t>Základové patky z betonu tř. C 20/25</t>
  </si>
  <si>
    <t>572990454</t>
  </si>
  <si>
    <t>0,77*0,93*1,33*2</t>
  </si>
  <si>
    <t>275321411</t>
  </si>
  <si>
    <t>Základové patky ze ŽB bez zvýšených nároků na prostředí tř. C 20/25</t>
  </si>
  <si>
    <t>36</t>
  </si>
  <si>
    <t>0,7*1,6*2,8*30</t>
  </si>
  <si>
    <t>0,7*2,2*2,8*3</t>
  </si>
  <si>
    <t>0,7*1,5*1,5*2</t>
  </si>
  <si>
    <t>0,7*1,8*1,1*3</t>
  </si>
  <si>
    <t>0,4*0,4*0,63*80</t>
  </si>
  <si>
    <t>275351121</t>
  </si>
  <si>
    <t>Zřízení bednění základových patek</t>
  </si>
  <si>
    <t>38</t>
  </si>
  <si>
    <t>2*0,5*(1,6+2,8)*30</t>
  </si>
  <si>
    <t>2*0,5*(2,2+2,8)*3</t>
  </si>
  <si>
    <t>2*0,5*(1,8*1,1)*3</t>
  </si>
  <si>
    <t>0,5*1,5*4*2</t>
  </si>
  <si>
    <t>0,63*0,4*4*80</t>
  </si>
  <si>
    <t>(0,77+0,93)*2*1,33*2</t>
  </si>
  <si>
    <t>275351122</t>
  </si>
  <si>
    <t>Odstranění bednění základových patek</t>
  </si>
  <si>
    <t>-1881844168</t>
  </si>
  <si>
    <t>275353102</t>
  </si>
  <si>
    <t>Bednění kotevních otvorů v základových patkách průřezu do 0,01 m2 hl 0,5 m</t>
  </si>
  <si>
    <t>42</t>
  </si>
  <si>
    <t>"SO P1" 56+20-11</t>
  </si>
  <si>
    <t>"D" 21</t>
  </si>
  <si>
    <t>"E1.N" 3</t>
  </si>
  <si>
    <t>275361821</t>
  </si>
  <si>
    <t>Výztuž základových patek betonářskou ocelí 10 505 (R)</t>
  </si>
  <si>
    <t>44</t>
  </si>
  <si>
    <t>275362021</t>
  </si>
  <si>
    <t>Výztuž základových patek svařovanými sítěmi Kari</t>
  </si>
  <si>
    <t>46</t>
  </si>
  <si>
    <t>278311042</t>
  </si>
  <si>
    <t>Zálivka kotevních otvorů z betonu tř. C 16/20 objemu do 0,10 m3</t>
  </si>
  <si>
    <t>48</t>
  </si>
  <si>
    <t>0,1*140</t>
  </si>
  <si>
    <t>564951413</t>
  </si>
  <si>
    <t>Podklad z asfaltového recyklátu tl 150 mm</t>
  </si>
  <si>
    <t>50</t>
  </si>
  <si>
    <t>564841112</t>
  </si>
  <si>
    <t>Podklad ze štěrkodrtě ŠD tl 130 mm</t>
  </si>
  <si>
    <t>52</t>
  </si>
  <si>
    <t>286-01Rpol.</t>
  </si>
  <si>
    <t>M+D - ventilátor - odvětrání spodních vrstev</t>
  </si>
  <si>
    <t>54</t>
  </si>
  <si>
    <t>Svislé a kompletní konstrukce</t>
  </si>
  <si>
    <t>311113151</t>
  </si>
  <si>
    <t>Nosná zeď tl 150 mm z hladkých tvárnic ztraceného bednění včetně výplně z betonu tř. C 25/30</t>
  </si>
  <si>
    <t>58</t>
  </si>
  <si>
    <t>"Sachty" (0,85+0,8*7+1,1*3+0,35*2)*0,66+(1,2*2+1,1)*0,75+(2,65*2+2,5)*0,5</t>
  </si>
  <si>
    <t>311113142</t>
  </si>
  <si>
    <t>Nosná zeď tl do 200 mm z hladkých tvárnic ztraceného bednění včetně výplně z betonu tř. 20/25</t>
  </si>
  <si>
    <t>60</t>
  </si>
  <si>
    <t>"podezdívka" 1,0*(60,86*2+36*2+18*2+60,46)</t>
  </si>
  <si>
    <t>-(0,8*2+0,9+4,2*5+3,0+1,4)*1,0</t>
  </si>
  <si>
    <t>(výztuž zahrnuta do výztuže prahů):</t>
  </si>
  <si>
    <t>311235121</t>
  </si>
  <si>
    <t>Zdivo jednovrstvé z cihel broušených do P10 na tenkovrstvou maltu tl 200 mm</t>
  </si>
  <si>
    <t>62</t>
  </si>
  <si>
    <t>3,3*6,225-0,8*1,97</t>
  </si>
  <si>
    <t>311235131</t>
  </si>
  <si>
    <t>Zdivo jednovrstvé z cihel broušenýchdo P10 na tenkovrstvou maltu tl 240 mm</t>
  </si>
  <si>
    <t>64</t>
  </si>
  <si>
    <t>2,77*13,88-(0,8*1,97)</t>
  </si>
  <si>
    <t>6,5*60,46-(0,8*1,97+4,2*3,5*2)</t>
  </si>
  <si>
    <t>6,5*18</t>
  </si>
  <si>
    <t>1,75*18*2</t>
  </si>
  <si>
    <t>-(1,2*1,97+1*1*2+0,5*1*2+0,9*1,97)</t>
  </si>
  <si>
    <t>317168051</t>
  </si>
  <si>
    <t>Překlad keramický vysoký v 238 mm dl 1000 mm</t>
  </si>
  <si>
    <t>66</t>
  </si>
  <si>
    <t>317168052</t>
  </si>
  <si>
    <t>Překlad keramický vysoký v 238 mm dl 1250 mm</t>
  </si>
  <si>
    <t>68</t>
  </si>
  <si>
    <t>317168054</t>
  </si>
  <si>
    <t>Překlad keramický vysoký v 238 mm dl 1750 mm</t>
  </si>
  <si>
    <t>70</t>
  </si>
  <si>
    <t>33</t>
  </si>
  <si>
    <t>317234410</t>
  </si>
  <si>
    <t>Vyzdívka mezi nosníky z cihel pálených na MC</t>
  </si>
  <si>
    <t>72</t>
  </si>
  <si>
    <t>0,15*0,2*(4,6+4,8*2)</t>
  </si>
  <si>
    <t>317941125</t>
  </si>
  <si>
    <t>Osazování ocelových válcovaných nosníků na zdivu I, IE, U, UE nebo L č 24 a vyšší</t>
  </si>
  <si>
    <t>74</t>
  </si>
  <si>
    <t>35</t>
  </si>
  <si>
    <t>13010942</t>
  </si>
  <si>
    <t>ocel profilová UPE 240 jakost 11 375</t>
  </si>
  <si>
    <t>215584483</t>
  </si>
  <si>
    <t>0,688*1,08</t>
  </si>
  <si>
    <t>342272235</t>
  </si>
  <si>
    <t>Příčka z pórobetonových hladkých tvárnic na tenkovrstvou maltu tl 125 mm</t>
  </si>
  <si>
    <t>76</t>
  </si>
  <si>
    <t>37</t>
  </si>
  <si>
    <t>346244382</t>
  </si>
  <si>
    <t>Plentování jednostranné v do 300 mm válcovaných nosníků cihlami</t>
  </si>
  <si>
    <t>78</t>
  </si>
  <si>
    <t>0,3*2*(4,6+4,8*2)</t>
  </si>
  <si>
    <t>346481111</t>
  </si>
  <si>
    <t>Zaplentování rýh, potrubí, výklenků nebo nik ve stěnách rabicovým pletivem</t>
  </si>
  <si>
    <t>80</t>
  </si>
  <si>
    <t>1,2*(4,6+4,8*2)</t>
  </si>
  <si>
    <t>Ocelová konstrukce a opláštění</t>
  </si>
  <si>
    <t>39</t>
  </si>
  <si>
    <t>337171123</t>
  </si>
  <si>
    <t>Montáž nosné ocelové kce průmyslové haly bez jeřábové dráhy v do 12 m rozpětí vazníků do 36 m</t>
  </si>
  <si>
    <t>-849036841</t>
  </si>
  <si>
    <t>(125613+4675,6+19000)/1000</t>
  </si>
  <si>
    <t>40</t>
  </si>
  <si>
    <t>M-337-1-010</t>
  </si>
  <si>
    <t>dodávka ocelové konstrukce vč. povrchové úpravyv odstínu RAL 9016</t>
  </si>
  <si>
    <t>-329277566</t>
  </si>
  <si>
    <t>125613*1,08</t>
  </si>
  <si>
    <t>41</t>
  </si>
  <si>
    <t>M-337-1-020</t>
  </si>
  <si>
    <t>Sekundární konstrukce pozinkovaná</t>
  </si>
  <si>
    <t>-1445036561</t>
  </si>
  <si>
    <t>4675,9*1,08</t>
  </si>
  <si>
    <t>M-337-1-030</t>
  </si>
  <si>
    <t>Spojovací materiál</t>
  </si>
  <si>
    <t>soubor</t>
  </si>
  <si>
    <t>224218723</t>
  </si>
  <si>
    <t>43</t>
  </si>
  <si>
    <t>342151112</t>
  </si>
  <si>
    <t>Montáž opláštění stěn ocelových kcí ze sendvičových panelů šroubovaných budov v do 12 m</t>
  </si>
  <si>
    <t>1378708651</t>
  </si>
  <si>
    <t>M-337-1-040</t>
  </si>
  <si>
    <t>Sendvičový panel stěnový s jádrem z tuhé pěny tl. 120mm, kladeny vertikálně, se skrytým kotvením, U=0,15W/m2K, RW=26 dB, PO EW 15 DP3</t>
  </si>
  <si>
    <t>1920364500</t>
  </si>
  <si>
    <t>1600*1,1</t>
  </si>
  <si>
    <t>45</t>
  </si>
  <si>
    <t>008</t>
  </si>
  <si>
    <t>Výplně otvorů - vrata sekční průmyslová 4200/4200 mm viz. ozn. 01</t>
  </si>
  <si>
    <t>184</t>
  </si>
  <si>
    <t>0081</t>
  </si>
  <si>
    <t>Výplně otvorů - rychloběžná textilní roleta 4200/4200 mm viz. ozn. 02</t>
  </si>
  <si>
    <t>-1272622847</t>
  </si>
  <si>
    <t>47</t>
  </si>
  <si>
    <t>0082</t>
  </si>
  <si>
    <t>Výplně otvorů - sekční průmyslová vrata  3000/4200 mm viz. ozn. 03</t>
  </si>
  <si>
    <t>-28465628</t>
  </si>
  <si>
    <t>009</t>
  </si>
  <si>
    <t>Výplně otvorů - okno plastové 1000/1000 mm - viz. ozn.06</t>
  </si>
  <si>
    <t>186</t>
  </si>
  <si>
    <t>49</t>
  </si>
  <si>
    <t>0091</t>
  </si>
  <si>
    <t>Výplně otvorů - okno plastové 500/1000 mm - viz. ozn.07</t>
  </si>
  <si>
    <t>836923109</t>
  </si>
  <si>
    <t>0092</t>
  </si>
  <si>
    <t>Výplně otvorů - okno plastové 2000/1000 mm - viz. ozn.08</t>
  </si>
  <si>
    <t>-562239172</t>
  </si>
  <si>
    <t>51</t>
  </si>
  <si>
    <t>0093</t>
  </si>
  <si>
    <t>Výplně otvorů - dveře ocelové prosklené 1000/2250 mm - viz. ozn.05</t>
  </si>
  <si>
    <t>1225839524</t>
  </si>
  <si>
    <t>0094</t>
  </si>
  <si>
    <t>Výplně otvorů - dveře ocelové plné 1000/2250 mm - viz. ozn.09</t>
  </si>
  <si>
    <t>-1031880595</t>
  </si>
  <si>
    <t>53</t>
  </si>
  <si>
    <t>0095</t>
  </si>
  <si>
    <t>Výplně otvorů - okno plastové 1500/1550 mm - viz. ozn.10</t>
  </si>
  <si>
    <t>-1184633325</t>
  </si>
  <si>
    <t>0101</t>
  </si>
  <si>
    <t>Shedové světlíky 2 ks - 3m x 61 m - sendvičový panel s IPN výplní 120mm (dodávka a montáž)</t>
  </si>
  <si>
    <t>837515192</t>
  </si>
  <si>
    <t>(4+4,06*6)*2*3,5</t>
  </si>
  <si>
    <t>55</t>
  </si>
  <si>
    <t>0103</t>
  </si>
  <si>
    <t>Shedové světlíky 2 ks x 61 m - konstrukce včetně povrchové úpravy  (dodávka a montáž)</t>
  </si>
  <si>
    <t>1701081458</t>
  </si>
  <si>
    <t>"1.1" 61*2*0,56*24</t>
  </si>
  <si>
    <t>"1.2" 61*2*0,5*24</t>
  </si>
  <si>
    <t>"1.3" 61*2*0,4*24</t>
  </si>
  <si>
    <t>"T 40/40/5" 1,55*76*2,96</t>
  </si>
  <si>
    <t>"JEKL 60/80/3" (61*2*2+4*7*2+3,165*14*6)*6,13</t>
  </si>
  <si>
    <t>"JEKL 80/160/5" 61*2*2*16,979</t>
  </si>
  <si>
    <t>"Spojonací a kotevní prvky - 10%" 12235,166*0,1</t>
  </si>
  <si>
    <t>56</t>
  </si>
  <si>
    <t>0104</t>
  </si>
  <si>
    <t>Shedové světlíky - okno plastové 1500/1550 mm. pevně zasklené  (dodávka a montáž) poz. 04</t>
  </si>
  <si>
    <t>-1244149840</t>
  </si>
  <si>
    <t>57</t>
  </si>
  <si>
    <t>0105</t>
  </si>
  <si>
    <t>Shedové světlíky - prosklené zastřešení světlíku izolačním bezpečnostním dvojsklem 4000/3500 mm</t>
  </si>
  <si>
    <t>-1465474381</t>
  </si>
  <si>
    <t>8*2</t>
  </si>
  <si>
    <t>0106</t>
  </si>
  <si>
    <t>Shedové světlíky - výplň Jeklu 60/80/3 PU pěnou</t>
  </si>
  <si>
    <t>-1638175920</t>
  </si>
  <si>
    <t>"JEKL 60/80/3" 61,1*2</t>
  </si>
  <si>
    <t>59</t>
  </si>
  <si>
    <t>015</t>
  </si>
  <si>
    <t>Klempířské prvky</t>
  </si>
  <si>
    <t>bm</t>
  </si>
  <si>
    <t>198</t>
  </si>
  <si>
    <t>"Rohy objektu" 7,8*4</t>
  </si>
  <si>
    <t>"Lemování u přístřešku" 42,8+9,5+8,5</t>
  </si>
  <si>
    <t>"Závětrná lišta" 6,8*2+18*2+12+10+3,7*2</t>
  </si>
  <si>
    <t>"Lemování světlíku" 61,2*2+3*2</t>
  </si>
  <si>
    <t>"Lemování otvorů" 4,2*3*6+0,9+0,8+1,97*4+1*23+0,5*2+2*2</t>
  </si>
  <si>
    <t>016</t>
  </si>
  <si>
    <t>Mezistřešní žlab zateplený</t>
  </si>
  <si>
    <t>Vodorovné konstrukce</t>
  </si>
  <si>
    <t>61</t>
  </si>
  <si>
    <t>389361001</t>
  </si>
  <si>
    <t>Doplňující výztuž prefabrikovaných konstrukcí z betonářské oceli</t>
  </si>
  <si>
    <t>86</t>
  </si>
  <si>
    <t>"dobetonávka stropu" 0,07774*1,05</t>
  </si>
  <si>
    <t>"výztuž mezi panely" 0,0588*1,05</t>
  </si>
  <si>
    <t>389381001</t>
  </si>
  <si>
    <t>Dobetonování prefabrikovaných konstrukcí</t>
  </si>
  <si>
    <t>88</t>
  </si>
  <si>
    <t>"strop u schodiště" 0,2*(1,395*1,2+1,0*1,2)</t>
  </si>
  <si>
    <t>63</t>
  </si>
  <si>
    <t>413941123</t>
  </si>
  <si>
    <t>Osazování ocelových válcovaných nosníků stropů I, IE, U, UE nebo L do č. 22</t>
  </si>
  <si>
    <t>90</t>
  </si>
  <si>
    <t>13010916</t>
  </si>
  <si>
    <t>ocel profilová UE 160 jakost 11 375</t>
  </si>
  <si>
    <t>2098685578</t>
  </si>
  <si>
    <t>"P11" 0,0142*5,85*10*1,08</t>
  </si>
  <si>
    <t>65</t>
  </si>
  <si>
    <t>417321414</t>
  </si>
  <si>
    <t>Ztužující pásy a věnce ze ŽB tř. C 20/25</t>
  </si>
  <si>
    <t>94</t>
  </si>
  <si>
    <t>417351115</t>
  </si>
  <si>
    <t>Zřízení bednění ztužujících věnců</t>
  </si>
  <si>
    <t>96</t>
  </si>
  <si>
    <t>0,15*2*262,28</t>
  </si>
  <si>
    <t>0,35*6,26*2</t>
  </si>
  <si>
    <t>0,25*36,5*2</t>
  </si>
  <si>
    <t>0,25*13*2</t>
  </si>
  <si>
    <t>0,25*14*2</t>
  </si>
  <si>
    <t>0,40*61*2</t>
  </si>
  <si>
    <t>67</t>
  </si>
  <si>
    <t>417351116</t>
  </si>
  <si>
    <t>Odstranění bednění ztužujících věnců</t>
  </si>
  <si>
    <t>417361821</t>
  </si>
  <si>
    <t>Výztuž ztužujících pásů a věnců betonářskou ocelí 10 505</t>
  </si>
  <si>
    <t>69</t>
  </si>
  <si>
    <t>411120031-R</t>
  </si>
  <si>
    <t>Strop montovaný z panelů železobeton.dutinových, předpjatých tl. 20 cm vč. zálivky a zálivkové výztuže</t>
  </si>
  <si>
    <t>102</t>
  </si>
  <si>
    <t>18*6+12,88*6,2</t>
  </si>
  <si>
    <t>"schodiště" -1,2*6</t>
  </si>
  <si>
    <t>Upravy povrchů vnitřní</t>
  </si>
  <si>
    <t>611111111</t>
  </si>
  <si>
    <t>Vyspravení celoplošné cementovou maltou vnitřních stropů betonových nebo železobetonových</t>
  </si>
  <si>
    <t>108</t>
  </si>
  <si>
    <t>71</t>
  </si>
  <si>
    <t>611321341</t>
  </si>
  <si>
    <t>Vápenocementová omítka štuková dvouvrstvá vnitřních stropů rovných nanášená strojně</t>
  </si>
  <si>
    <t>611321391</t>
  </si>
  <si>
    <t>Příplatek k vápenocementové omítce vnitřních stropů za každých dalších 5 mm tloušťky strojně</t>
  </si>
  <si>
    <t>-1254842027</t>
  </si>
  <si>
    <t>73</t>
  </si>
  <si>
    <t>612142001</t>
  </si>
  <si>
    <t>Potažení vnitřních stěn sklovláknitým pletivem vtlačeným do tenkovrstvé hmoty</t>
  </si>
  <si>
    <t>-626890050</t>
  </si>
  <si>
    <t>"Viz.příčky" 146,19*2</t>
  </si>
  <si>
    <t>612323111</t>
  </si>
  <si>
    <t>Vápenocementová omítka hladkých vnitřních stěn tloušťky do 5 mm nanášená ručně</t>
  </si>
  <si>
    <t>-260224938</t>
  </si>
  <si>
    <t>"Viz.příčky" 146,19*2-106,14</t>
  </si>
  <si>
    <t>75</t>
  </si>
  <si>
    <t>612321341</t>
  </si>
  <si>
    <t>Vápenocementová omítka štuková dvouvrstvá vnitřních stěn nanášená strojně</t>
  </si>
  <si>
    <t>112</t>
  </si>
  <si>
    <t>3,3*6,225*2-(0,8*2,0*2)</t>
  </si>
  <si>
    <t>1,75*18*3-(1,2*2*2+1*1*2+0,5*1*2+0,9*2)</t>
  </si>
  <si>
    <t>6,5*18*2</t>
  </si>
  <si>
    <t>6,5*60,46*2-(0,8*2*2+4,2*3,5*2*2)</t>
  </si>
  <si>
    <t>612321391</t>
  </si>
  <si>
    <t>Příplatek k vápenocementové omítce vnitřních stěn za každých dalších 5 mm tloušťky strojně</t>
  </si>
  <si>
    <t>1360593368</t>
  </si>
  <si>
    <t>Úpravy povrchů vnější</t>
  </si>
  <si>
    <t>77</t>
  </si>
  <si>
    <t>622142001</t>
  </si>
  <si>
    <t>Potažení vnějších stěn sklovláknitým pletivem vtlačeným do tenkovrstvé hmoty</t>
  </si>
  <si>
    <t>114</t>
  </si>
  <si>
    <t>"W1" 0,106*2*(61,1+36,4-17,3)</t>
  </si>
  <si>
    <t>Podlahy a podlahové konstrukce</t>
  </si>
  <si>
    <t>631311113</t>
  </si>
  <si>
    <t>Mazanina tl do 80 mm z betonu prostého bez zvýšených nároků na prostředí tř. C 12/15</t>
  </si>
  <si>
    <t>116</t>
  </si>
  <si>
    <t>79</t>
  </si>
  <si>
    <t>631311115</t>
  </si>
  <si>
    <t>Mazanina tl do 80 mm z betonu prostého bez zvýšených nároků na prostředí tř. C 20/25</t>
  </si>
  <si>
    <t>118</t>
  </si>
  <si>
    <t>631311124</t>
  </si>
  <si>
    <t>Mazanina tl do 120 mm z betonu prostého bez zvýšených nároků na prostředí tř. C 16/20</t>
  </si>
  <si>
    <t>81</t>
  </si>
  <si>
    <t>631311135</t>
  </si>
  <si>
    <t>Mazanina tl do 240 mm z betonu prostého bez zvýšených nároků na prostředí tř. C 20/25</t>
  </si>
  <si>
    <t>122</t>
  </si>
  <si>
    <t>82</t>
  </si>
  <si>
    <t>631311136</t>
  </si>
  <si>
    <t>Mazanina tl do 240 mm z betonu prostého bez zvýšených nároků na prostředí tř. C 25/30</t>
  </si>
  <si>
    <t>124</t>
  </si>
  <si>
    <t>83</t>
  </si>
  <si>
    <t>631319203</t>
  </si>
  <si>
    <t>Příplatek k mazaninám za přidání ocelových vláken (drátkobeton) pro objemové vyztužení 25 kg/m3</t>
  </si>
  <si>
    <t>-1005538343</t>
  </si>
  <si>
    <t>84</t>
  </si>
  <si>
    <t>633111112</t>
  </si>
  <si>
    <t>Povrchová úprava průmyslových podlah pro lehký provoz vsypovou směsí s příměsí křemíku tl 3 mm</t>
  </si>
  <si>
    <t>1986975768</t>
  </si>
  <si>
    <t>56,8+80,19</t>
  </si>
  <si>
    <t>85</t>
  </si>
  <si>
    <t>633121112</t>
  </si>
  <si>
    <t>Povrchová úprava průmyslových podlah pro střední provoz vsypovou směsí s příměsí korundu tl 3 mm</t>
  </si>
  <si>
    <t>126</t>
  </si>
  <si>
    <t>"P1.1" 2048,7</t>
  </si>
  <si>
    <t>632451494</t>
  </si>
  <si>
    <t>Příplatek k cenám potěru za strojní přehlazení povrchu</t>
  </si>
  <si>
    <t>1171720600</t>
  </si>
  <si>
    <t>87</t>
  </si>
  <si>
    <t>631319013</t>
  </si>
  <si>
    <t>Příplatek k mazanině tl do 240 mm za přehlazení povrchu</t>
  </si>
  <si>
    <t>128</t>
  </si>
  <si>
    <t>631319171</t>
  </si>
  <si>
    <t>Příplatek k mazanině tl do 80 mm za stržení povrchu spodní vrstvy před vložením výztuže</t>
  </si>
  <si>
    <t>89</t>
  </si>
  <si>
    <t>631319173</t>
  </si>
  <si>
    <t>Příplatek k mazanině tl do 120 mm za stržení povrchu spodní vrstvy před vložením výztuže</t>
  </si>
  <si>
    <t>132</t>
  </si>
  <si>
    <t>631319175</t>
  </si>
  <si>
    <t>Příplatek k mazanině tl do 240 mm za stržení povrchu spodní vrstvy před vložením výztuže</t>
  </si>
  <si>
    <t>134</t>
  </si>
  <si>
    <t>91</t>
  </si>
  <si>
    <t>631362021</t>
  </si>
  <si>
    <t>Výztuž mazanin svařovanými sítěmi Kari</t>
  </si>
  <si>
    <t>136</t>
  </si>
  <si>
    <t>0,002099*102,35*1,15</t>
  </si>
  <si>
    <t>0,002099*(5,5+21,78+21,96+1,67+56,8+80,19)*1,15</t>
  </si>
  <si>
    <t>0,003301*18*6*1,15</t>
  </si>
  <si>
    <t>"desky šachet" 0,0079*(1,45*1,3+1,3*1,3*4)*1,15</t>
  </si>
  <si>
    <t>92</t>
  </si>
  <si>
    <t>635111232</t>
  </si>
  <si>
    <t>Násyp pod podlahy z drobného kameniva 0-4 se zhutněním</t>
  </si>
  <si>
    <t>142</t>
  </si>
  <si>
    <t>0,037*2048</t>
  </si>
  <si>
    <t>93</t>
  </si>
  <si>
    <t>935932422</t>
  </si>
  <si>
    <t>Odvodňovací plastový žlab pro zatížení D400 vnitřní š 200 mm s roštem mřížkovým z litiny</t>
  </si>
  <si>
    <t>148</t>
  </si>
  <si>
    <t>Výplně otvorů</t>
  </si>
  <si>
    <t>642942111</t>
  </si>
  <si>
    <t>Osazování zárubní nebo rámů dveřních kovových do 2,5 m2 na MC</t>
  </si>
  <si>
    <t>215312636</t>
  </si>
  <si>
    <t>95</t>
  </si>
  <si>
    <t>55331348</t>
  </si>
  <si>
    <t>zárubeň ocelová pro běžné zdění a porobeton 100 levá/pravá 700</t>
  </si>
  <si>
    <t>184620508</t>
  </si>
  <si>
    <t>55331350</t>
  </si>
  <si>
    <t>zárubeň ocelová pro běžné zdění a porobeton 100 levá/pravá 800</t>
  </si>
  <si>
    <t>1252990533</t>
  </si>
  <si>
    <t>97</t>
  </si>
  <si>
    <t>642945111</t>
  </si>
  <si>
    <t>Osazování protipožárních nebo protiplynových zárubní dveří jednokřídlových do 2,5 m2</t>
  </si>
  <si>
    <t>-260674443</t>
  </si>
  <si>
    <t>55331402</t>
  </si>
  <si>
    <t>zárubeň ocelová pro běžné zdění a porobeton s drážkou 100 levá/pravá 800</t>
  </si>
  <si>
    <t>362966540</t>
  </si>
  <si>
    <t>55331407</t>
  </si>
  <si>
    <t>zárubeň ocelová pro běžné zdění a porobeton s drážkou 100 levá/pravá 1200</t>
  </si>
  <si>
    <t>-1654861287</t>
  </si>
  <si>
    <t>Trubní vedení</t>
  </si>
  <si>
    <t>871315221</t>
  </si>
  <si>
    <t>Kanalizační potrubí z tvrdého PVC jednovrstvé tuhost třídy SN8 DN 160</t>
  </si>
  <si>
    <t>-1604453054</t>
  </si>
  <si>
    <t>"Chráničky pod podlahou" 13,5*21</t>
  </si>
  <si>
    <t>101</t>
  </si>
  <si>
    <t>877315211</t>
  </si>
  <si>
    <t>Montáž tvarovek z tvrdého PVC-systém KG nebo z polypropylenu-systém KG 2000 jednoosé DN 160</t>
  </si>
  <si>
    <t>1513447046</t>
  </si>
  <si>
    <t>21*2</t>
  </si>
  <si>
    <t>28611363</t>
  </si>
  <si>
    <t>koleno kanalizační PVC 1KG 150x87°</t>
  </si>
  <si>
    <t>-224641995</t>
  </si>
  <si>
    <t>103</t>
  </si>
  <si>
    <t>877315221</t>
  </si>
  <si>
    <t>Montáž tvarovek z tvrdého PVC-systém KG nebo z polypropylenu-systém KG 2000 dvouosé DN 160</t>
  </si>
  <si>
    <t>1806353878</t>
  </si>
  <si>
    <t>104</t>
  </si>
  <si>
    <t>28611429</t>
  </si>
  <si>
    <t>odbočka kanalizační plastová s hrdlem KG 160/160/87°</t>
  </si>
  <si>
    <t>660908674</t>
  </si>
  <si>
    <t>Dokončovací konstrukce na pozemních stavbách</t>
  </si>
  <si>
    <t>105</t>
  </si>
  <si>
    <t>952901221</t>
  </si>
  <si>
    <t>Vyčištění budov průmyslových objektů při jakékoliv výšce podlaží</t>
  </si>
  <si>
    <t>156</t>
  </si>
  <si>
    <t>2048+108+97,32</t>
  </si>
  <si>
    <t>106</t>
  </si>
  <si>
    <t>953942425</t>
  </si>
  <si>
    <t>Osazování rámů litinových poklopů</t>
  </si>
  <si>
    <t>158</t>
  </si>
  <si>
    <t>"Dodávka v zámečnických konstrukcích" 6</t>
  </si>
  <si>
    <t>107</t>
  </si>
  <si>
    <t>953943123</t>
  </si>
  <si>
    <t>Osazování výrobků do 15 kg/kus do betonu</t>
  </si>
  <si>
    <t>"v patkách zábran" 89</t>
  </si>
  <si>
    <t>953961115</t>
  </si>
  <si>
    <t>Kotvy chemickým tmelem M 20 hl 170 mm do betonu, ŽB nebo kamene s vyvrtáním otvoru</t>
  </si>
  <si>
    <t>-2036495955</t>
  </si>
  <si>
    <t>"Výztuž prahú a podezdívek - 4ks / bm" (61,1*3+18*6)*4+0,8</t>
  </si>
  <si>
    <t>Ostatní konstrukce a práce, lešení</t>
  </si>
  <si>
    <t>109</t>
  </si>
  <si>
    <t>945412111</t>
  </si>
  <si>
    <t>Teleskopická hydraulická montážní plošina výška zdvihu do 8 m</t>
  </si>
  <si>
    <t>den</t>
  </si>
  <si>
    <t>-1969405081</t>
  </si>
  <si>
    <t>949101111</t>
  </si>
  <si>
    <t>Lešení pomocné pro objekty pozemních staveb s lešeňovou podlahou v do 1,9 m zatížení do 150 kg/m2</t>
  </si>
  <si>
    <t>1192060056</t>
  </si>
  <si>
    <t>6*14+6*18</t>
  </si>
  <si>
    <t>111</t>
  </si>
  <si>
    <t>998014221</t>
  </si>
  <si>
    <t>Přesun hmot pro budovy vícepodlažní v do 18 m z kovových dílců</t>
  </si>
  <si>
    <t>168</t>
  </si>
  <si>
    <t>PSV</t>
  </si>
  <si>
    <t>Práce a dodávky PSV</t>
  </si>
  <si>
    <t>711</t>
  </si>
  <si>
    <t>Izolace proti vodě</t>
  </si>
  <si>
    <t>711111001</t>
  </si>
  <si>
    <t>Provedení izolace proti zemní vlhkosti vodorovné za studena nátěrem penetračním</t>
  </si>
  <si>
    <t>202</t>
  </si>
  <si>
    <t>"P2.1" 18*6</t>
  </si>
  <si>
    <t>113</t>
  </si>
  <si>
    <t>11163150</t>
  </si>
  <si>
    <t>lak penetrační asfaltový</t>
  </si>
  <si>
    <t>208369772</t>
  </si>
  <si>
    <t>108*0,0003</t>
  </si>
  <si>
    <t>711141559</t>
  </si>
  <si>
    <t>Provedení izolace proti zemní vlhkosti pásy přitavením vodorovné NAIP</t>
  </si>
  <si>
    <t>204</t>
  </si>
  <si>
    <t>"P2.1" 108*2</t>
  </si>
  <si>
    <t>115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</si>
  <si>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</si>
  <si>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</si>
  <si>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1956937032</t>
  </si>
  <si>
    <t>2*108*1,2</t>
  </si>
  <si>
    <t>711471053</t>
  </si>
  <si>
    <t>Provedení vodorovné izolace proti tlakové vodě termoplasty volně položenou fólií z nízkolehčeného PE</t>
  </si>
  <si>
    <t>206</t>
  </si>
  <si>
    <t>"P1.1" 60,46*35,83-18*6</t>
  </si>
  <si>
    <t>117</t>
  </si>
  <si>
    <t>711472053</t>
  </si>
  <si>
    <t>Provedení svislé izolace proti tlakové vodě termoplasty volně položenou fólií z nízkolehčeného PE</t>
  </si>
  <si>
    <t>208</t>
  </si>
  <si>
    <t>"šachty" 16,044</t>
  </si>
  <si>
    <t>"šachta proti úniku barev" 0,81*2*(2,8+2,65)</t>
  </si>
  <si>
    <t>28322003</t>
  </si>
  <si>
    <t>fólie hydroizolační pro spodní stavbu mPVC tl 1,0mm</t>
  </si>
  <si>
    <t>803460396</t>
  </si>
  <si>
    <t>(2058,2818+24,873)*1,2</t>
  </si>
  <si>
    <t>119</t>
  </si>
  <si>
    <t>711491171</t>
  </si>
  <si>
    <t>Provedení izolace proti tlakové vodě vodorovné z textilií vrstva podkladní</t>
  </si>
  <si>
    <t>210</t>
  </si>
  <si>
    <t>"P2.2" 5,5+21,78+21,96+1,67</t>
  </si>
  <si>
    <t>711491172</t>
  </si>
  <si>
    <t>Provedení izolace proti tlakové vodě vodorovné z textilií vrstva ochranná</t>
  </si>
  <si>
    <t>-1194837935</t>
  </si>
  <si>
    <t>121</t>
  </si>
  <si>
    <t>711491271</t>
  </si>
  <si>
    <t>Provedení izolace proti tlakové vodě svislé z textilií vrstva podkladní</t>
  </si>
  <si>
    <t>1409167739</t>
  </si>
  <si>
    <t>711491272</t>
  </si>
  <si>
    <t>Provedení izolace proti tlakové vodě svislé z textilií vrstva ochranná</t>
  </si>
  <si>
    <t>-311398495</t>
  </si>
  <si>
    <t>123</t>
  </si>
  <si>
    <t>69311068</t>
  </si>
  <si>
    <t>geotextilie netkaná separační, ochranná, filtrační, drenážní PP 300g/m2</t>
  </si>
  <si>
    <t>-859120422</t>
  </si>
  <si>
    <t>(2058,282+2109,192+24,873*2)*1,2</t>
  </si>
  <si>
    <t>998711102</t>
  </si>
  <si>
    <t>Přesun hmot tonážní pro izolace proti vodě, vlhkosti a plynům v objektech výšky do 12 m</t>
  </si>
  <si>
    <t>224</t>
  </si>
  <si>
    <t>712</t>
  </si>
  <si>
    <t>Povlakové krytiny</t>
  </si>
  <si>
    <t>125</t>
  </si>
  <si>
    <t>712363384</t>
  </si>
  <si>
    <t>Povlakové krytiny střech do 10° z tvarovaných poplastovaných lišt pro profily atypické výroby o větší rš</t>
  </si>
  <si>
    <t>1369040452</t>
  </si>
  <si>
    <t>"K7" 4*7*2*0,15</t>
  </si>
  <si>
    <t>"K8" (146-47,92)*0,5</t>
  </si>
  <si>
    <t>"K9" (146-47,92)*0,2</t>
  </si>
  <si>
    <t>"K10" 3,165*7*2*0,14</t>
  </si>
  <si>
    <t>"K11" (65-6,33)*0,09</t>
  </si>
  <si>
    <t>"K12" (61*2-4*14)*0,25</t>
  </si>
  <si>
    <t>712363385</t>
  </si>
  <si>
    <t>Příplatek za zvýšenou pracnost při vytvoření ohybu atypické býroby profilu</t>
  </si>
  <si>
    <t>1430274088</t>
  </si>
  <si>
    <t>"K7" 4*7*2*2</t>
  </si>
  <si>
    <t>"K8" (146-47,92)*4</t>
  </si>
  <si>
    <t>"K9" (146-47,92)*2</t>
  </si>
  <si>
    <t>"K10" 3,165*7*2*2</t>
  </si>
  <si>
    <t>"K11" (65-6,33)*3</t>
  </si>
  <si>
    <t>"K12" (61*2-4*14)*2</t>
  </si>
  <si>
    <t>127</t>
  </si>
  <si>
    <t>712363612</t>
  </si>
  <si>
    <t>Provedení povlak krytiny mechanicky kotvenou do trapézu TI tl přes 240mm, budova v do 18m</t>
  </si>
  <si>
    <t>226</t>
  </si>
  <si>
    <t>"S1" 469,1*2+908,2</t>
  </si>
  <si>
    <t>28322015</t>
  </si>
  <si>
    <t>fólie hydroizolační střešní mPVC mechanicky kotvená tl 1,2mm barevná</t>
  </si>
  <si>
    <t>984818086</t>
  </si>
  <si>
    <t>1846,4*1,2</t>
  </si>
  <si>
    <t>129</t>
  </si>
  <si>
    <t>712391171</t>
  </si>
  <si>
    <t>Provedení povlakové krytiny střech do 10° podkladní textilní vrstvy</t>
  </si>
  <si>
    <t>-1159742484</t>
  </si>
  <si>
    <t>1899576451</t>
  </si>
  <si>
    <t>131</t>
  </si>
  <si>
    <t>998712102</t>
  </si>
  <si>
    <t>Přesun hmot tonážní tonážní pro krytiny povlakové v objektech v do 12 m</t>
  </si>
  <si>
    <t>232</t>
  </si>
  <si>
    <t>713</t>
  </si>
  <si>
    <t>Izolace tepelné</t>
  </si>
  <si>
    <t>713121111</t>
  </si>
  <si>
    <t>Montáž izolace tepelné podlah volně kladenými rohožemi, pásy, dílci, deskami 1 vrstva</t>
  </si>
  <si>
    <t>234</t>
  </si>
  <si>
    <t>"P2.1" 5,75*17,8</t>
  </si>
  <si>
    <t>"P3.1" 56,8+80,19</t>
  </si>
  <si>
    <t>133</t>
  </si>
  <si>
    <t>28372309</t>
  </si>
  <si>
    <t>deska EPS 100 do plochých střech a podlah λ=0,037 tl 100mm</t>
  </si>
  <si>
    <t>1019619751</t>
  </si>
  <si>
    <t>"P2.1" 5,75*17,8*1,</t>
  </si>
  <si>
    <t>28375300</t>
  </si>
  <si>
    <t>Podlahová protihluková izolace (kročejová) tl.5 mm</t>
  </si>
  <si>
    <t>-676170166</t>
  </si>
  <si>
    <t>"P3.1" (56,8+80,19)*1,05</t>
  </si>
  <si>
    <t>135</t>
  </si>
  <si>
    <t>713131135</t>
  </si>
  <si>
    <t>Montáž izolace tepelné stěn nastřelením rohoží, pásů, dílců, desek vně objektu</t>
  </si>
  <si>
    <t>236</t>
  </si>
  <si>
    <t>"základy" 0,35*4,4*20</t>
  </si>
  <si>
    <t>0,7*15,2*4</t>
  </si>
  <si>
    <t>0,7*(2,8*6+0,62*8+1,6*22+1,235*40)</t>
  </si>
  <si>
    <t>"sokl nad terénem -W1" 0,106*2*(61,1+36,4)</t>
  </si>
  <si>
    <t>28376443</t>
  </si>
  <si>
    <t>deska z polystyrénu XPS, hrana rovná a strukturovaný povrch 300kPa tl 100mm</t>
  </si>
  <si>
    <t>-97265911</t>
  </si>
  <si>
    <t>168,482*1,05</t>
  </si>
  <si>
    <t>137</t>
  </si>
  <si>
    <t>713131151</t>
  </si>
  <si>
    <t>Montáž izolace tepelné stěn a základů volně vloženými rohožemi, pásy, dílci, deskami 1 vrstva</t>
  </si>
  <si>
    <t>-1652502314</t>
  </si>
  <si>
    <t>"Svislá stěna světlíku" 61*2*(2,2+0,3)-1,5*1,55*78</t>
  </si>
  <si>
    <t>138</t>
  </si>
  <si>
    <t>63148105</t>
  </si>
  <si>
    <t>deska tepelně izolační minerální univerzální λ=0,038-0,039 tl 120mm</t>
  </si>
  <si>
    <t>351558092</t>
  </si>
  <si>
    <t>123,65*1,05</t>
  </si>
  <si>
    <t>139</t>
  </si>
  <si>
    <t>713141152</t>
  </si>
  <si>
    <t>Montáž izolace tepelné střech plochých kladené volně 2 vrstvy rohoží, pásů, dílců, desek</t>
  </si>
  <si>
    <t>238</t>
  </si>
  <si>
    <t>"montáž dvou vrstev" 1846,4</t>
  </si>
  <si>
    <t>713141262</t>
  </si>
  <si>
    <t>Přikotvení tepelné izolace šrouby do trapézového plechu nebo do dřeva pro izolaci tl přes 240 mm</t>
  </si>
  <si>
    <t>456947944</t>
  </si>
  <si>
    <t>141</t>
  </si>
  <si>
    <t>63151402</t>
  </si>
  <si>
    <t>deska tepelně izolační minerální plochých střech vrchní vrstva 60kPa λ=0,038-0,039 tl 100mm</t>
  </si>
  <si>
    <t>1288380535</t>
  </si>
  <si>
    <t>1846,4*1,05</t>
  </si>
  <si>
    <t>63151474</t>
  </si>
  <si>
    <t>deska tepelně izolační minerální plochých střech spodní vrstva 50kPa λ=0,038-0,039 tl 150mm</t>
  </si>
  <si>
    <t>643569908</t>
  </si>
  <si>
    <t>143</t>
  </si>
  <si>
    <t>713191132</t>
  </si>
  <si>
    <t>Montáž izolace tepelné podlah, stropů vrchem nebo střech překrytí separační fólií z PE</t>
  </si>
  <si>
    <t>242</t>
  </si>
  <si>
    <t>144</t>
  </si>
  <si>
    <t>28329042</t>
  </si>
  <si>
    <t>fólie PE separační či ochranná tl. 0,2mm</t>
  </si>
  <si>
    <t>-1852229673</t>
  </si>
  <si>
    <t>102,35*1,2</t>
  </si>
  <si>
    <t>145</t>
  </si>
  <si>
    <t>713191133</t>
  </si>
  <si>
    <t>Montáž izolace tepelné podlah, stropů vrchem nebo střech překrytí fólií s přelepeným spojem</t>
  </si>
  <si>
    <t>-82614696</t>
  </si>
  <si>
    <t>"S1" 1846,4</t>
  </si>
  <si>
    <t>146</t>
  </si>
  <si>
    <t>28329028</t>
  </si>
  <si>
    <t>fólie PE vyztužená Al vrstvou pro parotěsnou vrstvu 150 g/m2 s integrovanou lepící páskou</t>
  </si>
  <si>
    <t>1759466756</t>
  </si>
  <si>
    <t>147</t>
  </si>
  <si>
    <t>998713102</t>
  </si>
  <si>
    <t>Přesun hmot tonážní pro izolace tepelné v objektech v do 12 m</t>
  </si>
  <si>
    <t>256</t>
  </si>
  <si>
    <t>762</t>
  </si>
  <si>
    <t>Konstrukce tesařské</t>
  </si>
  <si>
    <t>762810112</t>
  </si>
  <si>
    <t>Záklop stropů z cementotřískových desek tl 14 mm na sraz šroubovaných na trámy</t>
  </si>
  <si>
    <t>1746278872</t>
  </si>
  <si>
    <t>"S4 - podhled 2.NP" (5,5+21,78+21,96+1,67)*1,1</t>
  </si>
  <si>
    <t>149</t>
  </si>
  <si>
    <t>762895000</t>
  </si>
  <si>
    <t>Spojovací prostředky pro montáž záklopu, stropnice a podbíjení</t>
  </si>
  <si>
    <t>605858929</t>
  </si>
  <si>
    <t>56,001*0,014</t>
  </si>
  <si>
    <t>998762102</t>
  </si>
  <si>
    <t>Přesun hmot tonážní pro kce tesařské v objektech v do 12 m</t>
  </si>
  <si>
    <t>1360084593</t>
  </si>
  <si>
    <t>763</t>
  </si>
  <si>
    <t>Konstrukce suché výstavby</t>
  </si>
  <si>
    <t>151</t>
  </si>
  <si>
    <t>763131414</t>
  </si>
  <si>
    <t>SDK podhled desky 1xA 15 bez TI dvouvrstvá spodní kce profil CD+UD</t>
  </si>
  <si>
    <t>184611143</t>
  </si>
  <si>
    <t>"S4 - podhled 2.NP" 5,5+21,78+21,96+1,67</t>
  </si>
  <si>
    <t>152</t>
  </si>
  <si>
    <t>763131751</t>
  </si>
  <si>
    <t>Montáž parotěsné zábrany do SDK podhledu</t>
  </si>
  <si>
    <t>2059731967</t>
  </si>
  <si>
    <t>153</t>
  </si>
  <si>
    <t>1753896568</t>
  </si>
  <si>
    <t>50,91*1,2</t>
  </si>
  <si>
    <t>154</t>
  </si>
  <si>
    <t>763131752</t>
  </si>
  <si>
    <t>Montáž jedné vrstvy tepelné izolace do SDK podhledu</t>
  </si>
  <si>
    <t>1756013100</t>
  </si>
  <si>
    <t>155</t>
  </si>
  <si>
    <t>63148101</t>
  </si>
  <si>
    <t>deska tepelně izolační minerální univerzální λ=0,038-0,039 tl 50mm</t>
  </si>
  <si>
    <t>-199413584</t>
  </si>
  <si>
    <t>50,91*1,05</t>
  </si>
  <si>
    <t>763411115</t>
  </si>
  <si>
    <t>Sanitární příčky do mokrého prostředí, kompaktní desky tl 10 mm</t>
  </si>
  <si>
    <t>-713894747</t>
  </si>
  <si>
    <t>"Ozn. 31-35" (3,6+1,475+4,65+1*3+2,8)*2,3</t>
  </si>
  <si>
    <t>157</t>
  </si>
  <si>
    <t>763411125</t>
  </si>
  <si>
    <t>Dveře sanitárních příček, kompaktní desky tl 10 mm, š do 800 mm, v do 2000 mm</t>
  </si>
  <si>
    <t>-37689600</t>
  </si>
  <si>
    <t>998763302</t>
  </si>
  <si>
    <t>Přesun hmot tonážní pro sádrokartonové konstrukce v objektech v do 12 m</t>
  </si>
  <si>
    <t>-1286188158</t>
  </si>
  <si>
    <t>764</t>
  </si>
  <si>
    <t>Konstrukce klempířské</t>
  </si>
  <si>
    <t>159</t>
  </si>
  <si>
    <t>764212634</t>
  </si>
  <si>
    <t>Oplechování štítu závětrnou lištou z Pz s povrchovou úpravou rš 330 mm</t>
  </si>
  <si>
    <t>514549343</t>
  </si>
  <si>
    <t>"K5" 147-(18,4+19,1)</t>
  </si>
  <si>
    <t>764212662</t>
  </si>
  <si>
    <t>Oplechování rovné okapové hrany z Pz s povrchovou úpravou rš 200 mm</t>
  </si>
  <si>
    <t>-1595862497</t>
  </si>
  <si>
    <t>"K6" 261-(30,18+23,96)</t>
  </si>
  <si>
    <t>161</t>
  </si>
  <si>
    <t>764216601</t>
  </si>
  <si>
    <t>Oplechování rovných parapetů mechanicky kotvené z Pz s povrchovou úpravou rš 150 mm</t>
  </si>
  <si>
    <t>989167585</t>
  </si>
  <si>
    <t>K4 :</t>
  </si>
  <si>
    <t>"Okna světlíků" 1,55*74</t>
  </si>
  <si>
    <t>"Okna ve stěnách" 1,05*5+0,55*2+2,05*2</t>
  </si>
  <si>
    <t>162</t>
  </si>
  <si>
    <t>764511602</t>
  </si>
  <si>
    <t>Žlab podokapní půlkruhový z Pz s povrchovou úpravou rš 330 mm</t>
  </si>
  <si>
    <t>-1168351073</t>
  </si>
  <si>
    <t>"K1" 261-54</t>
  </si>
  <si>
    <t>163</t>
  </si>
  <si>
    <t>764511642</t>
  </si>
  <si>
    <t>Kotlík oválný (trychtýřový) pro podokapní žlaby z Pz s povrchovou úpravou 330/100 mm</t>
  </si>
  <si>
    <t>1626434603</t>
  </si>
  <si>
    <t>4+5+2*4</t>
  </si>
  <si>
    <t>164</t>
  </si>
  <si>
    <t>764515411-R</t>
  </si>
  <si>
    <t>Žlaby mezistřešní nebo zaatikové uložené v lůžku z Pz plechu s povrchovou úpravou  rš 1100 mm</t>
  </si>
  <si>
    <t>1028366185</t>
  </si>
  <si>
    <t>"K3" 61,1</t>
  </si>
  <si>
    <t>165</t>
  </si>
  <si>
    <t>764518622</t>
  </si>
  <si>
    <t>Svody kruhové včetně objímek, kolen, odskoků z Pz s povrchovou úpravou průměru 100 mm</t>
  </si>
  <si>
    <t>-1583691752</t>
  </si>
  <si>
    <t>"K2" 140-30,8</t>
  </si>
  <si>
    <t>166</t>
  </si>
  <si>
    <t>998764202</t>
  </si>
  <si>
    <t>Přesun hmot procentní pro konstrukce klempířské v objektech v do 12 m</t>
  </si>
  <si>
    <t>%</t>
  </si>
  <si>
    <t>-586751871</t>
  </si>
  <si>
    <t>766</t>
  </si>
  <si>
    <t>Konstrukce truhlářské</t>
  </si>
  <si>
    <t>167</t>
  </si>
  <si>
    <t>766660001</t>
  </si>
  <si>
    <t>Montáž dveřních křídel otvíravých jednokřídlových š do 0,8 m do ocelové zárubně</t>
  </si>
  <si>
    <t>-2086459106</t>
  </si>
  <si>
    <t>61162932</t>
  </si>
  <si>
    <t>dveře vnitřní hladké laminované světlý plné 1křídlé 700x1970mm dub</t>
  </si>
  <si>
    <t>-1558552179</t>
  </si>
  <si>
    <t>169</t>
  </si>
  <si>
    <t>61162934</t>
  </si>
  <si>
    <t>dveře vnitřní hladké laminované světlý plné 1křídlé 800x1970mm dub</t>
  </si>
  <si>
    <t>160415712</t>
  </si>
  <si>
    <t>170</t>
  </si>
  <si>
    <t>766660021</t>
  </si>
  <si>
    <t>Montáž dveřních křídel otvíravých jednokřídlových š do 0,8 m požárních do ocelové zárubně</t>
  </si>
  <si>
    <t>883578680</t>
  </si>
  <si>
    <t>171</t>
  </si>
  <si>
    <t>61165610</t>
  </si>
  <si>
    <t>dveře vnitřní požárně odolné CPL fólie EI (EW) 30 D3 1křídlové 800x1970mm</t>
  </si>
  <si>
    <t>1330043550</t>
  </si>
  <si>
    <t>172</t>
  </si>
  <si>
    <t>766660031</t>
  </si>
  <si>
    <t>Montáž dveřních křídel otvíravých dvoukřídlových požárních do ocelové zárubně</t>
  </si>
  <si>
    <t>1593950853</t>
  </si>
  <si>
    <t>173</t>
  </si>
  <si>
    <t>61165613</t>
  </si>
  <si>
    <t>dveře vnitřní požárně odolné CPL fólie EI (EW) 30 D3 2křídlové 1250x1970mm</t>
  </si>
  <si>
    <t>556362971</t>
  </si>
  <si>
    <t>174</t>
  </si>
  <si>
    <t>766660717</t>
  </si>
  <si>
    <t>Montáž dveřních křídel samozavírače na ocelovou zárubeň</t>
  </si>
  <si>
    <t>-480817758</t>
  </si>
  <si>
    <t>175</t>
  </si>
  <si>
    <t>54917260</t>
  </si>
  <si>
    <t>samozavírač dveří hydraulický K214 č.13 zlatá bronz</t>
  </si>
  <si>
    <t>-172255928</t>
  </si>
  <si>
    <t>176</t>
  </si>
  <si>
    <t>766660728</t>
  </si>
  <si>
    <t>Montáž dveřního interiérového kování - zámku</t>
  </si>
  <si>
    <t>-2011231458</t>
  </si>
  <si>
    <t>177</t>
  </si>
  <si>
    <t>54964110</t>
  </si>
  <si>
    <t>vložka zámková cylindrická oboustranná</t>
  </si>
  <si>
    <t>1070064405</t>
  </si>
  <si>
    <t>178</t>
  </si>
  <si>
    <t>766660729</t>
  </si>
  <si>
    <t>Montáž dveřního interiérového kování - štítku s klikou</t>
  </si>
  <si>
    <t>-2084773290</t>
  </si>
  <si>
    <t>179</t>
  </si>
  <si>
    <t>54914622</t>
  </si>
  <si>
    <t>kování dveřní vrchní klika včetně štítu a montážního materiálu BB 72 matný nikl</t>
  </si>
  <si>
    <t>-1960677598</t>
  </si>
  <si>
    <t>180</t>
  </si>
  <si>
    <t>766660734</t>
  </si>
  <si>
    <t>Montáž dveřního bezpečnostního kování - panikového</t>
  </si>
  <si>
    <t>-1653249997</t>
  </si>
  <si>
    <t>181</t>
  </si>
  <si>
    <t>M-766-010</t>
  </si>
  <si>
    <t>panikové chování</t>
  </si>
  <si>
    <t>167194725</t>
  </si>
  <si>
    <t>182</t>
  </si>
  <si>
    <t>766690010RAB</t>
  </si>
  <si>
    <t>Desky parapetní aglomer. dodávka a montáž šířka 30 cm</t>
  </si>
  <si>
    <t>276</t>
  </si>
  <si>
    <t>1,55+4,05</t>
  </si>
  <si>
    <t>183</t>
  </si>
  <si>
    <t>766694111</t>
  </si>
  <si>
    <t>Montáž parapetních desek dřevěných nebo plastových šířky do 30 cm délky do 1,0 m</t>
  </si>
  <si>
    <t>-292773750</t>
  </si>
  <si>
    <t>5+2</t>
  </si>
  <si>
    <t>766694113</t>
  </si>
  <si>
    <t>Montáž parapetních desek dřevěných nebo plastových šířky do 30 cm délky do 2,6 m</t>
  </si>
  <si>
    <t>-552747587</t>
  </si>
  <si>
    <t>185</t>
  </si>
  <si>
    <t>61144401</t>
  </si>
  <si>
    <t>parapet plastový vnitřní komůrkový 250x20x1000mm</t>
  </si>
  <si>
    <t>-1764481223</t>
  </si>
  <si>
    <t>(1*5+0,5*2+2*2)*1,1</t>
  </si>
  <si>
    <t>61144019</t>
  </si>
  <si>
    <t>koncovka k parapetu plastovému vnitřnímu 1 pár</t>
  </si>
  <si>
    <t>sada</t>
  </si>
  <si>
    <t>-1537852835</t>
  </si>
  <si>
    <t>187</t>
  </si>
  <si>
    <t>7669-1-010</t>
  </si>
  <si>
    <t>Dodávka a montáž rychloběžné textilní rolety 4200/4200 mm viz. ozn. 11</t>
  </si>
  <si>
    <t>-1279589331</t>
  </si>
  <si>
    <t>188</t>
  </si>
  <si>
    <t>7669-1-020</t>
  </si>
  <si>
    <t>Dodávka a montáž textilního roletového požárního uzávěru 4200/4200 mm EW30 DP3 viz. ozn. 17</t>
  </si>
  <si>
    <t>-1535376420</t>
  </si>
  <si>
    <t>189</t>
  </si>
  <si>
    <t>998766102</t>
  </si>
  <si>
    <t>Přesun hmot tonážní pro konstrukce truhlářské v objektech v do 12 m</t>
  </si>
  <si>
    <t>286</t>
  </si>
  <si>
    <t>767</t>
  </si>
  <si>
    <t>Konstrukce zámečnické</t>
  </si>
  <si>
    <t>190</t>
  </si>
  <si>
    <t>767-011</t>
  </si>
  <si>
    <t>Dodávka a montáž ocelového schodiště  včetně zábradlí a povrchové úpravy - ozn. Z1</t>
  </si>
  <si>
    <t>-1144705958</t>
  </si>
  <si>
    <t>191</t>
  </si>
  <si>
    <t>767-012</t>
  </si>
  <si>
    <t>Dodávka a montáž ocelového schodiště  včetně zábradlí a povrchové úpravy - ozn. Z2</t>
  </si>
  <si>
    <t>-601357413</t>
  </si>
  <si>
    <t>192</t>
  </si>
  <si>
    <t>767-013</t>
  </si>
  <si>
    <t>Dodávka a montáž ocelového zábradlí včetně povrchové úpravy pozinkováním, dl.8,95 m - ozn. Z3</t>
  </si>
  <si>
    <t>1176792036</t>
  </si>
  <si>
    <t>193</t>
  </si>
  <si>
    <t>767-014</t>
  </si>
  <si>
    <t>Dodávka a montáž ocelového zábradlí včetně povrchové úpravy pozinkováním, dl.14,53 m - ozn. Z4</t>
  </si>
  <si>
    <t>-1580690204</t>
  </si>
  <si>
    <t>194</t>
  </si>
  <si>
    <t>767-015</t>
  </si>
  <si>
    <t>Dodávka a motáž ocelové trubkové zábrany -  pozinkováno ozn. Z5</t>
  </si>
  <si>
    <t>296</t>
  </si>
  <si>
    <t>195</t>
  </si>
  <si>
    <t>767-016</t>
  </si>
  <si>
    <t>Dodávka a montáž ocelového žebříku, délka 7,44 m včetně povrchové úpravy pozinkováním - ozn. Z6</t>
  </si>
  <si>
    <t>-1832193000</t>
  </si>
  <si>
    <t>196</t>
  </si>
  <si>
    <t>767-017</t>
  </si>
  <si>
    <t>Z7 -poklop šachet  800x800 plech tl.3mm,výztuž L pozink.</t>
  </si>
  <si>
    <t>300</t>
  </si>
  <si>
    <t>197</t>
  </si>
  <si>
    <t>767-018</t>
  </si>
  <si>
    <t>Z8 -poklop šachty vodoměrné 1200x800,plech tl.3mm výztuž L, pozink.</t>
  </si>
  <si>
    <t>302</t>
  </si>
  <si>
    <t>767-019</t>
  </si>
  <si>
    <t>Dodávka a montáž ocelového poklopu instalačních chrániček 200/200 mm, včetně rámu a pozinkování - ozn. Z9</t>
  </si>
  <si>
    <t>1434402152</t>
  </si>
  <si>
    <t>199</t>
  </si>
  <si>
    <t>767-020</t>
  </si>
  <si>
    <t>Dodávka a montáž protidešťové žaluzie 1000/1550 mm, včetně pozinkování - ozn. Z10</t>
  </si>
  <si>
    <t>715408186</t>
  </si>
  <si>
    <t>767-021</t>
  </si>
  <si>
    <t>Dodávka a montáž ocelového okna 4000/1000 mm EW30 DP3 viz. ozn. 15</t>
  </si>
  <si>
    <t>1788208105</t>
  </si>
  <si>
    <t>201</t>
  </si>
  <si>
    <t>767-022</t>
  </si>
  <si>
    <t>Dodávka a montáž ocelového okna 1500/1000 mm EW30 DP3 viz. ozn. 16</t>
  </si>
  <si>
    <t>1197969425</t>
  </si>
  <si>
    <t>767-023</t>
  </si>
  <si>
    <t>Dodávka a montáž záchytného systému střechy</t>
  </si>
  <si>
    <t>kpl</t>
  </si>
  <si>
    <t>-416896314</t>
  </si>
  <si>
    <t>203</t>
  </si>
  <si>
    <t>767391112</t>
  </si>
  <si>
    <t>Montáž krytiny z tvarovaných plechů šroubováním</t>
  </si>
  <si>
    <t>288</t>
  </si>
  <si>
    <t>"TR 150/280 - viz výpis" (6,13*43+12,13*34)*0,87+186,35+406,64+741,24</t>
  </si>
  <si>
    <t>"TR 45/196 - výpis"420,45+509,89+86,02+11,92+9,08+6,25+3,42+0,59+8,02+7,15+6,29+5,43+4,57+3,7+2,85+1,99+1,13</t>
  </si>
  <si>
    <t>55350689</t>
  </si>
  <si>
    <t>Plech trapézový TR 150/280 tl. 0,88 mm kompletiz. povrch.úprava</t>
  </si>
  <si>
    <t>-1346246073</t>
  </si>
  <si>
    <t>"Viz výpis" ((6,13*43+12,13*34)*0,87+186,35+406,64+741,24)*1,05</t>
  </si>
  <si>
    <t>205</t>
  </si>
  <si>
    <t>55350690</t>
  </si>
  <si>
    <t>Plech trapézový TR 45/196 tl. 0,5 mm kompletiz. povrch.úprava</t>
  </si>
  <si>
    <t>-308872577</t>
  </si>
  <si>
    <t>"Výpis"(420,45+509,89+86,02+11,92+9,08+6,25+3,42+0,59+8,02+7,15+6,29+5,43+4,57+3,7+2,85+1,99+1,13)*1,05</t>
  </si>
  <si>
    <t>M-766-1-010</t>
  </si>
  <si>
    <t>1128158499</t>
  </si>
  <si>
    <t>207</t>
  </si>
  <si>
    <t>998767202</t>
  </si>
  <si>
    <t>Přesun hmot procentní pro zámečnické konstrukce v objektech v do 12 m</t>
  </si>
  <si>
    <t>314</t>
  </si>
  <si>
    <t>771</t>
  </si>
  <si>
    <t>Podlahy z dlaždic a obklady</t>
  </si>
  <si>
    <t>771121011</t>
  </si>
  <si>
    <t>Nátěr penetrační na podlahu</t>
  </si>
  <si>
    <t>-1036394354</t>
  </si>
  <si>
    <t>"m.č.1.01 - 1.08, 1.13" 32,57+10,3+7,21+12,19+20,75+3,1+3,84+7,36+0,65</t>
  </si>
  <si>
    <t>"m.č. 2.01 - 2.04" 5,5+21,78+21,96+1,67</t>
  </si>
  <si>
    <t>209</t>
  </si>
  <si>
    <t>771474113</t>
  </si>
  <si>
    <t>Montáž soklů z dlaždic keramických rovných flexibilní lepidlo v do 120 mm</t>
  </si>
  <si>
    <t>316</t>
  </si>
  <si>
    <t>"m.č. 2,01,2.03, 2,04, 2,05" 6*2+3,62*2+4,8*2+6+3,6*2</t>
  </si>
  <si>
    <t>"m.č. 1.01, 1.02, 1.05" 17,8+7,5+4,2*2+3,5+2,45*2+4,235*2+3,645*2+6,0</t>
  </si>
  <si>
    <t>771591112</t>
  </si>
  <si>
    <t>Izolace pod dlažbu nátěrem nebo stěrkou ve dvou vrstvách</t>
  </si>
  <si>
    <t>399307604</t>
  </si>
  <si>
    <t>"P2.1" 18*6*1,2</t>
  </si>
  <si>
    <t>211</t>
  </si>
  <si>
    <t>771591185</t>
  </si>
  <si>
    <t>Podlahy pracnější řezání keramických dlaždic rovné</t>
  </si>
  <si>
    <t>318</t>
  </si>
  <si>
    <t>212</t>
  </si>
  <si>
    <t>771574312</t>
  </si>
  <si>
    <t>Montáž podlah keramických hladkých lepených flexibilním rychletuhnoucím lepidlem do 12 ks/m2</t>
  </si>
  <si>
    <t>320</t>
  </si>
  <si>
    <t>213</t>
  </si>
  <si>
    <t>59761003</t>
  </si>
  <si>
    <t>dlažba keramická hutná hladká do interiéru přes 9 do 12 ks/m2</t>
  </si>
  <si>
    <t>-287528420</t>
  </si>
  <si>
    <t>(105,9*0,1+148,88)*1,1</t>
  </si>
  <si>
    <t>214</t>
  </si>
  <si>
    <t>998771102</t>
  </si>
  <si>
    <t>Přesun hmot tonážní pro podlahy z dlaždic v objektech v do 12 m</t>
  </si>
  <si>
    <t>324</t>
  </si>
  <si>
    <t>781</t>
  </si>
  <si>
    <t>Obklady keramické</t>
  </si>
  <si>
    <t>215</t>
  </si>
  <si>
    <t>781121011</t>
  </si>
  <si>
    <t>Nátěr penetrační na stěnu</t>
  </si>
  <si>
    <t>626395203</t>
  </si>
  <si>
    <t>216</t>
  </si>
  <si>
    <t>781131112</t>
  </si>
  <si>
    <t>Izolace pod obklad nátěrem nebo stěrkou ve dvou vrstvách</t>
  </si>
  <si>
    <t>-2079964302</t>
  </si>
  <si>
    <t>217</t>
  </si>
  <si>
    <t>781474112</t>
  </si>
  <si>
    <t>Montáž obkladů vnitřních keramických hladkých do 12 ks/m2 lepených flexibilním lepidlem</t>
  </si>
  <si>
    <t>326</t>
  </si>
  <si>
    <t>"m.č. 2.03" 2,0*4,0</t>
  </si>
  <si>
    <t>"m.č. 1.03, 1.04, 1.06, 1.07, 1,08" 2,0*(3,635*2+2*2+4,3*2+2,9*2+2,1*2+1,475*2+1,47*2+1,95+2,18*2+3,5*2)</t>
  </si>
  <si>
    <t>218</t>
  </si>
  <si>
    <t>59761026</t>
  </si>
  <si>
    <t>obklad keramický hladký do 12ks/m2</t>
  </si>
  <si>
    <t>687198022</t>
  </si>
  <si>
    <t>106,14*1,1</t>
  </si>
  <si>
    <t>219</t>
  </si>
  <si>
    <t>781494111</t>
  </si>
  <si>
    <t>Plastové profily rohové lepené flexibilním lepidlem</t>
  </si>
  <si>
    <t>-1577063242</t>
  </si>
  <si>
    <t>220</t>
  </si>
  <si>
    <t>781494511</t>
  </si>
  <si>
    <t>Plastové profily ukončovací lepené flexibilním lepidlem</t>
  </si>
  <si>
    <t>-1191305676</t>
  </si>
  <si>
    <t>221</t>
  </si>
  <si>
    <t>781495115</t>
  </si>
  <si>
    <t>Spárování vnitřních obkladů silikonem</t>
  </si>
  <si>
    <t>-1557388846</t>
  </si>
  <si>
    <t>222</t>
  </si>
  <si>
    <t>998781102</t>
  </si>
  <si>
    <t>Přesun hmot tonážní pro obklady keramické v objektech v do 12 m</t>
  </si>
  <si>
    <t>330</t>
  </si>
  <si>
    <t>783</t>
  </si>
  <si>
    <t>Dokončovací práce - nátěry</t>
  </si>
  <si>
    <t>223</t>
  </si>
  <si>
    <t>783801201</t>
  </si>
  <si>
    <t>Obroušení omítek před provedením nátěru</t>
  </si>
  <si>
    <t>444772761</t>
  </si>
  <si>
    <t>"podezdívka-vnitřní povrch" 262,28*0,75</t>
  </si>
  <si>
    <t>783827121</t>
  </si>
  <si>
    <t>Krycí jednonásobný akrylátový nátěr omítek stupně členitosti 1 a 2</t>
  </si>
  <si>
    <t>245888913</t>
  </si>
  <si>
    <t>225</t>
  </si>
  <si>
    <t>783947151</t>
  </si>
  <si>
    <t>Krycí jednonásobný polyuretanový vodou ředitelný nátěr betonové podlahy</t>
  </si>
  <si>
    <t>939477168</t>
  </si>
  <si>
    <t>784</t>
  </si>
  <si>
    <t>Malby</t>
  </si>
  <si>
    <t>784181101</t>
  </si>
  <si>
    <t>Základní akrylátová jednonásobná penetrace podkladu v místnostech výšky do 3,80m</t>
  </si>
  <si>
    <t>332</t>
  </si>
  <si>
    <t>227</t>
  </si>
  <si>
    <t>784211101</t>
  </si>
  <si>
    <t>Dvojnásobné bílé malby ze směsí za mokra výborně otěruvzdorných v místnostech výšky do 3,80 m</t>
  </si>
  <si>
    <t>334</t>
  </si>
  <si>
    <t>1080,765+97,32+2*146,1895+50,91</t>
  </si>
  <si>
    <t>Soupis:</t>
  </si>
  <si>
    <t>031 - Zdravotně technické instalace</t>
  </si>
  <si>
    <t xml:space="preserve">    8 - Trubní vedení-vodovodní přípojka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</si>
  <si>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</si>
  <si>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</si>
  <si>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</si>
  <si>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</si>
  <si>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732 - Ústřední vytápění - strojovny</t>
  </si>
  <si>
    <t>139711101</t>
  </si>
  <si>
    <t>Vykopávky v uzavřených prostorách v hornině tř. 1 až 4</t>
  </si>
  <si>
    <t>2126925133</t>
  </si>
  <si>
    <t>"Pro ležatou kanalizaci" (13+12+15+4+15)*0,4*0,8</t>
  </si>
  <si>
    <t>"Pro šachtu" 1,2*1,4*1,4</t>
  </si>
  <si>
    <t>162201211</t>
  </si>
  <si>
    <t>Vodorovné přemístění výkopku z horniny tř. 1 až 4 stavebním kolečkem do 10 m</t>
  </si>
  <si>
    <t>366869695</t>
  </si>
  <si>
    <t>21,232-9,384</t>
  </si>
  <si>
    <t>162201219</t>
  </si>
  <si>
    <t>Příplatek k vodorovnému přemístění výkopku z horniny tř. 1 až 4 stavebním kolečkem ZKD 10 m</t>
  </si>
  <si>
    <t>-519277979</t>
  </si>
  <si>
    <t>712877370</t>
  </si>
  <si>
    <t>167101102</t>
  </si>
  <si>
    <t>Nakládání výkopku z hornin tř. 1 až 4 přes 100 m3</t>
  </si>
  <si>
    <t>594665332</t>
  </si>
  <si>
    <t>1144769880</t>
  </si>
  <si>
    <t>174101102</t>
  </si>
  <si>
    <t>Zásyp v uzavřených prostorech sypaninou se zhutněním</t>
  </si>
  <si>
    <t>929676963</t>
  </si>
  <si>
    <t>"Pro ležatou kanalizaci" (13+12+15+4+15)*0,4*0,3</t>
  </si>
  <si>
    <t>"Pro šachtu" 2,352-0,8*0,2*0,3</t>
  </si>
  <si>
    <t>175111101</t>
  </si>
  <si>
    <t>Obsypání potrubí ručně sypaninou bez prohození sítem, uloženou do 3 m</t>
  </si>
  <si>
    <t>326274539</t>
  </si>
  <si>
    <t>"Pro ležatou kanalizaci" (13+12+15+4+15)*0,4*0,4</t>
  </si>
  <si>
    <t>58331200</t>
  </si>
  <si>
    <t>štěrkopísek netříděný zásypový</t>
  </si>
  <si>
    <t>-1211876894</t>
  </si>
  <si>
    <t>9,44*1,9</t>
  </si>
  <si>
    <t>451572111</t>
  </si>
  <si>
    <t>Lože pod potrubí otevřený výkop z kameniva drobného těženého</t>
  </si>
  <si>
    <t>1760882775</t>
  </si>
  <si>
    <t>"Pro ležatou kanalizaci" (13+12+15+4+15)*0,4*0,1</t>
  </si>
  <si>
    <t>Trubní vedení-vodovodní přípojka</t>
  </si>
  <si>
    <t>893811111</t>
  </si>
  <si>
    <t>Osazení vodoměrné šachty hranaté z PP samonosné pro běžné zatížení plochy do 1,1 m2 hloubky do 1,2 m</t>
  </si>
  <si>
    <t>56230510</t>
  </si>
  <si>
    <t>šachta vodoměrná hranatá tl 8mm včetně výztuhy 0,8/1,2/1,2 m</t>
  </si>
  <si>
    <t>721</t>
  </si>
  <si>
    <t>Zdravotechnika - vnitřní kanalizace</t>
  </si>
  <si>
    <t>721173315</t>
  </si>
  <si>
    <t>Potrubí kanalizační z PVC SN 4 dešťové DN 110</t>
  </si>
  <si>
    <t>721173316</t>
  </si>
  <si>
    <t>Potrubí kanalizační z PVC SN 4 dešťové DN 125</t>
  </si>
  <si>
    <t>28611606</t>
  </si>
  <si>
    <t>čistící kus kanalizační PVC DN 125</t>
  </si>
  <si>
    <t>2861820R</t>
  </si>
  <si>
    <t>chránička PVC KG-3m</t>
  </si>
  <si>
    <t>721173317</t>
  </si>
  <si>
    <t>Potrubí kanalizační z PVC SN 4 dešťové DN 160</t>
  </si>
  <si>
    <t>721173401</t>
  </si>
  <si>
    <t>Potrubí kanalizační z PVC SN 4 splaškové svodné DN 110</t>
  </si>
  <si>
    <t>721173402</t>
  </si>
  <si>
    <t>Potrubí kanalizační z PVC SN 4 splaškové svodné DN 125</t>
  </si>
  <si>
    <t>721173403</t>
  </si>
  <si>
    <t>Potrubí kanalizační z PVC SN 4 splaskové svodné DN 160</t>
  </si>
  <si>
    <t>721173404</t>
  </si>
  <si>
    <t>Potrubí kanalizační z PVC SN 4 dešťové DN 200</t>
  </si>
  <si>
    <t>286141900</t>
  </si>
  <si>
    <t>prostupová manžeta základovou deskou s izolací pro napojení hydroizolace DN 100</t>
  </si>
  <si>
    <t>286141905</t>
  </si>
  <si>
    <t>prostupová manžeta základovou deskou s izolací pro napojení hydroizolace DN 125</t>
  </si>
  <si>
    <t>721174042</t>
  </si>
  <si>
    <t>Potrubí kanalizační z PP-HT připojovací DN 40</t>
  </si>
  <si>
    <t>721174043</t>
  </si>
  <si>
    <t>Potrubí kanalizační z PP-HT připojovací DN 50</t>
  </si>
  <si>
    <t>721174044</t>
  </si>
  <si>
    <t>Potrubí kanalizační z PP-HT připojovací DN 75</t>
  </si>
  <si>
    <t>721174045</t>
  </si>
  <si>
    <t>Potrubí kanalizační z PP-HT připojovací DN 110</t>
  </si>
  <si>
    <t>721174055</t>
  </si>
  <si>
    <t>Potrubí kanalizační z PP-HT dešťové DN 110</t>
  </si>
  <si>
    <t>721174063</t>
  </si>
  <si>
    <t>Potrubí kanalizační z PP-HT splaškové větrací DN 110</t>
  </si>
  <si>
    <t>721194104</t>
  </si>
  <si>
    <t>Vyvedení a upevnění odpadních výpustek DN 40</t>
  </si>
  <si>
    <t>721194105</t>
  </si>
  <si>
    <t>Vyvedení a upevnění odpadních výpustek DN 50</t>
  </si>
  <si>
    <t>721194107</t>
  </si>
  <si>
    <t>Vyvedení a upevnění odpadních výpustek DN 70</t>
  </si>
  <si>
    <t>721194109</t>
  </si>
  <si>
    <t>Vyvedení a upevnění odpadních výpustek DN 100</t>
  </si>
  <si>
    <t>72119510R</t>
  </si>
  <si>
    <t>Montáž osazení a propojení dešťové jímky do objemu 1m3</t>
  </si>
  <si>
    <t>56230010</t>
  </si>
  <si>
    <t>vnitřní šachta z PP-vodotěsná 0,8x0,8x1,2 m+stupadla a vstupní poklop 0,8x0,8 m</t>
  </si>
  <si>
    <t>721211403</t>
  </si>
  <si>
    <t>Vpusť podlahová s vodorovným odtokem DN 70/50 s kulovým kloubem-nerez mřížka 150x150 mm</t>
  </si>
  <si>
    <t>721226510</t>
  </si>
  <si>
    <t>Zápachová uzávěrka se suchou klapkou DN40 pro VZT jednotky nástěnné</t>
  </si>
  <si>
    <t>721233212</t>
  </si>
  <si>
    <t>Střešní vtok polypropylen PP pro pochůzné střechy svislý odtok DN 110,8,6l/s,box tepelněizolační s el.ohřevem+manžeta dle krytiny</t>
  </si>
  <si>
    <t>721273153</t>
  </si>
  <si>
    <t>Hlavice ventilační polypropylen PP DN 110</t>
  </si>
  <si>
    <t>721290111</t>
  </si>
  <si>
    <t>Zkouška těsnosti potrubí kanalizace vodou do DN 125</t>
  </si>
  <si>
    <t>721290112</t>
  </si>
  <si>
    <t>Zkouška těsnosti potrubí kanalizace vodou do DN 200</t>
  </si>
  <si>
    <t>998721202</t>
  </si>
  <si>
    <t>Přesun hmot procentní pro vnitřní kanalizace v objektech v do 12 m</t>
  </si>
  <si>
    <t>722</t>
  </si>
  <si>
    <t>Zdravotechnika - vnitřní vodovod</t>
  </si>
  <si>
    <t>722140104</t>
  </si>
  <si>
    <t>Potrubí vodovodní ocelové z ušlechtilé oceli spojované lisováním DN 25</t>
  </si>
  <si>
    <t>722140105</t>
  </si>
  <si>
    <t>Potrubí vodovodní ocelové z ušlechtilé oceli spojované lisováním DN 32</t>
  </si>
  <si>
    <t>722140106</t>
  </si>
  <si>
    <t>Potrubí vodovodní ocelové z ušlechtilé oceli spojované lisováním DN 40</t>
  </si>
  <si>
    <t>72213024R</t>
  </si>
  <si>
    <t>Chránička PVC HT 50 pro pozinkované potrubí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</si>
  <si>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</si>
  <si>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</si>
  <si>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</si>
  <si>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</si>
  <si>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</si>
  <si>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</si>
  <si>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</si>
  <si>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</si>
  <si>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722174073</t>
  </si>
  <si>
    <t>Potrubí vodovodní plastové kompenzační smyčka PPR svar polyfuze PN 20 D 25 x 4,2 mm</t>
  </si>
  <si>
    <t>722181212</t>
  </si>
  <si>
    <t>Ochrana vodovodního potrubí přilepenými termoizolačními trubicemi z PE tl do 6 mm DN do 32 mm</t>
  </si>
  <si>
    <t>722181213</t>
  </si>
  <si>
    <t>Ochrana vodovodního potrubí přilepenými termoizolačními trubicemi z PE tl do 6 mm DN přes 32 mm</t>
  </si>
  <si>
    <t>722181251</t>
  </si>
  <si>
    <t>Ochrana vodovodního potrubí přilepenými termoizolačními trubicemi z PE tl do 25 mm DN do 22 mm</t>
  </si>
  <si>
    <t>722181252</t>
  </si>
  <si>
    <t>Ochrana vodovodního potrubí přilepenými termoizolačními trubicemi z PE tl do 25 mm DN do 45 mm</t>
  </si>
  <si>
    <t>722182011</t>
  </si>
  <si>
    <t>Podpůrný žlab pro potrubí D 20</t>
  </si>
  <si>
    <t>722182012</t>
  </si>
  <si>
    <t>Podpůrný žlab pro potrubí D 25</t>
  </si>
  <si>
    <t>722182013</t>
  </si>
  <si>
    <t>Podpůrný žlab pro potrubí D 32</t>
  </si>
  <si>
    <t>722182014</t>
  </si>
  <si>
    <t>Podpůrný žlab pro potrubí D 40</t>
  </si>
  <si>
    <t>722190401</t>
  </si>
  <si>
    <t>Vyvedení a upevnění výpustku do DN 25</t>
  </si>
  <si>
    <t>722190410</t>
  </si>
  <si>
    <t>Montáž plastového rozdělovače na konzole s objímkou, průměr tělesa D 63-75 délky do 1500 mm</t>
  </si>
  <si>
    <t>28655610</t>
  </si>
  <si>
    <t>rozdělovače a sběrače pro ZTI atypické-rozdělovač pitné vody z materiálu PPR ,těleso D63 vstup G 2",4x vývod G 5/4",L=1100 mm+izolace</t>
  </si>
  <si>
    <t>722220152</t>
  </si>
  <si>
    <t>Nástěnka závitová plastová PPR PN 20 DN 20 x G 1/2</t>
  </si>
  <si>
    <t>722220231</t>
  </si>
  <si>
    <t>Přechodka dGK PPR PN 20 D 20 x G 1/2 s kovovým závitem</t>
  </si>
  <si>
    <t>722220232</t>
  </si>
  <si>
    <t>Přechodka dGK PPR PN 20 D 25 x G 3/4 s kovovým závitem</t>
  </si>
  <si>
    <t>722220233</t>
  </si>
  <si>
    <t>Přechodka dGK PPR PN 20 D 32 x G 1 s kovovým závitem</t>
  </si>
  <si>
    <t>722220234</t>
  </si>
  <si>
    <t>Přechodka dGK PPR PN 20 D 40 x G 5/4 s kovovým závitem</t>
  </si>
  <si>
    <t>722224115</t>
  </si>
  <si>
    <t>Kohout plnicí nebo vypouštěcí G 1/2 PN 10 s jedním závitem</t>
  </si>
  <si>
    <t>722224116</t>
  </si>
  <si>
    <t>Kohout plnicí nebo vypouštěcí G 3/4 PN 10 s jedním závitem</t>
  </si>
  <si>
    <t>722224152</t>
  </si>
  <si>
    <t>Kulový kohout zahradní s vnějším závitem a páčkou PN 15, T 120 °C G 1/2 - 3/4"</t>
  </si>
  <si>
    <t>722231073</t>
  </si>
  <si>
    <t>Ventil zpětný mosazný G 3/4" PN 10 do 110°C se dvěma závity</t>
  </si>
  <si>
    <t>722231074</t>
  </si>
  <si>
    <t>Ventil zpětný mosazný G 1" PN 10 do 110°C se dvěma závity</t>
  </si>
  <si>
    <t>722231075</t>
  </si>
  <si>
    <t>Ventil zpětný mosazný G 5/4" PN 10 do 110°C se dvěma závity</t>
  </si>
  <si>
    <t>722231143</t>
  </si>
  <si>
    <t>Ventil závitový pojistný rohový G 1"</t>
  </si>
  <si>
    <t>722232043</t>
  </si>
  <si>
    <t>Kohout kulový přímý G 1/2" PN 42 do 185°C vnitřní závit</t>
  </si>
  <si>
    <t>722232044</t>
  </si>
  <si>
    <t>Kohout kulový přímý G 3/4 PN 42 do 185°C vnitřní závit</t>
  </si>
  <si>
    <t>722232045</t>
  </si>
  <si>
    <t>Kohout kulový přímý G 1" PN 42 do 185°C vnitřní závit</t>
  </si>
  <si>
    <t>722232046</t>
  </si>
  <si>
    <t>Kohout kulový přímý G 5/4" PN 42 do 185°C vnitřní závit</t>
  </si>
  <si>
    <t>722232066</t>
  </si>
  <si>
    <t>Kohout kulový přímý G 2 PN 42 do 185°C vnitřní závit s vypouštěním</t>
  </si>
  <si>
    <t>722234263</t>
  </si>
  <si>
    <t>Filtr mosazný G 1/2" PN 16 do 120°C s 2x vnitřním závitem</t>
  </si>
  <si>
    <t>722234265</t>
  </si>
  <si>
    <t>Filtr mosazný G 1" PN 16 do 120°C s 2x vnitřním závitem</t>
  </si>
  <si>
    <t>722239102</t>
  </si>
  <si>
    <t>Montáž armatur vodovodních se dvěma závity G 3/4"-filtrball</t>
  </si>
  <si>
    <t>42266630</t>
  </si>
  <si>
    <t>kulový kohout s filtrem s výměnnou vložkou G 3/4" typ filtrball</t>
  </si>
  <si>
    <t>722250133</t>
  </si>
  <si>
    <t>Hydrantový systém s tvarově stálou hadicí D 25 x 30 m celoplechový</t>
  </si>
  <si>
    <t>722262302</t>
  </si>
  <si>
    <t>Vodoměr závitový vícevtokový mokroběžný do 40°C G 5/4" x 150 mm Qn 6 m3/h</t>
  </si>
  <si>
    <t>722270103</t>
  </si>
  <si>
    <t>Sestava vodoměrová závitová G 5/4"</t>
  </si>
  <si>
    <t>72227010R</t>
  </si>
  <si>
    <t>Instalační skříňka s dvířky pro armatury 150mmx150mm</t>
  </si>
  <si>
    <t>722290226</t>
  </si>
  <si>
    <t>Zkouška těsnosti vodovodního potrubí závitového do DN 50</t>
  </si>
  <si>
    <t>722290234</t>
  </si>
  <si>
    <t>Proplach a dezinfekce vodovodního potrubí do DN 80</t>
  </si>
  <si>
    <t>72229500R</t>
  </si>
  <si>
    <t>Zkouška hydrantového systému požárním technikem na projektovaný průtok s vystavením protokolu</t>
  </si>
  <si>
    <t>998722202</t>
  </si>
  <si>
    <t>Přesun hmot procentní pro vnitřní vodovod v objektech v do 12 m</t>
  </si>
  <si>
    <t>724</t>
  </si>
  <si>
    <t>Zdravotechnika - strojní vybavení</t>
  </si>
  <si>
    <t>724234109</t>
  </si>
  <si>
    <t>Nádoba expanzní tlaková pro pitnou vodu objemu 33 l s pryžovým vakem vertikálním+nastavitelné uchycení+MK 3/4"+manometr s přísl.</t>
  </si>
  <si>
    <t>724242213</t>
  </si>
  <si>
    <t>Filtr domácí na studenou vodu G 5/4" se zpětným proplachem</t>
  </si>
  <si>
    <t>998724202</t>
  </si>
  <si>
    <t>Přesun hmot procentní pro strojní vybavení v objektech v do 12 m</t>
  </si>
  <si>
    <t>725</t>
  </si>
  <si>
    <t>Zdravotechnika - zařizovací předměty</t>
  </si>
  <si>
    <t>725112171</t>
  </si>
  <si>
    <t>Kombi klozet s hlubokým splachováním odpad vodorovný</t>
  </si>
  <si>
    <t>725112182</t>
  </si>
  <si>
    <t>Kombi klozet s úspornou armaturou odpad svislý</t>
  </si>
  <si>
    <t>725121521</t>
  </si>
  <si>
    <t>Pisoárový záchodek automatický s infračerveným senzorem</t>
  </si>
  <si>
    <t>725211603</t>
  </si>
  <si>
    <t>Umyvadlo keramické připevněné na stěnu šrouby bílé bez krytu na sifon 600 mm</t>
  </si>
  <si>
    <t>725241313</t>
  </si>
  <si>
    <t>Vanička sprchová plechová smaltovaná čtvercová 900x900 mm</t>
  </si>
  <si>
    <t>725244103</t>
  </si>
  <si>
    <t>Dveře sprchové rámové se skleněnou výplní tl. 5 mm otvíravé jednokřídlové do niky na vaničku šířky 900 mm</t>
  </si>
  <si>
    <t>725244203</t>
  </si>
  <si>
    <t>Zástěna sprchová skleněná tl. 6 mm pevná bezdveřová na vaničku šířky 900 mm</t>
  </si>
  <si>
    <t>725311121</t>
  </si>
  <si>
    <t>Dřez jednoduchý nerezový do linky se zápachovou uzávěrkou s odkapávací plochou 560x480 mm</t>
  </si>
  <si>
    <t>725331111</t>
  </si>
  <si>
    <t>Výlevka bez výtokových armatur keramická se sklopnou plastovou mřížkou 500 mm</t>
  </si>
  <si>
    <t>725811301</t>
  </si>
  <si>
    <t>Ventil tlačný samouzavírací s omezenou dobou výtoku 6 l/min G 1/2</t>
  </si>
  <si>
    <t>725819401</t>
  </si>
  <si>
    <t>Montáž ventilů rohových G 1/2" s připojovací trubičkou</t>
  </si>
  <si>
    <t>55141001</t>
  </si>
  <si>
    <t>kohout kulový rohový mosazný R 1/2"x3/8"+přip.nerez hadička</t>
  </si>
  <si>
    <t>725821312</t>
  </si>
  <si>
    <t>Baterie dřezová nástěnná páková 150mm s otáčivým kulatým ústím a délkou ramínka 300 mm</t>
  </si>
  <si>
    <t>725822611</t>
  </si>
  <si>
    <t>Baterie umyvadlová stojánková páková bez výpusti</t>
  </si>
  <si>
    <t>725841311</t>
  </si>
  <si>
    <t>Baterie sprchová nástěnná pákové</t>
  </si>
  <si>
    <t>725861101</t>
  </si>
  <si>
    <t>Zápachová uzávěrka pro umyvadla DN 32</t>
  </si>
  <si>
    <t>725862103</t>
  </si>
  <si>
    <t>Zápachová uzávěrka pro dřezy DN 40/50</t>
  </si>
  <si>
    <t>725865411</t>
  </si>
  <si>
    <t>Zápachová uzávěrka pisoárová DN 32/40</t>
  </si>
  <si>
    <t>998725202</t>
  </si>
  <si>
    <t>Přesun hmot procentní pro zařizovací předměty v objektech v do 12 m</t>
  </si>
  <si>
    <t>732</t>
  </si>
  <si>
    <t>Ústřední vytápění - strojovny</t>
  </si>
  <si>
    <t>732331815</t>
  </si>
  <si>
    <t>Doplňovací sestava pro topný systém-vodoměr,filtr,potrubní oddělovač DN15,elektromagnetický ventil pro dopouštění vody do OS , přímo ovládaný , 1x230V, bez napětí uzavřen , DN  20+manometr s přísl.</t>
  </si>
  <si>
    <t>732421213</t>
  </si>
  <si>
    <t>Čerpadlo teplovodní mokroběžné závitové cirkulační nerez DN 25 výtlak do 6,0 m průtok 3,0 m3/h pro TUV</t>
  </si>
  <si>
    <t>998732202</t>
  </si>
  <si>
    <t>Přesun hmot procentní pro strojovny v objektech v do 12 m</t>
  </si>
  <si>
    <t>032 - Plyn</t>
  </si>
  <si>
    <t xml:space="preserve">    723 - Zdravotechnika - úprava připojení obchod.plynoměru</t>
  </si>
  <si>
    <t>HZS - Hodinové zúčtovací sazby a stav.přípomoce-HSV</t>
  </si>
  <si>
    <t>723</t>
  </si>
  <si>
    <t>Zdravotechnika - úprava připojení obchod.plynoměru</t>
  </si>
  <si>
    <t>723111202</t>
  </si>
  <si>
    <t>Potrubí ocelové závitové černé bezešvé svařované běžné DN 15</t>
  </si>
  <si>
    <t>723111204</t>
  </si>
  <si>
    <t>Potrubí ocelové závitové černé bezešvé svařované běžné DN 25</t>
  </si>
  <si>
    <t>723111206</t>
  </si>
  <si>
    <t>Potrubí ocelové závitové černé bezešvé svařované běžné DN 40</t>
  </si>
  <si>
    <t>723150342</t>
  </si>
  <si>
    <t>Redukce zhotovená kováním přes 1 DN DN 40/25</t>
  </si>
  <si>
    <t>723150367</t>
  </si>
  <si>
    <t>Chránička D 57x2,9 mm</t>
  </si>
  <si>
    <t>723160204</t>
  </si>
  <si>
    <t>Přípojka k plynoměru spojované na závit bez ochozu G 1</t>
  </si>
  <si>
    <t>723160334</t>
  </si>
  <si>
    <t>Rozpěrka přípojek plynoměru G 1</t>
  </si>
  <si>
    <t>723190204</t>
  </si>
  <si>
    <t>Přípojka plynovodní ocelová závitová černá bezešvá spojovaná na závit běžná DN 25</t>
  </si>
  <si>
    <t>723190251</t>
  </si>
  <si>
    <t>Výpustky plynovodní vedení a upevnění DN 15</t>
  </si>
  <si>
    <t>723190253</t>
  </si>
  <si>
    <t>Výpustky plynovodní vedení a upevnění DN 25</t>
  </si>
  <si>
    <t>723190907</t>
  </si>
  <si>
    <t>Odvzdušnění nebo napuštění plynovodního potrubí</t>
  </si>
  <si>
    <t>723190909</t>
  </si>
  <si>
    <t>Zkouška těsnosti potrubí plynovodního</t>
  </si>
  <si>
    <t>723190916</t>
  </si>
  <si>
    <t>Navaření odbočky na potrubí plynovodní DN 40</t>
  </si>
  <si>
    <t>723221304</t>
  </si>
  <si>
    <t>Ventil vzorkovací G 1/2 PN 40 s vnitřním závitem</t>
  </si>
  <si>
    <t>723229110</t>
  </si>
  <si>
    <t>Montáž sestavy tlakoměrové se závitem M20x1,5 - tlakoměr+kohout tlakoměrový+připojovací nátrubek M20x1,5</t>
  </si>
  <si>
    <t>38841149</t>
  </si>
  <si>
    <t>tlakoměr průměr D 100mm se spodním přípojem M20x1,5 rozsah 0-6 kPa</t>
  </si>
  <si>
    <t>42234500</t>
  </si>
  <si>
    <t>kohout tlakoměrový s čepem a nátrubkový pro PN25 s připojenímm20x1,5mm</t>
  </si>
  <si>
    <t>42272610</t>
  </si>
  <si>
    <t>přivařovací nátrubek z uhlíkové oceli M20x1,5</t>
  </si>
  <si>
    <t>723231162</t>
  </si>
  <si>
    <t>Kohout kulový přímý G 1/2" PN 42 do 185°C plnoprůtokový vnitřní závit těžká řada</t>
  </si>
  <si>
    <t>723231164</t>
  </si>
  <si>
    <t>Kohout kulový přímý G 1" PN 42 do 185°C plnoprůtokový vnitřní závit těžká řada</t>
  </si>
  <si>
    <t>723231166</t>
  </si>
  <si>
    <t>Kohout kulový přímý G 1 1/2" PN 42 do 185°C plnoprůtokový vnitřní závit těžká řada</t>
  </si>
  <si>
    <t>723234312</t>
  </si>
  <si>
    <t>Regulátor tlaku plynu středotlaký jednostupňový výkon do 10 m3/hod pro zemní plyn 280kPa/2,1kPa</t>
  </si>
  <si>
    <t>723234351</t>
  </si>
  <si>
    <t>Skříňka pro regulátor plynu</t>
  </si>
  <si>
    <t>723261913</t>
  </si>
  <si>
    <t>Montáž plynoměrů G-10 maximální průtok 16 m3/hod.</t>
  </si>
  <si>
    <t>38822272</t>
  </si>
  <si>
    <t>plynoměr membránový nízkotlaký se šroubením Qmax 10 m3/h, PN 0,05 MPa, rozteč 250</t>
  </si>
  <si>
    <t>998723202</t>
  </si>
  <si>
    <t>Přesun hmot procentní pro vnitřní plynovod v objektech v do 12 m</t>
  </si>
  <si>
    <t>783614651</t>
  </si>
  <si>
    <t>Základní antikorozní jednonásobný syntetický potrubí DN do 50 mm</t>
  </si>
  <si>
    <t>783617611</t>
  </si>
  <si>
    <t>Krycí dvojnásobný syntetický nátěr potrubí DN do 50 mm</t>
  </si>
  <si>
    <t>HZS</t>
  </si>
  <si>
    <t>Hodinové zúčtovací sazby a stav.přípomoce-HSV</t>
  </si>
  <si>
    <t>HZS2213</t>
  </si>
  <si>
    <t>Revize OPZ na venkovním a vnitřním plynovodu objektu P s vystavením protokolu OPZ a předání celého OPZ provozovateli</t>
  </si>
  <si>
    <t>soub</t>
  </si>
  <si>
    <t>262144</t>
  </si>
  <si>
    <t>HZS2510</t>
  </si>
  <si>
    <t>Vytěsnění plynu z potrubí a zařízení OPZ pomocí dusíku,před připojením ns stávající plynovod</t>
  </si>
  <si>
    <t>033 -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</si>
  <si>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</si>
  <si>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</si>
  <si>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</si>
  <si>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</si>
  <si>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 a ostatní</t>
  </si>
  <si>
    <t>713463211</t>
  </si>
  <si>
    <t>Montáž izolace tepelné potrubí potrubními pouzdry s Al fólií staženými Al páskou 1x D do 50 mm</t>
  </si>
  <si>
    <t>713463215</t>
  </si>
  <si>
    <t>Montáž izolace tepelné ohybů potrubními pouzdry s Al fólií staženými Al páskou 1x D do 50 mm</t>
  </si>
  <si>
    <t>63154002</t>
  </si>
  <si>
    <t>minerální pouzdro izolační potrubní s jednostrannou Al fólií max. 250/100 °C 15/10 mm</t>
  </si>
  <si>
    <t>63154004</t>
  </si>
  <si>
    <t>minerální pouzdro izolační potrubní s jednostrannou Al fólií max. 250/100 °C 20/10 mm</t>
  </si>
  <si>
    <t>63154005</t>
  </si>
  <si>
    <t>minerální pouzdro izolační potrubní s jednostrannou Al fólií max. 250/100 °C 25/20 mm</t>
  </si>
  <si>
    <t>63154532</t>
  </si>
  <si>
    <t>minerální pouzdro izolační potrubní s jednostrannou Al fólií max. 250/100 °C 35/30 mm</t>
  </si>
  <si>
    <t>63154533</t>
  </si>
  <si>
    <t>minerální pouzdro izolační potrubní s jednostrannou Al fólií max. 250/100 °C 42/30 mm</t>
  </si>
  <si>
    <t>63154573</t>
  </si>
  <si>
    <t>minerální pouzdro izolační potrubní s jednostrannou Al fólií max. 250/100 °C 42/40 mm</t>
  </si>
  <si>
    <t>63154018</t>
  </si>
  <si>
    <t>minerální pouzdro izolační potrubní s jednostrannou Al fólií max. 250/100 °C 50/40 mm</t>
  </si>
  <si>
    <t>998713202</t>
  </si>
  <si>
    <t>Přesun hmot procentní pro izolace tepelné v objektech v do 12 m</t>
  </si>
  <si>
    <t>731</t>
  </si>
  <si>
    <t>Ústřední vytápění - kotelny</t>
  </si>
  <si>
    <t>731244115</t>
  </si>
  <si>
    <t>Kotel ocelový závěsný na plyn kondenzační o výkonu 9,7-48,7 kW pro vytápění+kotlový adapter 80/125</t>
  </si>
  <si>
    <t>731341130</t>
  </si>
  <si>
    <t>Hadice napouštěcí pryžové D 16/23</t>
  </si>
  <si>
    <t>73181050R</t>
  </si>
  <si>
    <t>Montáž svislého nuceného odtahu spalin-fasádní,soustředným potrubím pro turbokotel D 80/125 mm přes plochou střechu</t>
  </si>
  <si>
    <t>484832100</t>
  </si>
  <si>
    <t>Odkouření-trubka koaxiální D 80/125/1000mm</t>
  </si>
  <si>
    <t>484832101</t>
  </si>
  <si>
    <t>Odkouření-koleno koaxiální D 80/125/87°</t>
  </si>
  <si>
    <t>484832102</t>
  </si>
  <si>
    <t>Odkouření-koleno koaxiální D 80/125/87° s revizním otvorem</t>
  </si>
  <si>
    <t>484832103</t>
  </si>
  <si>
    <t>Odkouření-průchodka stěnou izolační D 125 mm</t>
  </si>
  <si>
    <t>484832104</t>
  </si>
  <si>
    <t>Odkouření-krycí plech průchodky-zděř D 125 mm</t>
  </si>
  <si>
    <t>484832105</t>
  </si>
  <si>
    <t>Odkouření-fasádní nerezové patní koleno D80/125 mm s ukotvením</t>
  </si>
  <si>
    <t>484832106</t>
  </si>
  <si>
    <t>Odkouření-3xfasádní nerezová koaxiální trubka D80/125/2000 mm,včetně objímek a kotvením ke stěně</t>
  </si>
  <si>
    <t>484832107</t>
  </si>
  <si>
    <t>Odkouření-fasádní nerezová koaxiální koncovka-hlavice+koaxiální přívod vzduchu D80/125 mm,včetně kotvení</t>
  </si>
  <si>
    <t>24550001</t>
  </si>
  <si>
    <t>Inhibitor koroze do otopného systému</t>
  </si>
  <si>
    <t>l</t>
  </si>
  <si>
    <t>73185000R</t>
  </si>
  <si>
    <t>Plošina pro montáž komínového tělesa na fasádu</t>
  </si>
  <si>
    <t>73185001R</t>
  </si>
  <si>
    <t>Revize kouřové cesty s vystavením protokolu</t>
  </si>
  <si>
    <t>998731202</t>
  </si>
  <si>
    <t>Přesun hmot procentní pro kotelny v objektech v do 12 m</t>
  </si>
  <si>
    <t>732112139</t>
  </si>
  <si>
    <t>Rozdělovač topné vody kombinovaný-sdružený 6.0 modul 120/2000mm,výstupy 4xDN50,4xG5/4"+stavitelné stojany</t>
  </si>
  <si>
    <t>732113106</t>
  </si>
  <si>
    <t>Vyrovnávač dynamických tlaků DN 125 PN 6 hydraulický přírubový 4xDN50</t>
  </si>
  <si>
    <t>732199100</t>
  </si>
  <si>
    <t>Montáž a dodávka orientačních štítků</t>
  </si>
  <si>
    <t>732211225</t>
  </si>
  <si>
    <t>Ohřívač stacionární zásobníkový se dvěma výměníky PN 1,0/1,6 o objemu 995 l v.pl. 2,45 m2/1,12 m2,vč.izolace</t>
  </si>
  <si>
    <t>732231103</t>
  </si>
  <si>
    <t>Akumulační nádrž topné vody bez výměníku PN 0,3 o objemu1000 l,vč.izolace</t>
  </si>
  <si>
    <t>732331621</t>
  </si>
  <si>
    <t>Nádoba tlaková expanzní s membránou závitové připojení PN 0,6 o objemu 200 l</t>
  </si>
  <si>
    <t>732331778</t>
  </si>
  <si>
    <t>Příslušenství k expanzním nádobám bezpečnostní uzávěr G 1 k měření tlaku</t>
  </si>
  <si>
    <t>732421401</t>
  </si>
  <si>
    <t>Čerpadlo teplovodní mokroběžné závitové oběhové DN 25 výtlak do 4,0 m průtok 2,0 m3/h pro vytápění</t>
  </si>
  <si>
    <t>732421443</t>
  </si>
  <si>
    <t>Čerpadlo teplovodní mokroběžné závitové oběhové DN 32 výtlak do 4,0 m průtok 5,0 m3/h pro vytápění</t>
  </si>
  <si>
    <t>732421453</t>
  </si>
  <si>
    <t>Čerpadlo teplovodní mokroběžné závitové oběhové DN 32 výtlak do 6,0 m průtok 4,5 m3/h pro vytápění</t>
  </si>
  <si>
    <t>733</t>
  </si>
  <si>
    <t>Ústřední vytápění - rozvodné potrubí</t>
  </si>
  <si>
    <t>733122225</t>
  </si>
  <si>
    <t>Potrubí z pozinkované oceli hladké spojované lisováním DN 25</t>
  </si>
  <si>
    <t>733122227</t>
  </si>
  <si>
    <t>Potrubí z pozinkované oceli hladké spojované lisováním DN 40</t>
  </si>
  <si>
    <t>733123112</t>
  </si>
  <si>
    <t>Příplatek k potrubí lisovanému ocelovému hladkému za zhotovení přípojky z trubek ocelových hladkých D 28x2,6</t>
  </si>
  <si>
    <t>733123116</t>
  </si>
  <si>
    <t>Příplatek k potrubí lisovanému ocelovému hladkému za zhotovení přípojky z trubek ocelových hladkých D 44,5x2,6</t>
  </si>
  <si>
    <t>733190217</t>
  </si>
  <si>
    <t>Zkouška těsnosti potrubí ocelové hladké do D 51x2,6</t>
  </si>
  <si>
    <t>733191926</t>
  </si>
  <si>
    <t>Napojení odbočky na propojovací potrubí objektového ÚT DN 32</t>
  </si>
  <si>
    <t>733192805</t>
  </si>
  <si>
    <t>Montáž propojení potrubí DN 32 s rozvody objektového ÚT</t>
  </si>
  <si>
    <t>733223302</t>
  </si>
  <si>
    <t>Potrubí měděné tvrdé spojované lisováním DN 15/18x1mm ÚT</t>
  </si>
  <si>
    <t>733223303</t>
  </si>
  <si>
    <t>Potrubí měděné tvrdé spojované lisováním DN 20/22x1mm ÚT</t>
  </si>
  <si>
    <t>733223304</t>
  </si>
  <si>
    <t>Potrubí měděné tvrdé spojované lisováním DN 25/28x1,5mm ÚT</t>
  </si>
  <si>
    <t>733223305</t>
  </si>
  <si>
    <t>Potrubí měděné tvrdé spojované lisováním DN 32/35x1,5mm ÚT</t>
  </si>
  <si>
    <t>733223306</t>
  </si>
  <si>
    <t>Potrubí měděné tvrdé spojované lisováním DN 40/42x1,5mm ÚT</t>
  </si>
  <si>
    <t>733223307</t>
  </si>
  <si>
    <t>Potrubí měděné tvrdé spojované lisováním DN 50/54x2mm ÚT</t>
  </si>
  <si>
    <t>733224204</t>
  </si>
  <si>
    <t>Příplatek k potrubí měděnému za potrubí vedené v kotelnách nebo strojovnách D 22x1</t>
  </si>
  <si>
    <t>733224205</t>
  </si>
  <si>
    <t>Příplatek k potrubí měděnému za potrubí vedené v kotelnách nebo strojovnách D 28x1,5</t>
  </si>
  <si>
    <t>733224206</t>
  </si>
  <si>
    <t>Příplatek k potrubí měděnému za potrubí vedené v kotelnách nebo strojovnách D 35x1,5</t>
  </si>
  <si>
    <t>733224207</t>
  </si>
  <si>
    <t>Příplatek k potrubí měděnému za potrubí vedené v kotelnách nebo strojovnách D 42x1,5</t>
  </si>
  <si>
    <t>733224208</t>
  </si>
  <si>
    <t>Příplatek k potrubí měděnému za potrubí vedené v kotelnách nebo strojovnách D 54x2</t>
  </si>
  <si>
    <t>733224223</t>
  </si>
  <si>
    <t>Příplatek k potrubí měděnému za zhotovení přípojky z trubek měděných D 18x1</t>
  </si>
  <si>
    <t>733224225</t>
  </si>
  <si>
    <t>Příplatek k potrubí měděnému za zhotovení přípojky z trubek měděných D 28x1,5</t>
  </si>
  <si>
    <t>733224226</t>
  </si>
  <si>
    <t>Příplatek k potrubí měděnému za zhotovení přípojky z trubek měděných D 35x1,5</t>
  </si>
  <si>
    <t>733224227</t>
  </si>
  <si>
    <t>Příplatek k potrubí měděnému za zhotovení přípojky z trubek měděných D 42x1,5</t>
  </si>
  <si>
    <t>733224228</t>
  </si>
  <si>
    <t>Příplatek k potrubí měděnému za zhotovení přípojky z trubek měděných D 54x2</t>
  </si>
  <si>
    <t>733291101</t>
  </si>
  <si>
    <t>Zkouška těsnosti potrubí měděné do D 35x1,5</t>
  </si>
  <si>
    <t>733291102</t>
  </si>
  <si>
    <t>Zkouška těsnosti potrubí měděné do D 64x2</t>
  </si>
  <si>
    <t>998733202</t>
  </si>
  <si>
    <t>Přesun hmot procentní pro rozvody potrubí v objektech v do 12 m</t>
  </si>
  <si>
    <t>734</t>
  </si>
  <si>
    <t>Ústřední vytápění - armatury</t>
  </si>
  <si>
    <t>734109113</t>
  </si>
  <si>
    <t>Montáž armatury přírubové se dvěma přírubami PN 6 DN 40</t>
  </si>
  <si>
    <t>734109114</t>
  </si>
  <si>
    <t>Montáž armatury přírubové se dvěma přírubami PN 6 DN 50</t>
  </si>
  <si>
    <t>55128074</t>
  </si>
  <si>
    <t>klapka uzavírací mezipřírubová PN 6 do 120°C disk litina DN 40</t>
  </si>
  <si>
    <t>55128075</t>
  </si>
  <si>
    <t>klapka uzavírací mezipřírubová PN 6 do 120°C disk litina DN 50</t>
  </si>
  <si>
    <t>734163426</t>
  </si>
  <si>
    <t>Filtr DN 50 PN 16 do 300°C z uhlíkové oceli s vypouštěcí přírubou</t>
  </si>
  <si>
    <t>734209113</t>
  </si>
  <si>
    <t>Montáž armatury závitové s dvěma závity G 1/2"</t>
  </si>
  <si>
    <t>55121196</t>
  </si>
  <si>
    <t>závitový zpětný ventil 1/2"</t>
  </si>
  <si>
    <t>734209114</t>
  </si>
  <si>
    <t>Montáž armatury závitové s dvěma závity G 3/4"</t>
  </si>
  <si>
    <t>55121198</t>
  </si>
  <si>
    <t>závitový zpětný ventil 3/4"</t>
  </si>
  <si>
    <t>551230119</t>
  </si>
  <si>
    <t>regulační ventil závitový DN 20/ 3/4",PN6,3-cestný,kvs=4 m3/h</t>
  </si>
  <si>
    <t>734209113.1</t>
  </si>
  <si>
    <t>Montáž radiátorové armatury závitové s dvěma závity G 1/2"</t>
  </si>
  <si>
    <t>551211102</t>
  </si>
  <si>
    <t>Ventil radiátorový termostatický přímý s přednastavením G 1/2"</t>
  </si>
  <si>
    <t>551212301</t>
  </si>
  <si>
    <t>Radiátorové regulačníí šroubeníl DN 15/1/2" přímé provedení s vypouštěním</t>
  </si>
  <si>
    <t>551213313</t>
  </si>
  <si>
    <t>Svěrné šroubení Rp 1/2"/18+opěrné pouzdro 18  pro CU trubky</t>
  </si>
  <si>
    <t>734209115</t>
  </si>
  <si>
    <t>Montáž armatury závitové s dvěma závity G 1"</t>
  </si>
  <si>
    <t>48489130</t>
  </si>
  <si>
    <t>kompozitní odlučovač vzduchu a nečistot s magnetem - DN25,vnitřní závit 1"</t>
  </si>
  <si>
    <t>55121199</t>
  </si>
  <si>
    <t>závitový zpětný venti-klapka G 1"</t>
  </si>
  <si>
    <t>551220015</t>
  </si>
  <si>
    <t>regulační venti tlakové diference DN 25,PN16,G 1",kvs=4 m3/h</t>
  </si>
  <si>
    <t>734209116</t>
  </si>
  <si>
    <t>Montáž armatury závitové s dvěma závity G 5/4"</t>
  </si>
  <si>
    <t>55121200</t>
  </si>
  <si>
    <t>závitový zpětný ventil-klapka  G 1 1/4"</t>
  </si>
  <si>
    <t>734209125</t>
  </si>
  <si>
    <t>Montáž armatury závitové s třemi závity G 1"</t>
  </si>
  <si>
    <t>55128812</t>
  </si>
  <si>
    <t>ventil regulační směšovací závitový třícestný kvs=6,3m3/h DN25/1",PN16,včetně pohonu</t>
  </si>
  <si>
    <t>734211126</t>
  </si>
  <si>
    <t>Ventil závitový odvzdušňovací G 3/8" PN 10 do 120°C automatický se zpětnou klapkou</t>
  </si>
  <si>
    <t>734221682</t>
  </si>
  <si>
    <t>Montáž ruční i termostatické hlavice na ventil otopného tělesa</t>
  </si>
  <si>
    <t>551280128</t>
  </si>
  <si>
    <t>Hlavice termostatická kapalinová Heimeier typ DX bílá nastavení 6°-28°C  6700-00.500</t>
  </si>
  <si>
    <t>734251211</t>
  </si>
  <si>
    <t>Ventil závitový pojistný rohový G 1/2"/3/4",o.p. 300 kPa, provozní tlak od 2,5 do 6 barů</t>
  </si>
  <si>
    <t>734261233</t>
  </si>
  <si>
    <t>Šroubení topenářské přímé G 1/2" PN 16 do 120°C</t>
  </si>
  <si>
    <t>734261234</t>
  </si>
  <si>
    <t>Šroubení topenářské přímé G 3/4" PN 16 do 120°C</t>
  </si>
  <si>
    <t>734261235</t>
  </si>
  <si>
    <t>Šroubení topenářské přímé G 1" PN 16 do 120°C</t>
  </si>
  <si>
    <t>734261236</t>
  </si>
  <si>
    <t>Šroubení topenářské přímé G 5/4 PN 16 do 120°C</t>
  </si>
  <si>
    <t>734291243</t>
  </si>
  <si>
    <t>Filtr závitový přímý G 3/4" PN 16 do 130°C s vnitřními závity</t>
  </si>
  <si>
    <t>734291244</t>
  </si>
  <si>
    <t>Filtr závitový přímý G 1" PN 16 do 130°C s vnitřními závity</t>
  </si>
  <si>
    <t>734291245</t>
  </si>
  <si>
    <t>Filtr závitový přímý G 1 1/4" PN 16 do 130°C s vnitřními závity</t>
  </si>
  <si>
    <t>734292713</t>
  </si>
  <si>
    <t>734292714</t>
  </si>
  <si>
    <t>Kohout kulový přímý G 3/4" PN 42 do 185°C vnitřní závit</t>
  </si>
  <si>
    <t>734292715</t>
  </si>
  <si>
    <t>734292716</t>
  </si>
  <si>
    <t>Kohout kulový přímý G 1 1/4" PN 42 do 185°C vnitřní závit</t>
  </si>
  <si>
    <t>734292717</t>
  </si>
  <si>
    <t>Kohout kulový přímý G 1 1/2" PN 42 do 185°C vnitřní závit</t>
  </si>
  <si>
    <t>734411101</t>
  </si>
  <si>
    <t>Teploměr technický s pevným stonkem a jímkou zadní připojení průměr 63 mm délky 50 mm</t>
  </si>
  <si>
    <t>734421102</t>
  </si>
  <si>
    <t>Tlakoměr s pevným stonkem a manometr.kohoutem,přípojkou M 20x1,5,tlak 0-600 kPa,průměr 80 mm spodní připojení</t>
  </si>
  <si>
    <t>734499212</t>
  </si>
  <si>
    <t>Montáž návarku a jímek 1/2"/ M 20x1,5 pro teploměry a MaR</t>
  </si>
  <si>
    <t>734499255</t>
  </si>
  <si>
    <t>Panceřová hadice DN25/1"/400mm,PN10 se šroubením</t>
  </si>
  <si>
    <t>998734202</t>
  </si>
  <si>
    <t>Přesun hmot procentní pro armatury v objektech v do 12 m</t>
  </si>
  <si>
    <t>735</t>
  </si>
  <si>
    <t>Ústřední vytápění - otopná tělesa</t>
  </si>
  <si>
    <t>735000912</t>
  </si>
  <si>
    <t>Vyregulování ventilu nebo kohoutu dvojregulačního s termostatickým ovládáním</t>
  </si>
  <si>
    <t>735151236</t>
  </si>
  <si>
    <t>Otopné těleso panelové jednodeskové 1 přídavná přestupní plocha výška/délka 400/900 mm výkon 637 W</t>
  </si>
  <si>
    <t>735151536</t>
  </si>
  <si>
    <t>Otopné těleso panelové dvoudeskové 2 přídavné přestupní plochy výška/délka 400/900 mm výkon 1094 W</t>
  </si>
  <si>
    <t>735151576</t>
  </si>
  <si>
    <t>Otopné těleso panelové dvoudeskové 2 přídavné přestupní plochy výška/délka 600/900 mm výkon 1511 W</t>
  </si>
  <si>
    <t>735151593</t>
  </si>
  <si>
    <t>Otopné těleso panelové dvoudeskové 2 přídavné přestupní plochy výška/délka 900/600 mm výkon 1388 W</t>
  </si>
  <si>
    <t>735420100</t>
  </si>
  <si>
    <t>Montáž  teplovzdušné nástěnné vytápěcí jednotky na konzole - výkon do 20 kW</t>
  </si>
  <si>
    <t>4295600R</t>
  </si>
  <si>
    <t>teplovzdušná cirkulační jednotka závěsná s axiálním ventilátorem-výkon 15 kW+konzole pro zavěšení</t>
  </si>
  <si>
    <t>998735202</t>
  </si>
  <si>
    <t>Přesun hmot procentní pro otopná tělesa v objektech v do 12 m</t>
  </si>
  <si>
    <t>Hodinové zúčtovací sazby a ostatní</t>
  </si>
  <si>
    <t>HZS2210</t>
  </si>
  <si>
    <t>Proplach otopné soustavy a zařízení kotelny a strojovny dle požadavku ČSN 06 0310</t>
  </si>
  <si>
    <t>hod</t>
  </si>
  <si>
    <t>228</t>
  </si>
  <si>
    <t>HZS2211</t>
  </si>
  <si>
    <t>Plnění otopné soustavy upravenou vodou ( jednorázové zapůjčení plnícího zařízení s úpravou vody  dle rozboru vody)</t>
  </si>
  <si>
    <t>230</t>
  </si>
  <si>
    <t>HZS2212</t>
  </si>
  <si>
    <t>Hydraulické zaregulování otopné soustavy dle metody s vystavením protokolu</t>
  </si>
  <si>
    <t>Topná a dilatační zkouška otopné soustavy dle požadavku normy ČSN 06 0310</t>
  </si>
  <si>
    <t>HZS2214</t>
  </si>
  <si>
    <t>Oživení MaR a zprovoznění tepelného zdroje servisním technikem,včetně zaškolení obsluhy</t>
  </si>
  <si>
    <t>HZS2215</t>
  </si>
  <si>
    <t>Provedení výchozí a provozní revize tlakových nádob ve zdroji tepla revizním technikem</t>
  </si>
  <si>
    <t>034 - Vzduchotechnika</t>
  </si>
  <si>
    <t xml:space="preserve">    751 - Vzduchotechnika 2.1.</t>
  </si>
  <si>
    <t xml:space="preserve">    2.2. - Trasa A přívody č. vzduchu</t>
  </si>
  <si>
    <t xml:space="preserve">      713 - Izolace tepelné</t>
  </si>
  <si>
    <t xml:space="preserve">      783 - Dokončovací práce - nátěry</t>
  </si>
  <si>
    <t xml:space="preserve">    2.3. - Trasa B odvody odpadního vzduchu</t>
  </si>
  <si>
    <t xml:space="preserve">      713.3 - Izolace tepelné</t>
  </si>
  <si>
    <t xml:space="preserve">      783.3 - Dokončovací práce - nátěry</t>
  </si>
  <si>
    <t xml:space="preserve">    2.4. - Trasa C přívodu čerstvého vzduchu do haly</t>
  </si>
  <si>
    <t xml:space="preserve">    2.5. - Trasa D odvod odpadního vzduchu z haly</t>
  </si>
  <si>
    <t xml:space="preserve">      OST - Ostatní</t>
  </si>
  <si>
    <t xml:space="preserve">    2.6. - Klimatizační jednotky včetně propojovacích rozvodů chladiva</t>
  </si>
  <si>
    <t xml:space="preserve">      Ostatní - Ostatní</t>
  </si>
  <si>
    <t xml:space="preserve">    2.7. - Malá VZT odvětrání soc. zázemí</t>
  </si>
  <si>
    <t>751</t>
  </si>
  <si>
    <t>Vzduchotechnika 2.1.</t>
  </si>
  <si>
    <t>751611118-R</t>
  </si>
  <si>
    <t>Montáž vzduchotechnické jednotky s rekuperací tepla stojaté s výměnou vzduchu do 15000 m3/h</t>
  </si>
  <si>
    <t>751-R01</t>
  </si>
  <si>
    <t>KOMPAKTNÍ VZT JEDNOTKA S VÝKONEM 15 000M3/HO</t>
  </si>
  <si>
    <t>751514470</t>
  </si>
  <si>
    <t>Mtž přechodu osového do plech potrubí kruh s přírubou D do 1000 mm</t>
  </si>
  <si>
    <t>751-R02</t>
  </si>
  <si>
    <t>Přechodové koleno 900x900 - DN 1000</t>
  </si>
  <si>
    <t>751-R03</t>
  </si>
  <si>
    <t>Přechodové koleno 90 st 900x1200 - DN 1000</t>
  </si>
  <si>
    <t>751-R04</t>
  </si>
  <si>
    <t>Přechod 900x1200 -  DN 1000</t>
  </si>
  <si>
    <t>751-R05</t>
  </si>
  <si>
    <t>Přechod 900 x 900 - DN 1000</t>
  </si>
  <si>
    <t>2.2.</t>
  </si>
  <si>
    <t>Trasa A přívody č. vzduchu</t>
  </si>
  <si>
    <t>751510050</t>
  </si>
  <si>
    <t>Vzduchotechnické potrubí pozink kruhové spirálně vinuté D do 1000 mm</t>
  </si>
  <si>
    <t>751514770</t>
  </si>
  <si>
    <t>Mtž protidešťové stříšky nebo výfukové hlavice plech potrubí kruhové s přírubou D přes 900 mm</t>
  </si>
  <si>
    <t>751-R201</t>
  </si>
  <si>
    <t>Ventilační nasávací hlavice DN 1000 se síťkou proti hmyzu</t>
  </si>
  <si>
    <t>751-R202</t>
  </si>
  <si>
    <t>Prostupy obvodovodovým panelem - chránička DN 1200 + protidešťová manžeta</t>
  </si>
  <si>
    <t>713-R1</t>
  </si>
  <si>
    <t>Montáž izolace tepelné potrubí a ohybů lepenými</t>
  </si>
  <si>
    <t>63141781-R</t>
  </si>
  <si>
    <t>pás izolační lamelový s jednostrannou Al fólií 50 kg/m3 tl.15 mm</t>
  </si>
  <si>
    <t>28355324-R</t>
  </si>
  <si>
    <t>páska lepící AL folie  4 cm x 50 m, pro tepelně izolační pásy</t>
  </si>
  <si>
    <t>28355325-R</t>
  </si>
  <si>
    <t>spojky vnitřní 1000</t>
  </si>
  <si>
    <t>1259880504</t>
  </si>
  <si>
    <t>783614691</t>
  </si>
  <si>
    <t>Základní antikorozní jednonásobný syntetický potrubí DN přes 200 mm</t>
  </si>
  <si>
    <t>-1095480547</t>
  </si>
  <si>
    <t>783617691</t>
  </si>
  <si>
    <t>Krycí dvojnásobný syntetický nátěr potrubí DN přes 200 mm</t>
  </si>
  <si>
    <t>10*3,14*1</t>
  </si>
  <si>
    <t>2.3.</t>
  </si>
  <si>
    <t>Trasa B odvody odpadního vzduchu</t>
  </si>
  <si>
    <t>713.3</t>
  </si>
  <si>
    <t>1060025514</t>
  </si>
  <si>
    <t>783.3</t>
  </si>
  <si>
    <t>20*3,14*0,71</t>
  </si>
  <si>
    <t>2.4.</t>
  </si>
  <si>
    <t>Trasa C přívodu čerstvého vzduchu do haly</t>
  </si>
  <si>
    <t>751510044</t>
  </si>
  <si>
    <t>Vzduchotechnické potrubí pozink kruhové spirálně vinuté D do 400 mm</t>
  </si>
  <si>
    <t>751510045</t>
  </si>
  <si>
    <t>Vzduchotechnické potrubí pozink kruhové spirálně vinuté D do 500 mm</t>
  </si>
  <si>
    <t>751510046</t>
  </si>
  <si>
    <t>Vzduchotechnické potrubí pozink kruhové spirálně vinuté D do 600 mm</t>
  </si>
  <si>
    <t>751510047</t>
  </si>
  <si>
    <t>Vzduchotechnické potrubí pozink kruhové spirálně vinuté D do 710 mm</t>
  </si>
  <si>
    <t>DN 630</t>
  </si>
  <si>
    <t>DN 710</t>
  </si>
  <si>
    <t>223244484</t>
  </si>
  <si>
    <t>283553241-R</t>
  </si>
  <si>
    <t>spojky vnitřní 710</t>
  </si>
  <si>
    <t>1624150887</t>
  </si>
  <si>
    <t>283553242-R</t>
  </si>
  <si>
    <t>spojky vnitřní 630</t>
  </si>
  <si>
    <t>-510917023</t>
  </si>
  <si>
    <t>283553243-R</t>
  </si>
  <si>
    <t>spojky vnitřní 560</t>
  </si>
  <si>
    <t>413692249</t>
  </si>
  <si>
    <t>283553244-R</t>
  </si>
  <si>
    <t>spojky vnitřní 500</t>
  </si>
  <si>
    <t>-1661228923</t>
  </si>
  <si>
    <t>283553245-R</t>
  </si>
  <si>
    <t>spojky vnitřní 400</t>
  </si>
  <si>
    <t>1634704019</t>
  </si>
  <si>
    <t>751514664</t>
  </si>
  <si>
    <t>Mtž škrtící klapky do plech potrubí kruhové s přírubou D do 400 mm</t>
  </si>
  <si>
    <t>751-R401</t>
  </si>
  <si>
    <t>Klapka uzavírací a regulační  těsná DN 400</t>
  </si>
  <si>
    <t>751514668</t>
  </si>
  <si>
    <t>Mtž škrtící klapky do plech potrubí kruhové s přírubou D do 800 mm</t>
  </si>
  <si>
    <t>751-R404</t>
  </si>
  <si>
    <t>Klapka uzavírací a regulační  těsná DN 710</t>
  </si>
  <si>
    <t>751322142</t>
  </si>
  <si>
    <t>Mtž anemostatu kruh vířivého se skříní D do 400 mm</t>
  </si>
  <si>
    <t>751-R405</t>
  </si>
  <si>
    <t>ANEMOSTAT PRŮMYSLOVÝ DN 400 NASTAVITELNÉ LAMELY SE SERVOPOHONEM PRŮTOK 1250 M3/HOD. L 0,2 = 4-7M</t>
  </si>
  <si>
    <t>751514670-R</t>
  </si>
  <si>
    <t>Mtž škrtící klapky požární do plech potrubí kruhové s přírubou D do 1000 mm</t>
  </si>
  <si>
    <t>751-R406</t>
  </si>
  <si>
    <t>Požární klapka do kruhového potrubí DN 1000  odolnost 90 minut</t>
  </si>
  <si>
    <t>751537014</t>
  </si>
  <si>
    <t>Mtž potrubí ohebného neizol z Al laminátové hadice D do 400 mm</t>
  </si>
  <si>
    <t>436183608</t>
  </si>
  <si>
    <t>42981632</t>
  </si>
  <si>
    <t>hadice neizolovaná z Al flexibilní D 406mm</t>
  </si>
  <si>
    <t>-1152067401</t>
  </si>
  <si>
    <t>7516-010</t>
  </si>
  <si>
    <t>Zaslepení potrubí DN 400</t>
  </si>
  <si>
    <t>1078586889</t>
  </si>
  <si>
    <t>7516-020</t>
  </si>
  <si>
    <t>Zaslepení potrubí DN 1000</t>
  </si>
  <si>
    <t>1026231916</t>
  </si>
  <si>
    <t>2.5.</t>
  </si>
  <si>
    <t>Trasa D odvod odpadního vzduchu z haly</t>
  </si>
  <si>
    <t>-1660437236</t>
  </si>
  <si>
    <t>Výfukový kus DN 1000 se síťkou proti hmyzu</t>
  </si>
  <si>
    <t>1096855114</t>
  </si>
  <si>
    <t>OST</t>
  </si>
  <si>
    <t>Ostatní</t>
  </si>
  <si>
    <t>OST-1</t>
  </si>
  <si>
    <t>Pomocný kotvící materiál - objímky závěsy - nýty</t>
  </si>
  <si>
    <t>OST-2</t>
  </si>
  <si>
    <t>Zaregulování soustav</t>
  </si>
  <si>
    <t>OST-3</t>
  </si>
  <si>
    <t>Zkoušky zařízení, revize a uvedení do provozu, zaškolení předání</t>
  </si>
  <si>
    <t>2.6.</t>
  </si>
  <si>
    <t>Klimatizační jednotky včetně propojovacích rozvodů chladiva</t>
  </si>
  <si>
    <t>751721117</t>
  </si>
  <si>
    <t>Montáž klimatizační jednotky venkovní s jednofázovým napájením (do 8 vnitřních jednotek)</t>
  </si>
  <si>
    <t>751-R601</t>
  </si>
  <si>
    <t>Venkovní klimatizační jednotka systému VRV o chlladícím výkonu 28 kW  11100 m3/hod  400V</t>
  </si>
  <si>
    <t>751-R602</t>
  </si>
  <si>
    <t>Uvedení jednotek do provozu</t>
  </si>
  <si>
    <t>751791115-R</t>
  </si>
  <si>
    <t>Montáž měděného potrubí předizolovaného</t>
  </si>
  <si>
    <t>751-R603</t>
  </si>
  <si>
    <t>Chladivové propojovací rozvody vnějších jednotek  s  VZT</t>
  </si>
  <si>
    <t>751-R604</t>
  </si>
  <si>
    <t>Plnění soustavy chladivem R 410A</t>
  </si>
  <si>
    <t>751-R605</t>
  </si>
  <si>
    <t>Kotvení jednotek na  základovou desku</t>
  </si>
  <si>
    <t>751-R606</t>
  </si>
  <si>
    <t>Propojovací adaptery ukončení - připojení na jednotky</t>
  </si>
  <si>
    <t>751-R607</t>
  </si>
  <si>
    <t>Prostupové manžety resp. chráničky pro vedení chlad. rozvodů obvodovým pláštěm</t>
  </si>
  <si>
    <t>751-R608</t>
  </si>
  <si>
    <t>Sestava expanzního ventilu pro připojení VZT výparníků</t>
  </si>
  <si>
    <t>1919401257</t>
  </si>
  <si>
    <t>OST-1.6</t>
  </si>
  <si>
    <t>montážní a upevňovací  materiál a uvedení do provozu</t>
  </si>
  <si>
    <t>OST-1.6.2</t>
  </si>
  <si>
    <t>Tlakové a provozní zkoušky celého zařízení, předání.</t>
  </si>
  <si>
    <t>2.7.</t>
  </si>
  <si>
    <t>Malá VZT odvětrání soc. zázemí</t>
  </si>
  <si>
    <t>751-R701</t>
  </si>
  <si>
    <t>Vzduchovod SPIRO s břitovým těsněním a tvarovkami D 100</t>
  </si>
  <si>
    <t>773524228</t>
  </si>
  <si>
    <t>751-R702</t>
  </si>
  <si>
    <t>Vzduchovod SPIRO s břitovým těsněním a tvarovkami D 160</t>
  </si>
  <si>
    <t>913709708</t>
  </si>
  <si>
    <t>751-R703</t>
  </si>
  <si>
    <t>Výústky do kruhového potrubí 200/78</t>
  </si>
  <si>
    <t>-988025240</t>
  </si>
  <si>
    <t>751-R704</t>
  </si>
  <si>
    <t>Diagonální ventilátor do potrubí o výkonu 360 m3/hod 50 Pa + konzola uchycení</t>
  </si>
  <si>
    <t>365244650</t>
  </si>
  <si>
    <t>751-R705</t>
  </si>
  <si>
    <t>Diagonální ventilátor do potrubí o výkonu 500 m3/hod 50 Pa + konzola uchycení</t>
  </si>
  <si>
    <t>-1817342455</t>
  </si>
  <si>
    <t>751-R706</t>
  </si>
  <si>
    <t>Pružná manžeta připojení na potrubí DN 160</t>
  </si>
  <si>
    <t>726621817</t>
  </si>
  <si>
    <t>751-R707</t>
  </si>
  <si>
    <t>Radiální ventilátor do podhledu 100 m3/hod se zpětnou klapkou a časovým ovládáním</t>
  </si>
  <si>
    <t>-605367964</t>
  </si>
  <si>
    <t>751-R708</t>
  </si>
  <si>
    <t>Zpětná klapka těsná DN 160</t>
  </si>
  <si>
    <t>1415857610</t>
  </si>
  <si>
    <t>751-R709</t>
  </si>
  <si>
    <t>Ventilační hlavice nad střechou VHO 150</t>
  </si>
  <si>
    <t>-1620858976</t>
  </si>
  <si>
    <t>751-R710</t>
  </si>
  <si>
    <t>Protidešťová žaluzie na fasádu 200/200</t>
  </si>
  <si>
    <t>22339400</t>
  </si>
  <si>
    <t>751-R720</t>
  </si>
  <si>
    <t>Tepelná izolace PUD 10 mm lepená na potrubí</t>
  </si>
  <si>
    <t>1516612216</t>
  </si>
  <si>
    <t>751-R730</t>
  </si>
  <si>
    <t>Prostupová manžeta střechou pro potrubí DN 120, utěsnění proti zatékání</t>
  </si>
  <si>
    <t>309396063</t>
  </si>
  <si>
    <t>751-R740</t>
  </si>
  <si>
    <t>Kotvící, montážní a těsnící materiál</t>
  </si>
  <si>
    <t>-165539515</t>
  </si>
  <si>
    <t>751-R750</t>
  </si>
  <si>
    <t>Uvedení do provozu, zaškolení, předání</t>
  </si>
  <si>
    <t>Kč</t>
  </si>
  <si>
    <t>-83880964</t>
  </si>
  <si>
    <t>035 - MaR</t>
  </si>
  <si>
    <t>7311 - Rozvaděč MaR DT1 - ZDROJ TEPLA - PLYNOVÁ KOTELNA</t>
  </si>
  <si>
    <t>7312 - Rozvaděč MaR DT2 - VZT zařízení č. 1 a 2</t>
  </si>
  <si>
    <t xml:space="preserve">    73121 - Dodávka kabelových rozvodů</t>
  </si>
  <si>
    <t xml:space="preserve">    73122 - Dodávka elektromontáží</t>
  </si>
  <si>
    <t xml:space="preserve">    73123 - Ostatní dodávka</t>
  </si>
  <si>
    <t>7311</t>
  </si>
  <si>
    <t>Rozvaděč MaR DT1 - ZDROJ TEPLA - PLYNOVÁ KOTELNA</t>
  </si>
  <si>
    <t>7311-01</t>
  </si>
  <si>
    <t>Kompaktní DDC regulátor, Napájení 10..35 V ss / 24 V st, - 16 AI, 8 AO, 32 DI, 32 DO., Programování v Merbon DE. 2x RS232, 2x RS485, Ethernet, web server.</t>
  </si>
  <si>
    <t>1260872472</t>
  </si>
  <si>
    <t>7311-02</t>
  </si>
  <si>
    <t>Terminál dotykový 7“ displej pro ovládání a sledování DDC regulátorů, Napájení 24 V ss</t>
  </si>
  <si>
    <t>1406255427</t>
  </si>
  <si>
    <t>7311-03</t>
  </si>
  <si>
    <t>Odporový snímač příložný teploty Pt1000</t>
  </si>
  <si>
    <t>609597850</t>
  </si>
  <si>
    <t>7311-04</t>
  </si>
  <si>
    <t>Odporový snímač teploty ponorný/stonkový Pt1000</t>
  </si>
  <si>
    <t>-353155196</t>
  </si>
  <si>
    <t>7311-05</t>
  </si>
  <si>
    <t>Odporový snímač venkovní teploty Pt1000</t>
  </si>
  <si>
    <t>2069838823</t>
  </si>
  <si>
    <t>7311-06</t>
  </si>
  <si>
    <t>Čidlo tlaku v kapalinách a plynech, Napájení 24 V ss/st (st pouze napěťový výstup), rozsah 0...1 bar, výstup ..10V, závit vnější G1/2", nerez. ocel, přetížení 2x jm. tlak, teploty -40..100°C, IP65</t>
  </si>
  <si>
    <t>344980560</t>
  </si>
  <si>
    <t>7311-07</t>
  </si>
  <si>
    <t>Servopohon pro směšovací ventily, napájení 230V, 3-bodový, doba chodu 120s.</t>
  </si>
  <si>
    <t>1343060236</t>
  </si>
  <si>
    <t>7311-08</t>
  </si>
  <si>
    <t>Nouzové tlačítko Hříbek (1xNC) 40mm, Resetování otočením IP66, barva červená</t>
  </si>
  <si>
    <t>-2109650589</t>
  </si>
  <si>
    <t>7311-09</t>
  </si>
  <si>
    <t>Sonda zaplavení</t>
  </si>
  <si>
    <t>-1223949917</t>
  </si>
  <si>
    <t>7311-10</t>
  </si>
  <si>
    <t>Detektor CH4 Metan, Dvoustupňový detektor hořlavých plynů, při úniku plynu signalizuje zvukově a světelně překročení nastavené meze koncentrace plynu. Přepínacích relé max:250V; 2A, metan 0,5 %;1,0 % objemu (10%;20%DMV)</t>
  </si>
  <si>
    <t>767298733</t>
  </si>
  <si>
    <t>7311-11</t>
  </si>
  <si>
    <t>PŘÍLOŽNÝ TERMOSTAT 0...+90 °C, Nastavitelná hodnota sepnutí 0...+90 °C, hyst. 5 K, Kontakt přepínací 16 (4) , 24...250 V st, Rozměry 38 x 48 x 103 mm, IP40, nastavení externí</t>
  </si>
  <si>
    <t>1079275948</t>
  </si>
  <si>
    <t>7311-12</t>
  </si>
  <si>
    <t>Dodávka rozvaděče MaR DT, včetně přístrojového vybavení - jistící a spínací prvky, svorky, transformátoru, apod. (specifikace výkresová část PD)</t>
  </si>
  <si>
    <t>1646253235</t>
  </si>
  <si>
    <t>7311-13</t>
  </si>
  <si>
    <t>Montážní práce rozvaděč MaR</t>
  </si>
  <si>
    <t>1656766881</t>
  </si>
  <si>
    <t>7312</t>
  </si>
  <si>
    <t>Rozvaděč MaR DT2 - VZT zařízení č. 1 a 2</t>
  </si>
  <si>
    <t>7312-01</t>
  </si>
  <si>
    <t>1572628616</t>
  </si>
  <si>
    <t>7312-02</t>
  </si>
  <si>
    <t>MODUL 8 ANALOGOVÝCH VÝSTUPŮ, 0...10 V, galv. odděleno, max. 10 mA, montáž na DIN lištu, rozměry 98 x 1 x 61 mm, Napájení 24 V AC ± 20 %, Modbus RTU / RS485 galv. odd. DE. 2x RS232, 2x RS485, Ethernet, web server.</t>
  </si>
  <si>
    <t>-2094240488</t>
  </si>
  <si>
    <t>7312-03</t>
  </si>
  <si>
    <t>1817007688</t>
  </si>
  <si>
    <t>7312-04</t>
  </si>
  <si>
    <t>Odporový snímač  teploty kanálový (VZT) Pt1000</t>
  </si>
  <si>
    <t>-1542185870</t>
  </si>
  <si>
    <t>7312-05</t>
  </si>
  <si>
    <t>-863594378</t>
  </si>
  <si>
    <t>7312-06</t>
  </si>
  <si>
    <t>2017286758</t>
  </si>
  <si>
    <t>7312-07</t>
  </si>
  <si>
    <t>DIFERENČNÍ MANOSTAT NASTAVITELNÝ 50..500 PA, Kontakt 1.5(0.4)A, 12..250 V st, okolí -20..85°C, silikonová membrána, rozměry: Ø 98 x 57,8 mm, IP54</t>
  </si>
  <si>
    <t>-431630878</t>
  </si>
  <si>
    <t>7312-08</t>
  </si>
  <si>
    <t>Servopohon s pružinovým zpětným chodem 4 Nm, Plynulý pohon (AC/DC 24V), Nastavení DC 0...10V a zpětná hlášení polohy DC 2...10V</t>
  </si>
  <si>
    <t>1844234169</t>
  </si>
  <si>
    <t>7312-09</t>
  </si>
  <si>
    <t xml:space="preserve">Klapkový pohon pro přestavování vzduchotechnických klapek ve vzduchotechnických a klimatizačních zařízeních budov - velikost klapky až cca 1 m2 - krouticí moment 5 Nm - napájecí napětí AC/DC 24 V - ovládání: spojité DC 0 ... 10 V, - zpětné hlášení polohy </t>
  </si>
  <si>
    <t>1436194690</t>
  </si>
  <si>
    <t>7312-10</t>
  </si>
  <si>
    <t>-950516734</t>
  </si>
  <si>
    <t>7312-11</t>
  </si>
  <si>
    <t>Protizámrazové termostat přepínací kontakt 10 (4) A, 250 V st, Rozměry 108 x 72.5 x 70 mm, IP65, Teplota sepnutí nast. -10..12 °C, hystereze 1 K</t>
  </si>
  <si>
    <t>-1187675955</t>
  </si>
  <si>
    <t>7312-12</t>
  </si>
  <si>
    <t>945013601</t>
  </si>
  <si>
    <t>7312-13</t>
  </si>
  <si>
    <t>1108845152</t>
  </si>
  <si>
    <t>73121</t>
  </si>
  <si>
    <t>Dodávka kabelových rozvodů</t>
  </si>
  <si>
    <t>7312-14</t>
  </si>
  <si>
    <t>Dodávka kabelových rozvodů - silové CYKY 5(J) 2,5</t>
  </si>
  <si>
    <t>1682103632</t>
  </si>
  <si>
    <t>7312-15</t>
  </si>
  <si>
    <t>Dodávka kabelových rozvodů - silové CYKY 5(J) 4</t>
  </si>
  <si>
    <t>-1788495135</t>
  </si>
  <si>
    <t>7312-16</t>
  </si>
  <si>
    <t>Dodávka kabelových rozvodů - silové CYKY 5(J) 1,5</t>
  </si>
  <si>
    <t>1706317715</t>
  </si>
  <si>
    <t>7312-17</t>
  </si>
  <si>
    <t>Dodávka kabelových rozvodů - silové CYKY 3(J) 1,5</t>
  </si>
  <si>
    <t>-1311547783</t>
  </si>
  <si>
    <t>7312-18</t>
  </si>
  <si>
    <t>Dodávka kabelových rozvodů - silové CYKY 3(O) 1,5</t>
  </si>
  <si>
    <t>-305527864</t>
  </si>
  <si>
    <t>7312-19</t>
  </si>
  <si>
    <t>Dodávka kabel. rozvodů - sdělovací JYTY 2(O) 1</t>
  </si>
  <si>
    <t>579934433</t>
  </si>
  <si>
    <t>7312-20</t>
  </si>
  <si>
    <t>Dodávka kabel. rozvodů - sdělovací JYTY 3(O) 1</t>
  </si>
  <si>
    <t>1472549275</t>
  </si>
  <si>
    <t>7312-21</t>
  </si>
  <si>
    <t>Dodávka kabel. rozvodů - sdělovací JYTY 14(O) 1</t>
  </si>
  <si>
    <t>1797587726</t>
  </si>
  <si>
    <t>7312-22</t>
  </si>
  <si>
    <t>Elektroinstalační úložný materiál (vkládací lišty, kanálové žlaby, chráničky, ohebná trubka PVC, popř. kolena, tvarovky, apod.)</t>
  </si>
  <si>
    <t>1015415525</t>
  </si>
  <si>
    <t>7312-23</t>
  </si>
  <si>
    <t>Podružný a upevňující materiál</t>
  </si>
  <si>
    <t>-1810843540</t>
  </si>
  <si>
    <t>7312-24</t>
  </si>
  <si>
    <t>Popisovací štítky</t>
  </si>
  <si>
    <t>-1502119609</t>
  </si>
  <si>
    <t>73122</t>
  </si>
  <si>
    <t>Dodávka elektromontáží</t>
  </si>
  <si>
    <t>7312-25</t>
  </si>
  <si>
    <t>Elektromontážní práce MaR</t>
  </si>
  <si>
    <t>m.h.</t>
  </si>
  <si>
    <t>1806356470</t>
  </si>
  <si>
    <t>7312-26</t>
  </si>
  <si>
    <t>Montáž komponentů MaR</t>
  </si>
  <si>
    <t>-400690263</t>
  </si>
  <si>
    <t>7312-27</t>
  </si>
  <si>
    <t>Výchozí elektro revize</t>
  </si>
  <si>
    <t>157472489</t>
  </si>
  <si>
    <t>73123</t>
  </si>
  <si>
    <t>Ostatní dodávka</t>
  </si>
  <si>
    <t>7312-28</t>
  </si>
  <si>
    <t>Zpracování řídícího SW pro DDC regulátor - zdroj tepla</t>
  </si>
  <si>
    <t>d.b.</t>
  </si>
  <si>
    <t>-1894300277</t>
  </si>
  <si>
    <t>7312-29</t>
  </si>
  <si>
    <t>Zpracování řídícího SW pro DDC regulátor -VZT zařízení</t>
  </si>
  <si>
    <t>1504257430</t>
  </si>
  <si>
    <t>7312-30</t>
  </si>
  <si>
    <t>Oživení regulace a provedení funkčních zkoušek</t>
  </si>
  <si>
    <t>732876191</t>
  </si>
  <si>
    <t>7312-31</t>
  </si>
  <si>
    <t>Uvedení do provozu</t>
  </si>
  <si>
    <t>-202372587</t>
  </si>
  <si>
    <t>7312-32</t>
  </si>
  <si>
    <t>Zaškolení obsluhy</t>
  </si>
  <si>
    <t>1661897485</t>
  </si>
  <si>
    <t>7312-33</t>
  </si>
  <si>
    <t>Dokumentace skutečného provedení</t>
  </si>
  <si>
    <t>-560385789</t>
  </si>
  <si>
    <t>037 - Elektroinstalace ( hala P1 a O1)</t>
  </si>
  <si>
    <t>Úroveň 3:</t>
  </si>
  <si>
    <t>0451 - Elektroinstalace - 1. a 2.NP</t>
  </si>
  <si>
    <t xml:space="preserve">    741 - Elektroinstalace - silnoproud</t>
  </si>
  <si>
    <t>741</t>
  </si>
  <si>
    <t>Elektroinstalace - silnoproud</t>
  </si>
  <si>
    <t>RH</t>
  </si>
  <si>
    <t>Rozvaděč RH M+D</t>
  </si>
  <si>
    <t>-1031784461</t>
  </si>
  <si>
    <t>RC</t>
  </si>
  <si>
    <t>Rozvaděč RC</t>
  </si>
  <si>
    <t>-1962667773</t>
  </si>
  <si>
    <t>RP1</t>
  </si>
  <si>
    <t>Rozvaděč RP1</t>
  </si>
  <si>
    <t>-157849832</t>
  </si>
  <si>
    <t>RP2.1</t>
  </si>
  <si>
    <t>Rozvaděč RP2.1</t>
  </si>
  <si>
    <t>-1936374925</t>
  </si>
  <si>
    <t>RP2</t>
  </si>
  <si>
    <t>Rozvaděč RP2</t>
  </si>
  <si>
    <t>1472696833</t>
  </si>
  <si>
    <t>RP3</t>
  </si>
  <si>
    <t>Rozvaděč RP3</t>
  </si>
  <si>
    <t>812085193</t>
  </si>
  <si>
    <t>RP4</t>
  </si>
  <si>
    <t>Rozvaděč RP4</t>
  </si>
  <si>
    <t>1679621911</t>
  </si>
  <si>
    <t>RP5</t>
  </si>
  <si>
    <t>Rozvaděč RP5</t>
  </si>
  <si>
    <t>800423780</t>
  </si>
  <si>
    <t>74125.....</t>
  </si>
  <si>
    <t>Montáž svorkovnice MET</t>
  </si>
  <si>
    <t>1115609791</t>
  </si>
  <si>
    <t>12121213</t>
  </si>
  <si>
    <t>Ekvipotencionální svorkovnice MET</t>
  </si>
  <si>
    <t>-58792953</t>
  </si>
  <si>
    <t>741910321-1</t>
  </si>
  <si>
    <t>Montáž roštů a lávek pro volné i pevné uložení kabelů bez podkladových desek a osazení úchytných prvků typových bez stojiny a výložníků ostatních, šířky do 400 mm</t>
  </si>
  <si>
    <t>-1449152881</t>
  </si>
  <si>
    <t>1222608</t>
  </si>
  <si>
    <t>ZLAB DRATENY 500/50 GZ vč. uchycení</t>
  </si>
  <si>
    <t>940888948</t>
  </si>
  <si>
    <t>741910321</t>
  </si>
  <si>
    <t>1168879214</t>
  </si>
  <si>
    <t>12002213</t>
  </si>
  <si>
    <t>ZLAB DRATENY 300/50 GZ vč. uchycení</t>
  </si>
  <si>
    <t>1389780130</t>
  </si>
  <si>
    <t>1336591187</t>
  </si>
  <si>
    <t>1200221</t>
  </si>
  <si>
    <t>ZLAB DRATENY 200/50 GZ vč. uchycení</t>
  </si>
  <si>
    <t>-506721539</t>
  </si>
  <si>
    <t>741110002</t>
  </si>
  <si>
    <t>Montáž trubek elektroinstalačních s nasunutím nebo našroubováním do krabic plastových tuhých, uložených pevně, vnější Ø přes 23 do 35 mm</t>
  </si>
  <si>
    <t>-1849624877</t>
  </si>
  <si>
    <t>1226870</t>
  </si>
  <si>
    <t>TRUBKA TUHA pr 25 SVETLE SEDA /2M/</t>
  </si>
  <si>
    <t>1788725363</t>
  </si>
  <si>
    <t>1187301</t>
  </si>
  <si>
    <t>PRICHYTKA CL 25 HG NEU/NEW, PVC SEDA</t>
  </si>
  <si>
    <t>-2078647548</t>
  </si>
  <si>
    <t>741122226</t>
  </si>
  <si>
    <t>Montáž kabelů měděných bez ukončení uložených volně nebo v liště plných kulatých (např. CYKY) počtu a průřezu žil 3x50+35 až 95+50 mm2</t>
  </si>
  <si>
    <t>-78752540</t>
  </si>
  <si>
    <t>1666085</t>
  </si>
  <si>
    <t>KABEL 1-CYKY-J 4X95 BUBEN</t>
  </si>
  <si>
    <t>-1745293825</t>
  </si>
  <si>
    <t>-8567938</t>
  </si>
  <si>
    <t>1203137</t>
  </si>
  <si>
    <t>KABEL 1-CYKY-J 4X70</t>
  </si>
  <si>
    <t>887993317</t>
  </si>
  <si>
    <t>-2010985512</t>
  </si>
  <si>
    <t>1189028</t>
  </si>
  <si>
    <t>KABEL 1-CYKY 4BX50 (CYKY-J 4X50)</t>
  </si>
  <si>
    <t>-1068846684</t>
  </si>
  <si>
    <t>741122223</t>
  </si>
  <si>
    <t>Montáž kabelů měděných bez ukončení uložených volně nebo v liště plných kulatých (např. CYKY) počtu a průřezu žil 4x16 až 25 mm2</t>
  </si>
  <si>
    <t>356451061</t>
  </si>
  <si>
    <t>1257434003</t>
  </si>
  <si>
    <t>KABEL CYKY-J 5x25, M</t>
  </si>
  <si>
    <t>-1110830344</t>
  </si>
  <si>
    <t>741122234</t>
  </si>
  <si>
    <t>Montáž kabelů měděných bez ukončení uložených volně nebo v liště plných kulatých (např. CYKY) počtu a průřezu žil 5x16 mm2</t>
  </si>
  <si>
    <t>-1671144245</t>
  </si>
  <si>
    <t>1257431003</t>
  </si>
  <si>
    <t>KABEL CYKY-J 5x16, M</t>
  </si>
  <si>
    <t>-217588513</t>
  </si>
  <si>
    <t>741122232</t>
  </si>
  <si>
    <t>Montáž kabelů měděných bez ukončení uložených volně nebo v liště plných kulatých (např. CYKY) počtu a průřezu žil 5x4 až 6 mm2</t>
  </si>
  <si>
    <t>431764830</t>
  </si>
  <si>
    <t>1257429005</t>
  </si>
  <si>
    <t>KABEL CYKY-J 5x6, M</t>
  </si>
  <si>
    <t>-126640981</t>
  </si>
  <si>
    <t>201016446</t>
  </si>
  <si>
    <t>1257428005</t>
  </si>
  <si>
    <t>KABEL CYKY-J 5x4, M</t>
  </si>
  <si>
    <t>-526743230</t>
  </si>
  <si>
    <t>741122231</t>
  </si>
  <si>
    <t>Montáž kabelů měděných bez ukončení uložených volně nebo v liště plných kulatých (např. CYKY) počtu a průřezu žil 5x1,5 až 2,5 mm2</t>
  </si>
  <si>
    <t>-1824516627</t>
  </si>
  <si>
    <t>1257427009</t>
  </si>
  <si>
    <t>KABEL CYKY-J 5x2,5, M</t>
  </si>
  <si>
    <t>-217598994</t>
  </si>
  <si>
    <t>741122211</t>
  </si>
  <si>
    <t>Montáž kabelů měděných bez ukončení uložených volně nebo v liště plných kulatých (např. CYKY) počtu a průřezu žil 3x1,5 až 6 mm2</t>
  </si>
  <si>
    <t>-1017033655</t>
  </si>
  <si>
    <t>1257383009</t>
  </si>
  <si>
    <t>KABEL CYKY-J 3x1,5, M</t>
  </si>
  <si>
    <t>565166555</t>
  </si>
  <si>
    <t>-34028275</t>
  </si>
  <si>
    <t>1257420009</t>
  </si>
  <si>
    <t>KABEL CYKY-J 3x2,5, M</t>
  </si>
  <si>
    <t>-930243145</t>
  </si>
  <si>
    <t>-1830192885</t>
  </si>
  <si>
    <t>1203908</t>
  </si>
  <si>
    <t>KABEL 1-CXKH-V-J P60-R B2CAS1D0 3X1,5</t>
  </si>
  <si>
    <t>5811446</t>
  </si>
  <si>
    <t>2099629172</t>
  </si>
  <si>
    <t>1151862</t>
  </si>
  <si>
    <t>KABEL 1-CHKE-V-J 5X1,5 FE180/P60-R B2CAS</t>
  </si>
  <si>
    <t>2021738415</t>
  </si>
  <si>
    <t>741120101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</si>
  <si>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</si>
  <si>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1632938149</t>
  </si>
  <si>
    <t>1203195</t>
  </si>
  <si>
    <t>VODIC CY 16 ZLUTOZELENA H07V-U</t>
  </si>
  <si>
    <t>1042790766</t>
  </si>
  <si>
    <t>1174586538</t>
  </si>
  <si>
    <t>1189178</t>
  </si>
  <si>
    <t>VODIC CY 6 ZLUTOZELENA H07V-U</t>
  </si>
  <si>
    <t>126585182</t>
  </si>
  <si>
    <t>1118525</t>
  </si>
  <si>
    <t xml:space="preserve">Ochranné pospojení </t>
  </si>
  <si>
    <t>-1099236953</t>
  </si>
  <si>
    <t>741130142</t>
  </si>
  <si>
    <t>Ukončení šnůř se zapojením počtu a průřezu žil 4x95 mm2</t>
  </si>
  <si>
    <t>-1485825706</t>
  </si>
  <si>
    <t>741130141</t>
  </si>
  <si>
    <t>Ukončení šnůř se zapojením počtu a průřezu žil 4x70 mm2</t>
  </si>
  <si>
    <t>-2040212197</t>
  </si>
  <si>
    <t>741130138</t>
  </si>
  <si>
    <t>Ukončení šnůř se zapojením počtu a průřezu žil 4x50 mm2</t>
  </si>
  <si>
    <t>852957885</t>
  </si>
  <si>
    <t>741130148</t>
  </si>
  <si>
    <t>Ukončení šnůř se zapojením počtu a průřezu žil 5x25 mm2</t>
  </si>
  <si>
    <t>648138285</t>
  </si>
  <si>
    <t>741130147</t>
  </si>
  <si>
    <t>Ukončení šnůř se zapojením počtu a průřezu žil 5x16 mm2</t>
  </si>
  <si>
    <t>1444875258</t>
  </si>
  <si>
    <t>741130144</t>
  </si>
  <si>
    <t>Ukončení šnůř se zapojením počtu a průřezu žil 5x0,5 až 4 mm2</t>
  </si>
  <si>
    <t>1086584598</t>
  </si>
  <si>
    <t>741313411</t>
  </si>
  <si>
    <t>Montáž zasuvkové kombinace</t>
  </si>
  <si>
    <t>-662560934</t>
  </si>
  <si>
    <t>111222</t>
  </si>
  <si>
    <t>Zásuvková kombinace 1x32A/400V, 1x16A/400V, 3x16A/230V</t>
  </si>
  <si>
    <t>869511965</t>
  </si>
  <si>
    <t>741313041</t>
  </si>
  <si>
    <t>Montáž zásuvek domovních se zapojením vodičů šroubové připojení polozapuštěných nebo zapuštěných 10/16 A, provedení 2P + PE</t>
  </si>
  <si>
    <t>-1607442236</t>
  </si>
  <si>
    <t>34555101</t>
  </si>
  <si>
    <t>zásuvka 1násobná 16A bílý</t>
  </si>
  <si>
    <t>-802018831</t>
  </si>
  <si>
    <t>741110513</t>
  </si>
  <si>
    <t>Montáž lišt a kanálků elektroinstalačních se spojkami, ohyby a rohy a s nasunutím do krabic vkládacích s víčkem, šířky do přes 120 do 180 mm</t>
  </si>
  <si>
    <t>-2091348944</t>
  </si>
  <si>
    <t>1199419</t>
  </si>
  <si>
    <t xml:space="preserve">PARAPETNI KANAL 140X70 </t>
  </si>
  <si>
    <t>902101051</t>
  </si>
  <si>
    <t>741112071</t>
  </si>
  <si>
    <t>Montáž krabic elektroinstalačních bez napojení na trubky a lišty, demontáže a montáže víčka a přístroje přístrojových lištových plastových jednoduchých</t>
  </si>
  <si>
    <t>1596704242</t>
  </si>
  <si>
    <t>1181499</t>
  </si>
  <si>
    <t>KRABICE  PRO KANALY 170X70D</t>
  </si>
  <si>
    <t>806353761</t>
  </si>
  <si>
    <t>72142000</t>
  </si>
  <si>
    <t>Montáž TS CS</t>
  </si>
  <si>
    <t>-496164845</t>
  </si>
  <si>
    <t>11252355</t>
  </si>
  <si>
    <t>Tlačítko totál stop / centrál stop</t>
  </si>
  <si>
    <t>-1513334969</t>
  </si>
  <si>
    <t>drob3</t>
  </si>
  <si>
    <t>Drobný spoj.materiál</t>
  </si>
  <si>
    <t>1494499276</t>
  </si>
  <si>
    <t>0452 - Elektroinstalace - osvětlení</t>
  </si>
  <si>
    <t>N00 - Osvětlení</t>
  </si>
  <si>
    <t xml:space="preserve">    N01 - Svítidla</t>
  </si>
  <si>
    <t>R_OSV</t>
  </si>
  <si>
    <t>Rozvaděč R_OSV</t>
  </si>
  <si>
    <t>-409420929</t>
  </si>
  <si>
    <t>RP4_OSV</t>
  </si>
  <si>
    <t>Rozvaděč RP4_osv</t>
  </si>
  <si>
    <t>1201721054</t>
  </si>
  <si>
    <t>-2093486517</t>
  </si>
  <si>
    <t>1633798720</t>
  </si>
  <si>
    <t>-534988443</t>
  </si>
  <si>
    <t>1257397009</t>
  </si>
  <si>
    <t>KABEL CYKY-J 5x1,5, M</t>
  </si>
  <si>
    <t>-582928131</t>
  </si>
  <si>
    <t>741122237</t>
  </si>
  <si>
    <t>Montáž kabelů měděných bez ukončení uložených volně nebo v liště plných kulatých (např. CYKY) počtu a průřezu žil 7x1,5 až 2,5 mm2</t>
  </si>
  <si>
    <t>2034598015</t>
  </si>
  <si>
    <t>1257432005</t>
  </si>
  <si>
    <t>KABEL CYKY-J 7x1,5, M</t>
  </si>
  <si>
    <t>1735852665</t>
  </si>
  <si>
    <t>-1574573651</t>
  </si>
  <si>
    <t xml:space="preserve">TRUBKA TUHA 25  </t>
  </si>
  <si>
    <t>-1445414029</t>
  </si>
  <si>
    <t xml:space="preserve">PRICHYTKA 25 </t>
  </si>
  <si>
    <t>1225474369</t>
  </si>
  <si>
    <t>741311012</t>
  </si>
  <si>
    <t>Montáž spínačů speciálních se zapojením vodičů s dálkovým ovládáním dvoukontaktních</t>
  </si>
  <si>
    <t>-1198518614</t>
  </si>
  <si>
    <t>1186957</t>
  </si>
  <si>
    <t xml:space="preserve">OVL. SKRIN SEDA 2-TLACITKOVA </t>
  </si>
  <si>
    <t>1696374836</t>
  </si>
  <si>
    <t>741910551</t>
  </si>
  <si>
    <t>Montáž kovových nosných a doplňkových konstrukcí bez zhotovení z profilů ocelových</t>
  </si>
  <si>
    <t>328904802</t>
  </si>
  <si>
    <t>1180539</t>
  </si>
  <si>
    <t xml:space="preserve">ZLAB DRATENY 50/50 GZ včetně uchycení </t>
  </si>
  <si>
    <t>1693028637</t>
  </si>
  <si>
    <t>741112061</t>
  </si>
  <si>
    <t>Montáž krabic elektroinstalačních bez napojení na trubky a lišty, demontáže a montáže víčka a přístroje přístrojových zapuštěných plastových kruhových</t>
  </si>
  <si>
    <t>808877962</t>
  </si>
  <si>
    <t>0008</t>
  </si>
  <si>
    <t>Kravice přístrojová KU 68</t>
  </si>
  <si>
    <t>-1599550312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</si>
  <si>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</si>
  <si>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</si>
  <si>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-1599129935</t>
  </si>
  <si>
    <t>0009</t>
  </si>
  <si>
    <t>Krabice rozvodná KU 68 S víčkem</t>
  </si>
  <si>
    <t>-1032805428</t>
  </si>
  <si>
    <t>741310101</t>
  </si>
  <si>
    <t>Montáž spínačů jedno nebo dvoupólových polozapuštěných nebo zapuštěných se zapojením vodičů bezšroubové připojení vypínačů, řazení 1-jednopólových</t>
  </si>
  <si>
    <t>896450938</t>
  </si>
  <si>
    <t>0003</t>
  </si>
  <si>
    <t>Vypínač č.1</t>
  </si>
  <si>
    <t>-553597969</t>
  </si>
  <si>
    <t>741310121</t>
  </si>
  <si>
    <t>Montáž spínačů jedno nebo dvoupólových polozapuštěných nebo zapuštěných se zapojením vodičů bezšroubové připojení přepínačů, řazení 5-sériových</t>
  </si>
  <si>
    <t>542792742</t>
  </si>
  <si>
    <t>0004</t>
  </si>
  <si>
    <t>Vypínač č.5</t>
  </si>
  <si>
    <t>1041846349</t>
  </si>
  <si>
    <t>741310122</t>
  </si>
  <si>
    <t>Montáž spínačů jedno nebo dvoupólových polozapuštěných nebo zapuštěných se zapojením vodičů bezšroubové připojení přepínačů, řazení 6-střídavých</t>
  </si>
  <si>
    <t>1877035435</t>
  </si>
  <si>
    <t>0005</t>
  </si>
  <si>
    <t xml:space="preserve">Vypínač č.6 </t>
  </si>
  <si>
    <t>-475010746</t>
  </si>
  <si>
    <t>M2223</t>
  </si>
  <si>
    <t>Montáž pohyb.čidla</t>
  </si>
  <si>
    <t>-2014955996</t>
  </si>
  <si>
    <t>PIR1</t>
  </si>
  <si>
    <t>Stropní PIR</t>
  </si>
  <si>
    <t>-167208077</t>
  </si>
  <si>
    <t>DROB1</t>
  </si>
  <si>
    <t>Drobný materiál</t>
  </si>
  <si>
    <t>-1767905102</t>
  </si>
  <si>
    <t>N00</t>
  </si>
  <si>
    <t>Osvětlení</t>
  </si>
  <si>
    <t>N01</t>
  </si>
  <si>
    <t>Svítidla</t>
  </si>
  <si>
    <t>741372000</t>
  </si>
  <si>
    <t>Montáž svítidel</t>
  </si>
  <si>
    <t>512</t>
  </si>
  <si>
    <t>-364785943</t>
  </si>
  <si>
    <t>1626749</t>
  </si>
  <si>
    <t>SVITIDLO MODUS MEGAL4M_PCNV1/2800 referenční výrobek</t>
  </si>
  <si>
    <t>416470406</t>
  </si>
  <si>
    <t>-201619127</t>
  </si>
  <si>
    <t>1152688</t>
  </si>
  <si>
    <t>SVITIDLO MODUS Q_A_/1050  52W referenční výrobek</t>
  </si>
  <si>
    <t>687989270</t>
  </si>
  <si>
    <t>-745744094</t>
  </si>
  <si>
    <t>1423403</t>
  </si>
  <si>
    <t>SVITIDLO MODUS SPMN3000KN E370  28W referenční výrobek</t>
  </si>
  <si>
    <t>-367490287</t>
  </si>
  <si>
    <t>-378416155</t>
  </si>
  <si>
    <t>1510918</t>
  </si>
  <si>
    <t>SVITIDLO MODUS SPMP4KN190V1/500ND referenční výrobek</t>
  </si>
  <si>
    <t>436132828</t>
  </si>
  <si>
    <t>-512082456</t>
  </si>
  <si>
    <t>1589259</t>
  </si>
  <si>
    <t>SVITIDLO MODUS SPMP4KN370V2/900ND referenční výrobek</t>
  </si>
  <si>
    <t>-1855803897</t>
  </si>
  <si>
    <t>1755326106</t>
  </si>
  <si>
    <t>1435276</t>
  </si>
  <si>
    <t>SVIT. PRIMA LED 1.5FT VP 4000/840 66080 referenční výrobek</t>
  </si>
  <si>
    <t>1762290966</t>
  </si>
  <si>
    <t>-956906167</t>
  </si>
  <si>
    <t>1435577</t>
  </si>
  <si>
    <t>Svítidlo nouzové</t>
  </si>
  <si>
    <t>1968789905</t>
  </si>
  <si>
    <t>272189316</t>
  </si>
  <si>
    <t>1435580</t>
  </si>
  <si>
    <t>Svítidlo na fasadu</t>
  </si>
  <si>
    <t>-1023703581</t>
  </si>
  <si>
    <t>0453 - Jímací a zemnící soustava</t>
  </si>
  <si>
    <t>M - Práce a dodávky M</t>
  </si>
  <si>
    <t xml:space="preserve">    21-M - Elektromontáže</t>
  </si>
  <si>
    <t xml:space="preserve">    46-M - Zemní práce při extr.mont.pracích</t>
  </si>
  <si>
    <t>741410021</t>
  </si>
  <si>
    <t>Montáž uzemňovacího vedení s upevněním, propojením a připojením pomocí svorek v zemi s izolací spojů pásku průřezu do 120 mm2 v městské zástavbě</t>
  </si>
  <si>
    <t>-750243503</t>
  </si>
  <si>
    <t>1186176</t>
  </si>
  <si>
    <t>ZEMNICI PASKA FeZn 30X4</t>
  </si>
  <si>
    <t>-201968102</t>
  </si>
  <si>
    <t>741410041</t>
  </si>
  <si>
    <t>Montáž uzemňovacího vedení s upevněním, propojením a připojením pomocí svorek v zemi s izolací spojů drátu nebo lana Ø do 10 mm v městské zástavbě</t>
  </si>
  <si>
    <t>-1318234677</t>
  </si>
  <si>
    <t>1186174</t>
  </si>
  <si>
    <t>DRAT FeZn 10</t>
  </si>
  <si>
    <t>286352804</t>
  </si>
  <si>
    <t>741420001</t>
  </si>
  <si>
    <t>Montáž hromosvodného vedení svodových drátů nebo lan s podpěrami, Ø do 10 mm</t>
  </si>
  <si>
    <t>-183322310</t>
  </si>
  <si>
    <t>1233010</t>
  </si>
  <si>
    <t>DRAT 8 AlMgSi T/4 MEKKY Z415</t>
  </si>
  <si>
    <t>1005743018</t>
  </si>
  <si>
    <t>1214459</t>
  </si>
  <si>
    <t>PODP.VEDENI PV 15a</t>
  </si>
  <si>
    <t>-2055773663</t>
  </si>
  <si>
    <t>741420021</t>
  </si>
  <si>
    <t>Montáž hromosvodného vedení svorek se 2 šrouby</t>
  </si>
  <si>
    <t>222808115</t>
  </si>
  <si>
    <t>1218954</t>
  </si>
  <si>
    <t>SVORKA SOb NA OKAPOVE ZLABY</t>
  </si>
  <si>
    <t>-753165475</t>
  </si>
  <si>
    <t>1821730644</t>
  </si>
  <si>
    <t>1186184</t>
  </si>
  <si>
    <t>SVORKA SS</t>
  </si>
  <si>
    <t>1267197765</t>
  </si>
  <si>
    <t>741420022</t>
  </si>
  <si>
    <t>Montáž hromosvodného vedení svorek se 3 a více šrouby</t>
  </si>
  <si>
    <t>-458021951</t>
  </si>
  <si>
    <t>1214477</t>
  </si>
  <si>
    <t>SVORKA SR 2b</t>
  </si>
  <si>
    <t>587219687</t>
  </si>
  <si>
    <t>-1811685686</t>
  </si>
  <si>
    <t>1214479</t>
  </si>
  <si>
    <t>SVORKA SR 3b</t>
  </si>
  <si>
    <t>1878083832</t>
  </si>
  <si>
    <t>-968836832</t>
  </si>
  <si>
    <t>1214472</t>
  </si>
  <si>
    <t>SVORKA SZb</t>
  </si>
  <si>
    <t>-1233508536</t>
  </si>
  <si>
    <t>741420054</t>
  </si>
  <si>
    <t>Montáž hromosvodného vedení ochranných prvků tvarování prvků</t>
  </si>
  <si>
    <t>1382391790</t>
  </si>
  <si>
    <t>drob</t>
  </si>
  <si>
    <t>96647212</t>
  </si>
  <si>
    <t>Práce a dodávky M</t>
  </si>
  <si>
    <t>21-M</t>
  </si>
  <si>
    <t>Elektromontáže</t>
  </si>
  <si>
    <t>210280221</t>
  </si>
  <si>
    <t>Měření zemních odporů zemnící sítě délky pásku do 100 m</t>
  </si>
  <si>
    <t>626645212</t>
  </si>
  <si>
    <t>POL1</t>
  </si>
  <si>
    <t>Lešení , plošina</t>
  </si>
  <si>
    <t>-851254040</t>
  </si>
  <si>
    <t>46-M</t>
  </si>
  <si>
    <t>Zemní práce při extr.mont.pracích</t>
  </si>
  <si>
    <t>460150123</t>
  </si>
  <si>
    <t>Hloubení zapažených i nezapažených kabelových rýh ručně včetně urovnání dna s přemístěním výkopku do vzdálenosti 3 m od okraje jámy nebo naložením na dopravní prostředek šířky 35 cm, hloubky 40 cm, v hornině třídy 3</t>
  </si>
  <si>
    <t>742469026</t>
  </si>
  <si>
    <t>460560023</t>
  </si>
  <si>
    <t>Zásyp kabelových rýh ručně s uložením výkopku ve vrstvách včetně zhutnění a urovnání povrchu šířky 40 cm hloubky 40 cm, v hornině třídy 3</t>
  </si>
  <si>
    <t>265983325</t>
  </si>
  <si>
    <t>0454 - Slaboproudy</t>
  </si>
  <si>
    <t>PSV - PSV</t>
  </si>
  <si>
    <t xml:space="preserve">    7421 - Strukturovaná kabeláž</t>
  </si>
  <si>
    <t xml:space="preserve">    7422 - Vedlejší náklady strukturované kabeláže</t>
  </si>
  <si>
    <t>7421</t>
  </si>
  <si>
    <t>Strukturovaná kabeláž</t>
  </si>
  <si>
    <t>SLA</t>
  </si>
  <si>
    <t>19'rozvaděč 42U, 800x800 vč. rozvodného panelu s přepěťovou ochranou, patchpanelů cat.6a (3ks),organizérů (3ks),patchkabelů(72ks)</t>
  </si>
  <si>
    <t>SLA.1</t>
  </si>
  <si>
    <t>Zapojení patch panelů vč. popisu</t>
  </si>
  <si>
    <t>SLA.2</t>
  </si>
  <si>
    <t>FTP cat.6a, LSOH</t>
  </si>
  <si>
    <t>SLA.3</t>
  </si>
  <si>
    <t>korugovaná chránička pr. 63</t>
  </si>
  <si>
    <t>SLA.4</t>
  </si>
  <si>
    <t>TCEPKPFLE 10x4x0,6</t>
  </si>
  <si>
    <t>SLA.5</t>
  </si>
  <si>
    <t>venkovní optický kabel 24vl, SM</t>
  </si>
  <si>
    <t>SLA.6</t>
  </si>
  <si>
    <t>optická vana, kazety</t>
  </si>
  <si>
    <t>SLA.7</t>
  </si>
  <si>
    <t>zakončení opt. vláken</t>
  </si>
  <si>
    <t>SLA.8</t>
  </si>
  <si>
    <t>proměření opt. vláken</t>
  </si>
  <si>
    <t>SLA.9</t>
  </si>
  <si>
    <t>opt. pigtaily</t>
  </si>
  <si>
    <t>SLA.10</t>
  </si>
  <si>
    <t>tel. patch panel, zakončení</t>
  </si>
  <si>
    <t>SLA.11</t>
  </si>
  <si>
    <t>přepěťové ochrany tel. linek</t>
  </si>
  <si>
    <t>SLA.12</t>
  </si>
  <si>
    <t>výkopové práce 135/35cm (hxš)-výkop v zeleni, vč. písku pro zához, ochranné červené fólie, zához, zhutnění - přívod SLP</t>
  </si>
  <si>
    <t>SLA.13</t>
  </si>
  <si>
    <t>plný kabelový žlab pozink bez víka: 250/100, vč. spojovacího materiálu, kotvícího systému a odbočovacích prvků</t>
  </si>
  <si>
    <t>SLA.14</t>
  </si>
  <si>
    <t>trubka pevná pro instalaci SLP kabelu vč. příchytek</t>
  </si>
  <si>
    <t>SLA.15</t>
  </si>
  <si>
    <t>chránička ohebna 1425D vč. zasekání</t>
  </si>
  <si>
    <t>SLA.16</t>
  </si>
  <si>
    <t>proměření strukturované kabeláže vč. vystavení protokolů cat.6a</t>
  </si>
  <si>
    <t>SLA.17</t>
  </si>
  <si>
    <t>datová zásuvka 2xRJ45 cat.6a do parapetního kanálu 45x45-komplet vč.krytu,2x keystone, 2x zakončení</t>
  </si>
  <si>
    <t>SLA.18</t>
  </si>
  <si>
    <t>datová zásuvka na povrch IP5X, 2xRJ45 cat.6a-komplet vč.krytu,2x keystone, instalační krabice, 2x zakončení</t>
  </si>
  <si>
    <t>SLA.19</t>
  </si>
  <si>
    <t>stavební průrazy, sekací práce</t>
  </si>
  <si>
    <t>7422</t>
  </si>
  <si>
    <t>Vedlejší náklady strukturované kabeláže</t>
  </si>
  <si>
    <t>SLA.20</t>
  </si>
  <si>
    <t>Doprava</t>
  </si>
  <si>
    <t>SLA.21</t>
  </si>
  <si>
    <t>Podružný materiál</t>
  </si>
  <si>
    <t>SLA.22</t>
  </si>
  <si>
    <t>Přídružné výkony</t>
  </si>
  <si>
    <t>SLA.23</t>
  </si>
  <si>
    <t>Projekt skutečného provedení</t>
  </si>
  <si>
    <t>SLA.24</t>
  </si>
  <si>
    <t>Koordinační činnost</t>
  </si>
  <si>
    <t>SLA.25</t>
  </si>
  <si>
    <t>Pomocné a sekací práce</t>
  </si>
  <si>
    <t>SLA.26</t>
  </si>
  <si>
    <t>Průvodní dokumentace</t>
  </si>
  <si>
    <t>SLA.27</t>
  </si>
  <si>
    <t>SLA.28</t>
  </si>
  <si>
    <t>Protipožární utěsnění prostupů</t>
  </si>
  <si>
    <t>0455 - Vedlejší náklady</t>
  </si>
  <si>
    <t>OST - Ostatní</t>
  </si>
  <si>
    <t xml:space="preserve">    O01 - Ostatní</t>
  </si>
  <si>
    <t>O01</t>
  </si>
  <si>
    <t>0001</t>
  </si>
  <si>
    <t>Montážní plošiny</t>
  </si>
  <si>
    <t>-699150423</t>
  </si>
  <si>
    <t>0002</t>
  </si>
  <si>
    <t>553076387</t>
  </si>
  <si>
    <t>0003.1</t>
  </si>
  <si>
    <t>-1030963354</t>
  </si>
  <si>
    <t>0004.1</t>
  </si>
  <si>
    <t>Elektro revize</t>
  </si>
  <si>
    <t>-1642655743</t>
  </si>
  <si>
    <t>040 - SO O  Výrobní hala O1</t>
  </si>
  <si>
    <t>731064443</t>
  </si>
  <si>
    <t>"Patky 1600/2800" 0,65/3*(2*3,2+3*4,2+Sqrt(2*3,2*3*4,2))*11</t>
  </si>
  <si>
    <t>"Patky 450/450" 0,76/3*(0,85*0,85+1,85*1,85+Sqrt(0,85*0,85*1,85*1,85))*3</t>
  </si>
  <si>
    <t>2125491397</t>
  </si>
  <si>
    <t>"Pro zákl.pasy" (4,4*5-0,45*10)*1,2*0,3+(15,2*2+16,022+15,2-0,45*8)*1,4*0,65</t>
  </si>
  <si>
    <t>-2023946652</t>
  </si>
  <si>
    <t>"Zpět na zásyp" 85,924</t>
  </si>
  <si>
    <t>-1923442183</t>
  </si>
  <si>
    <t>"Výkopek na meziskládku" 71,031+59,1</t>
  </si>
  <si>
    <t>562355278</t>
  </si>
  <si>
    <t>-1942336647</t>
  </si>
  <si>
    <t>Obsyp okolo základů :</t>
  </si>
  <si>
    <t>"Patky 1600/2800" 66,686-1,6*2,8*0,6*11</t>
  </si>
  <si>
    <t>"Patky 450/450" 4,345-0,45*0,45*0,6*3</t>
  </si>
  <si>
    <t>"Pro zákl.pasy" 59,1-(4,4*5-0,45*10)*0,4*0,05-(15,2*2+16,022+15,2-0,45*8)*0,4*0,6</t>
  </si>
  <si>
    <t>1808765250</t>
  </si>
  <si>
    <t>69,54</t>
  </si>
  <si>
    <t>1270596825</t>
  </si>
  <si>
    <t>4,4*5*0,4*0,35+(15,2*2+16,022+15,2)*0,4*0,7</t>
  </si>
  <si>
    <t>-1674386349</t>
  </si>
  <si>
    <t>4,4*5*0,35*2+(15,2*2+16,022+15,2)*0,7*2</t>
  </si>
  <si>
    <t>-1251717194</t>
  </si>
  <si>
    <t>-614638544</t>
  </si>
  <si>
    <t>"Úsek 1" (2,48*0,39+6*1,58)*4,4*5/1000</t>
  </si>
  <si>
    <t>"Úsek 3" (3,88*0,39+6*1,58)*(15,2*3+16,022)/1000</t>
  </si>
  <si>
    <t>961870667</t>
  </si>
  <si>
    <t>"Patky" 1,6*2,8*0,7*11</t>
  </si>
  <si>
    <t>"Patky pro Z5" 0,4*0,4*0,63*6</t>
  </si>
  <si>
    <t>462479279</t>
  </si>
  <si>
    <t>"Patky" (1,6+2,8)*2*0,7*11</t>
  </si>
  <si>
    <t>"Patky pro Z5" 0,4*4*0,63*6</t>
  </si>
  <si>
    <t>376208710</t>
  </si>
  <si>
    <t>-1398365331</t>
  </si>
  <si>
    <t>190584701</t>
  </si>
  <si>
    <t>"Viz. výpis" 15,47*11/1000+(1,14+1,59)*6/1000</t>
  </si>
  <si>
    <t>1570217083</t>
  </si>
  <si>
    <t>"Viz. výpis" 63,99*11*1,1/1000</t>
  </si>
  <si>
    <t>-972375702</t>
  </si>
  <si>
    <t>Podklad ze štěrkodrtě ŠD tl 130 mm - použit kamenný recyklát drcený v místě staveniště z vytěžené horniny</t>
  </si>
  <si>
    <t>2043014471</t>
  </si>
  <si>
    <t>"P1.1" (11,5+17,5)/2+17,8*17,5-1,6*2,8*2-(2,8+1,15*3+1,4)*0,55-1,6*1,15*3-(0,55+0,15)/2*1,4-1,15*(1,05+0,7)/2</t>
  </si>
  <si>
    <t>182955309</t>
  </si>
  <si>
    <t>-1193109852</t>
  </si>
  <si>
    <t>(18,5+36,47+12,456+19,073+18,38-0,9-3*2)*1</t>
  </si>
  <si>
    <t>960284190</t>
  </si>
  <si>
    <t>(57137,8+1828,5)/1000</t>
  </si>
  <si>
    <t>1399660796</t>
  </si>
  <si>
    <t>57137,8*1,08</t>
  </si>
  <si>
    <t>1323945040</t>
  </si>
  <si>
    <t>1828,5*1,08</t>
  </si>
  <si>
    <t>M-337-1-031</t>
  </si>
  <si>
    <t>-5589795</t>
  </si>
  <si>
    <t>1193193195</t>
  </si>
  <si>
    <t>"W3.1" (18,5+12,456+19,073+18,38-0,9-3*2)*7,75+(18,38+19,073)*0,38/2</t>
  </si>
  <si>
    <t>"W3.2" 36,47*7,75+18,235*2*0,38/2-3*4,2*2</t>
  </si>
  <si>
    <t>-1480020597</t>
  </si>
  <si>
    <t>"W3.1" ((18,5+12,456+19,073+18,38-0,9-3*2)*7,75+(18,38+19,073)*0,38/2)*1,05</t>
  </si>
  <si>
    <t>M-337-1-050</t>
  </si>
  <si>
    <t>Sendvičový panel stěnový s jádrem z tuhé pěny tl. 120mm, kladeny vertikálně, s viditelným kotvením, U=0,15W/m2K, RW=26 dB, PO EW 15 DP3</t>
  </si>
  <si>
    <t>-1559535354</t>
  </si>
  <si>
    <t>"W3.2" (36,47*7,75+18,235*2*0,38/2-3*4,2*2)*1,05</t>
  </si>
  <si>
    <t>Dodávka a montáž sekčních průmyslových vrat s elektrickým pohonem, zateplených 3000/4200 mm ozn. 03</t>
  </si>
  <si>
    <t>-1674545131</t>
  </si>
  <si>
    <t>Shedové světlíky 2 ks - 3m x12,5 m - sendvičový panel s IPN výplní 120mm (dodávka a montáž)</t>
  </si>
  <si>
    <t>1219482952</t>
  </si>
  <si>
    <t>(4+4,06)*2*3,5</t>
  </si>
  <si>
    <t>0102</t>
  </si>
  <si>
    <t>Shedové světlíky 2 ks - 3m x12,5 m - krytina - trapézový plech TR 60/250 tl. 1,25 mm (dodávka a montáž)</t>
  </si>
  <si>
    <t>-1435309919</t>
  </si>
  <si>
    <t>"Viz. výpis" 92,61</t>
  </si>
  <si>
    <t>Shedové světlíky 2 ks x 24m - konstrukce včetně povrchové úpravy  (dodávka a montáž)</t>
  </si>
  <si>
    <t>1646925691</t>
  </si>
  <si>
    <t>"1.1" 24*2*0,56*24</t>
  </si>
  <si>
    <t>"1.2" 24*2*0,5*24</t>
  </si>
  <si>
    <t>"1.3" 24*2*0,4*24</t>
  </si>
  <si>
    <t>"T 40/40/5" 1,55*18*2,96</t>
  </si>
  <si>
    <t>"JEKL 60/80/3" (24*2*2+4*2+3,165*6*2)*6,13</t>
  </si>
  <si>
    <t>"JEKL 80/160/5" 24*2*2*16,979</t>
  </si>
  <si>
    <t>"Spojonací a kotevní prvky - 10%" 4264,825*0,1</t>
  </si>
  <si>
    <t>625873748</t>
  </si>
  <si>
    <t>-1905396308</t>
  </si>
  <si>
    <t>2*2</t>
  </si>
  <si>
    <t>-1637020867</t>
  </si>
  <si>
    <t>"JEKL 60/80/3" 4*4*2+3,165*2*4</t>
  </si>
  <si>
    <t>0107</t>
  </si>
  <si>
    <t>Shedové světlíky - svislá stěna - trapézový plech (dodávka a montáž)</t>
  </si>
  <si>
    <t>-1154691529</t>
  </si>
  <si>
    <t>11,5*2*2,2</t>
  </si>
  <si>
    <t>-1559425503</t>
  </si>
  <si>
    <t>"Okolo světlíků" 24*2+3*2</t>
  </si>
  <si>
    <t>"Okolo výplní otvorů" 3*2+4,2*4</t>
  </si>
  <si>
    <t>-695926481</t>
  </si>
  <si>
    <t>147707267</t>
  </si>
  <si>
    <t>"Na podezdívce" (18,5+36,47+12,456+19,073+18,38-0,9-3*2)*0,2*0,1</t>
  </si>
  <si>
    <t>-400460174</t>
  </si>
  <si>
    <t>"Na podezdívce" (18,5+36,47+12,456+19,073+18,38-0,9-3*2)*0,1*2</t>
  </si>
  <si>
    <t>153415466</t>
  </si>
  <si>
    <t>2121464964</t>
  </si>
  <si>
    <t>"Včetně výztuže podezdívky" 97,979*(5,28+2)*(0,39+1,58)/1000</t>
  </si>
  <si>
    <t>1191190049</t>
  </si>
  <si>
    <t>"W1" (18,5+36,47+12,456+19,073+18,38-0,9-3*2)*0,4</t>
  </si>
  <si>
    <t>631311123</t>
  </si>
  <si>
    <t>Mazanina tl do 120 mm z betonu prostého bez zvýšených nároků na prostředí tř. C 12/15</t>
  </si>
  <si>
    <t>1633220187</t>
  </si>
  <si>
    <t>"Pod základovými pasy" (4,4*5+15,2*2+16,022+15,2)*0,4*0,1</t>
  </si>
  <si>
    <t>"Patky" 1,6*2,8*0,1*11</t>
  </si>
  <si>
    <t>0,45*0,45*0,1*3+0,45*0,15*0,1*3</t>
  </si>
  <si>
    <t>-839980853</t>
  </si>
  <si>
    <t>"P1.1" 588,24*0,178</t>
  </si>
  <si>
    <t>1066094859</t>
  </si>
  <si>
    <t>1741018444</t>
  </si>
  <si>
    <t>"P1.1" 588,24</t>
  </si>
  <si>
    <t>1668930229</t>
  </si>
  <si>
    <t>482442214</t>
  </si>
  <si>
    <t>"P1.1" 588,24*0,037</t>
  </si>
  <si>
    <t>1996490251</t>
  </si>
  <si>
    <t>-2117529351</t>
  </si>
  <si>
    <t>-2013115130</t>
  </si>
  <si>
    <t>"Z5" 11</t>
  </si>
  <si>
    <t>-352650820</t>
  </si>
  <si>
    <t>(18,5+36,47+12,456+19,073+18,38-0,9-3*2)*8+0,168</t>
  </si>
  <si>
    <t>1675274688</t>
  </si>
  <si>
    <t>-1628656951</t>
  </si>
  <si>
    <t>-800514667</t>
  </si>
  <si>
    <t>588,24*1,2</t>
  </si>
  <si>
    <t>2116320571</t>
  </si>
  <si>
    <t>-692259956</t>
  </si>
  <si>
    <t>-594761038</t>
  </si>
  <si>
    <t>588,24*2*1,2</t>
  </si>
  <si>
    <t>142086978</t>
  </si>
  <si>
    <t>300066352</t>
  </si>
  <si>
    <t>"K7" 4*2*0,15</t>
  </si>
  <si>
    <t>"K8" (11,5+12,46)*2*0,5</t>
  </si>
  <si>
    <t>"K9" (11,5+12,46)*2*0,2</t>
  </si>
  <si>
    <t>"K10" 3,165*2*0,14</t>
  </si>
  <si>
    <t>"K11" 3,165*2*0,09</t>
  </si>
  <si>
    <t>"K12" (4+4,06)*2*0,25</t>
  </si>
  <si>
    <t>-134788429</t>
  </si>
  <si>
    <t>"K7" 4*2*2</t>
  </si>
  <si>
    <t>"K8" (11,5+12,46)*2*4</t>
  </si>
  <si>
    <t>"K9" (11,5+12,46)*2*2</t>
  </si>
  <si>
    <t>"K10" 3,165*2*2</t>
  </si>
  <si>
    <t>"K11" 3,165*2*3</t>
  </si>
  <si>
    <t>"K12" (4+4,06)*2*2</t>
  </si>
  <si>
    <t>-660228383</t>
  </si>
  <si>
    <t>"S1" 36,5*18,5-6*18,09/2-3*12,2*2</t>
  </si>
  <si>
    <t>1528312840</t>
  </si>
  <si>
    <t>547,78*1,2</t>
  </si>
  <si>
    <t>333154310</t>
  </si>
  <si>
    <t>-1902425346</t>
  </si>
  <si>
    <t>-2087828660</t>
  </si>
  <si>
    <t>-357128669</t>
  </si>
  <si>
    <t>"Základové pasy" 4,4*5*0,35+(15,2*2+16,022+15,2)*0,7</t>
  </si>
  <si>
    <t>28376440</t>
  </si>
  <si>
    <t>deska z polystyrénu XPS, hrana rovná a strukturovaný povrch 300kPa tl 50mm</t>
  </si>
  <si>
    <t>-1007221973</t>
  </si>
  <si>
    <t>"Základové pasy" (4,4*5*0,35+(15,2*2+16,022+15,2)*0,7)*1,05</t>
  </si>
  <si>
    <t>479191023</t>
  </si>
  <si>
    <t>"W1" (18,5+36,47+12,456+19,073+18,38-0,9-3*2)*0,4*1,05</t>
  </si>
  <si>
    <t>-129979109</t>
  </si>
  <si>
    <t>"Svislá stěna světlíku" 12,06*2*(2,2+0,3)-1,5*1,55*16</t>
  </si>
  <si>
    <t>1719109901</t>
  </si>
  <si>
    <t>23,1*1,05</t>
  </si>
  <si>
    <t>658241385</t>
  </si>
  <si>
    <t>632813330</t>
  </si>
  <si>
    <t>-682032723</t>
  </si>
  <si>
    <t>547,78*1,05</t>
  </si>
  <si>
    <t>1346507576</t>
  </si>
  <si>
    <t>1766356052</t>
  </si>
  <si>
    <t>-1708427545</t>
  </si>
  <si>
    <t>913022832</t>
  </si>
  <si>
    <t>-2108033257</t>
  </si>
  <si>
    <t>"K5" 18,4+19,1</t>
  </si>
  <si>
    <t>1009807408</t>
  </si>
  <si>
    <t>"K6" 30,18+23,96</t>
  </si>
  <si>
    <t>635601737</t>
  </si>
  <si>
    <t>"K4 - okna světlíků" 1,55*20</t>
  </si>
  <si>
    <t>-2034085602</t>
  </si>
  <si>
    <t>"K1" 18,5+11,5+12,5+11,5</t>
  </si>
  <si>
    <t>1148989737</t>
  </si>
  <si>
    <t>220680458</t>
  </si>
  <si>
    <t>"K2" 7,7*4</t>
  </si>
  <si>
    <t>998764102</t>
  </si>
  <si>
    <t>Přesun hmot tonážní pro konstrukce klempířské v objektech v do 12 m</t>
  </si>
  <si>
    <t>-1057376738</t>
  </si>
  <si>
    <t>1045013595</t>
  </si>
  <si>
    <t>400459222</t>
  </si>
  <si>
    <t>767-024</t>
  </si>
  <si>
    <t>926295916</t>
  </si>
  <si>
    <t>1889030727</t>
  </si>
  <si>
    <t>"S3" 36,5*11,5-3*11,5*2</t>
  </si>
  <si>
    <t>172454632</t>
  </si>
  <si>
    <t>"Výpis"(6,13*0,87*31+12,13*0,87*18+10,47+10,21+9,96+9,71+9,46+9,2+8,94+8,69+3,1+2,84+2,58+2,33+7,52+7,26+7,01+6,76+6,51+6,26+6+5,75+5,5+15,35)*1,05</t>
  </si>
  <si>
    <t>-1156326523</t>
  </si>
  <si>
    <t>"Výpis"(181,34+172,64)*1,05</t>
  </si>
  <si>
    <t>M-766-1-011</t>
  </si>
  <si>
    <t>-1162286343</t>
  </si>
  <si>
    <t>347399994</t>
  </si>
  <si>
    <t>44562852</t>
  </si>
  <si>
    <t>"Na podezdívce" (18,5+36,47+12,456+19,073+18,38-0,9-3*2)*0,75</t>
  </si>
  <si>
    <t>194481875</t>
  </si>
  <si>
    <t>041 - Zdravotně technické instalace</t>
  </si>
  <si>
    <t>409817254</t>
  </si>
  <si>
    <t>"Pro ležatou kanalizaci" 18*0,4*0,8</t>
  </si>
  <si>
    <t>1810955045</t>
  </si>
  <si>
    <t>5,76-2,16</t>
  </si>
  <si>
    <t>-870355826</t>
  </si>
  <si>
    <t>1778093091</t>
  </si>
  <si>
    <t>-1129036817</t>
  </si>
  <si>
    <t>-1660252266</t>
  </si>
  <si>
    <t>1261913166</t>
  </si>
  <si>
    <t>"Pro ležatou kanalizaci" 18*0,4*0,3</t>
  </si>
  <si>
    <t>541109746</t>
  </si>
  <si>
    <t>"Pro ležatou kanalizaci" 18*0,4*0,4</t>
  </si>
  <si>
    <t>1862455104</t>
  </si>
  <si>
    <t>2,88*1,9</t>
  </si>
  <si>
    <t>Potrubí kanalizační z PP dešťové DN 110</t>
  </si>
  <si>
    <t>chránička PVC KG 250-3m</t>
  </si>
  <si>
    <t>042 - Plyn</t>
  </si>
  <si>
    <t xml:space="preserve">    723 - Zdravotechnika - vnitřní plynovod</t>
  </si>
  <si>
    <t>Zdravotechnika - vnitřní plynovod</t>
  </si>
  <si>
    <t>Přípojka k plynoměru spojované na závit bez ochozu G 1"</t>
  </si>
  <si>
    <t>Rozpěrka přípojek plynoměru G 1"</t>
  </si>
  <si>
    <t>723190914</t>
  </si>
  <si>
    <t>Navaření odbočky na potrubí plynovodní DN 25</t>
  </si>
  <si>
    <t>723231163</t>
  </si>
  <si>
    <t>Kohout kulový přímý G 3/4" PN 42 do 185°C plnoprůtokový vnitřní závit těžká řada</t>
  </si>
  <si>
    <t>72390000R</t>
  </si>
  <si>
    <t>Montáž nástěnného plynového teplovzdušného agregátu výkonu do 35 kW</t>
  </si>
  <si>
    <t>72390001R</t>
  </si>
  <si>
    <t>Montáž sestavy odkouření a přívodu vzduchu plynového teplovzdušného agregátu přes střechu</t>
  </si>
  <si>
    <t>72390005R</t>
  </si>
  <si>
    <t>plynová teplovzdušná jednotka v nástěnném provedení řady G s výkonem 15,8-29,2 kW včetně základního příslušenství</t>
  </si>
  <si>
    <t>72390010R</t>
  </si>
  <si>
    <t>odkouření - kond.nádoba,koleno,trubky,střešní koncovka a manžeta</t>
  </si>
  <si>
    <t>72390015R</t>
  </si>
  <si>
    <t>odkouření - vertikální sestava potrubí D80/125 pro průchos rovnou střechou s příslušenstvím</t>
  </si>
  <si>
    <t>72390020R</t>
  </si>
  <si>
    <t>Doprava jednotky,včetně uvedení do provozu,zaškolení obsluhy a vystavení protokolu</t>
  </si>
  <si>
    <t>050 - SO 10  Dešťová kanalizace</t>
  </si>
  <si>
    <t xml:space="preserve">    5 - Komunikace pozemní</t>
  </si>
  <si>
    <t xml:space="preserve">    9 - Ostatní konstrukce a práce, bourání</t>
  </si>
  <si>
    <t>113106023</t>
  </si>
  <si>
    <t>Rozebrání dlažeb při překopech komunikací pro pěší ze zámkové dlažby ručně</t>
  </si>
  <si>
    <t>-2002534082</t>
  </si>
  <si>
    <t>39*3,8</t>
  </si>
  <si>
    <t>113107022</t>
  </si>
  <si>
    <t>Odstranění podkladu z kameniva drceného tl 200 mm při překopech ručně</t>
  </si>
  <si>
    <t>-2034718354</t>
  </si>
  <si>
    <t>130001101</t>
  </si>
  <si>
    <t>Příplatek za ztížení vykopávky v blízkosti podzemního vedení</t>
  </si>
  <si>
    <t>-1625750585</t>
  </si>
  <si>
    <t>(124,2+807,6)*0,1</t>
  </si>
  <si>
    <t>132301102</t>
  </si>
  <si>
    <t>Hloubení rýh š do 600 mm v hornině tř. 4 objemu přes 100 m3</t>
  </si>
  <si>
    <t>-1048211966</t>
  </si>
  <si>
    <t>"Předpoklad 85% v hornině IV" (107+31)*0,6*1,5*0,85</t>
  </si>
  <si>
    <t>132301109</t>
  </si>
  <si>
    <t>Příplatek za lepivost k hloubení rýh š do 600 mm v hornině tř. 4</t>
  </si>
  <si>
    <t>543389141</t>
  </si>
  <si>
    <t>132301202</t>
  </si>
  <si>
    <t>Hloubení rýh š do 2000 mm v hornině tř. 4 objemu do 1000 m3</t>
  </si>
  <si>
    <t>-1966060412</t>
  </si>
  <si>
    <t>"Předpoklad 85% v hornině IV" (237+169+51+216)*0,8*1,5*0,85</t>
  </si>
  <si>
    <t>132301209</t>
  </si>
  <si>
    <t>Příplatek za lepivost k hloubení rýh š do 2000 mm v hornině tř. 4</t>
  </si>
  <si>
    <t>-643731976</t>
  </si>
  <si>
    <t>1749642662</t>
  </si>
  <si>
    <t>"Předpoklad 15% v hornině IV" (107+31)*0,6*1,5*0,15</t>
  </si>
  <si>
    <t>1517031013</t>
  </si>
  <si>
    <t>"Předpoklad 15% v hornině IV" (237+169+51+216)*0,8*1,5*0,15</t>
  </si>
  <si>
    <t>161101101</t>
  </si>
  <si>
    <t>Svislé přemístění výkopku z horniny tř. 1 až 4 hl výkopu do 2,5 m</t>
  </si>
  <si>
    <t>-980335922</t>
  </si>
  <si>
    <t>105,57+686,46*0,5</t>
  </si>
  <si>
    <t>161101151</t>
  </si>
  <si>
    <t>Svislé přemístění výkopku z horniny tř. 5 až 7 hl výkopu do 2,5 m</t>
  </si>
  <si>
    <t>599389047</t>
  </si>
  <si>
    <t>18,63+121,14*0,5</t>
  </si>
  <si>
    <t>1702704146</t>
  </si>
  <si>
    <t>"Přebytečná zemina" 105,57+686,46-567,36</t>
  </si>
  <si>
    <t>1689659744</t>
  </si>
  <si>
    <t>18,63+121,14</t>
  </si>
  <si>
    <t>-663762071</t>
  </si>
  <si>
    <t>"Přebytečná zemina" 224,67</t>
  </si>
  <si>
    <t>167101152</t>
  </si>
  <si>
    <t>Nakládání výkopku z hornin tř. 5 až 7 přes 100 m3</t>
  </si>
  <si>
    <t>795944885</t>
  </si>
  <si>
    <t>-1599359619</t>
  </si>
  <si>
    <t>(107+31)*0,6*1+(237+169+51+216)*0,8*0,9</t>
  </si>
  <si>
    <t>175151101</t>
  </si>
  <si>
    <t>Obsypání potrubí strojně sypaninou bez prohození, uloženou do 3 m</t>
  </si>
  <si>
    <t>-584080487</t>
  </si>
  <si>
    <t>(107+31)*0,6*0,4+(237+169+51+216)*0,8*0,5</t>
  </si>
  <si>
    <t>-184188293</t>
  </si>
  <si>
    <t>302,32*1,9</t>
  </si>
  <si>
    <t>423316098</t>
  </si>
  <si>
    <t>(107+31)*0,6*0,1+(237+169+51+216)*0,8*0,1</t>
  </si>
  <si>
    <t>452313141</t>
  </si>
  <si>
    <t>Podkladní bloky z betonu prostého tř. C 16/20 otevřený výkop</t>
  </si>
  <si>
    <t>956414142</t>
  </si>
  <si>
    <t>Komunikace pozemní</t>
  </si>
  <si>
    <t>566901233</t>
  </si>
  <si>
    <t>Vyspravení podkladu po překopech ing sítí plochy přes 15 m2 štěrkodrtí tl. 200 mm</t>
  </si>
  <si>
    <t>-495371793</t>
  </si>
  <si>
    <t>596212212</t>
  </si>
  <si>
    <t>Kladení zámkové dlažby pozemních komunikací tl 80 mm skupiny A pl do 300 m2</t>
  </si>
  <si>
    <t>-852546105</t>
  </si>
  <si>
    <t>831263195</t>
  </si>
  <si>
    <t>Příplatek za zřízení kanalizační přípojky DN 100 až 300</t>
  </si>
  <si>
    <t>871260310</t>
  </si>
  <si>
    <t>Montáž kanalizačního potrubí hladkého plnostěnného SN 10 z polypropylenu DN 100</t>
  </si>
  <si>
    <t>-838489738</t>
  </si>
  <si>
    <t>28615062</t>
  </si>
  <si>
    <t>trubka kanalizační HTEM s hrdlem DN 75x1000 mm</t>
  </si>
  <si>
    <t>1298527606</t>
  </si>
  <si>
    <t>871265211</t>
  </si>
  <si>
    <t>Kanalizační potrubí z tvrdého PVC jednovrstvé tuhost třídy SN4 DN 110</t>
  </si>
  <si>
    <t>871275211</t>
  </si>
  <si>
    <t>Kanalizační potrubí z tvrdého PVC jednovrstvé tuhost třídy SN4 DN 125</t>
  </si>
  <si>
    <t>871310310</t>
  </si>
  <si>
    <t>Montáž kanalizačního potrubí hladkého plnostěnného SN 10 z polypropylenu DN 150</t>
  </si>
  <si>
    <t>-2024967314</t>
  </si>
  <si>
    <t>28615065</t>
  </si>
  <si>
    <t>trubka kanalizační HTEM s hrdlem DN 160x1000 mm</t>
  </si>
  <si>
    <t>-1278923400</t>
  </si>
  <si>
    <t>871315211</t>
  </si>
  <si>
    <t>Kanalizační potrubí z tvrdého PVC jednovrstvé tuhost třídy SN4 DN 160</t>
  </si>
  <si>
    <t>871355221</t>
  </si>
  <si>
    <t>Kanalizační potrubí z tvrdého PVC jednovrstvé tuhost třídy SN8 DN 200</t>
  </si>
  <si>
    <t>871365221</t>
  </si>
  <si>
    <t>Kanalizační potrubí z tvrdého PVC jednovrstvé tuhost třídy SN8 DN 250</t>
  </si>
  <si>
    <t>871375221</t>
  </si>
  <si>
    <t>Kanalizační potrubí z tvrdého PVC jednovrstvé tuhost třídy SN8 DN 315</t>
  </si>
  <si>
    <t>877260330</t>
  </si>
  <si>
    <t>Montáž spojek na kanalizačním potrubí z PP trub hladkých plnostěnných DN 100</t>
  </si>
  <si>
    <t>560530178</t>
  </si>
  <si>
    <t>28615637</t>
  </si>
  <si>
    <t xml:space="preserve">redukce kanalizační nesouosá PP dlouhá DN 110/75 </t>
  </si>
  <si>
    <t>-1220339413</t>
  </si>
  <si>
    <t>877265211</t>
  </si>
  <si>
    <t>Montáž tvarovek z tvrdého PVC-systém KG nebo z polypropylenu-systém KG 2000 jednoosé DN 110</t>
  </si>
  <si>
    <t>28611349</t>
  </si>
  <si>
    <t>koleno kanalizace PVC KG 110x15°</t>
  </si>
  <si>
    <t>1077535218</t>
  </si>
  <si>
    <t>28611350</t>
  </si>
  <si>
    <t>koleno kanalizace PVC KG 110x30°</t>
  </si>
  <si>
    <t>1740470981</t>
  </si>
  <si>
    <t>28611351</t>
  </si>
  <si>
    <t>koleno kanalizační PVC KG 110x45°</t>
  </si>
  <si>
    <t>39+26+6</t>
  </si>
  <si>
    <t>28611520</t>
  </si>
  <si>
    <t>přechod kanalizační KG litina-plast DN 110</t>
  </si>
  <si>
    <t>617264493</t>
  </si>
  <si>
    <t>877275211</t>
  </si>
  <si>
    <t>Montáž tvarovek z tvrdého PVC-systém KG nebo z polypropylenu-systém KG 2000 jednoosé DN 125</t>
  </si>
  <si>
    <t>28611354</t>
  </si>
  <si>
    <t>koleno kanalizace PVC KG 125x15°</t>
  </si>
  <si>
    <t>-851233935</t>
  </si>
  <si>
    <t>28611356</t>
  </si>
  <si>
    <t>koleno kanalizační PVC KG 125x45°</t>
  </si>
  <si>
    <t>1+7</t>
  </si>
  <si>
    <t>28611502</t>
  </si>
  <si>
    <t>redukce kanalizační PVC 125/110</t>
  </si>
  <si>
    <t>1347321611</t>
  </si>
  <si>
    <t>28611521</t>
  </si>
  <si>
    <t>přechod kanalizační PVC litina-plast DN 125</t>
  </si>
  <si>
    <t>-448938204</t>
  </si>
  <si>
    <t>2+2+86+1+23+3+1</t>
  </si>
  <si>
    <t>28611359</t>
  </si>
  <si>
    <t>koleno kanalizace PVC KG 160x15°</t>
  </si>
  <si>
    <t>1167347476</t>
  </si>
  <si>
    <t>28611360</t>
  </si>
  <si>
    <t>koleno kanalizace PVC KG 160x30°</t>
  </si>
  <si>
    <t>1035430576</t>
  </si>
  <si>
    <t>28611361</t>
  </si>
  <si>
    <t>koleno kanalizační PVC KG 160x45°</t>
  </si>
  <si>
    <t>44+42</t>
  </si>
  <si>
    <t>28611504</t>
  </si>
  <si>
    <t>redukce kanalizační PVC 160/110</t>
  </si>
  <si>
    <t>-1434299443</t>
  </si>
  <si>
    <t>28611506</t>
  </si>
  <si>
    <t>redukce kanalizační PVC 160/125</t>
  </si>
  <si>
    <t>-1429420052</t>
  </si>
  <si>
    <t>28611528</t>
  </si>
  <si>
    <t>přechod kanalizační KG kamenina-plast DN 160</t>
  </si>
  <si>
    <t>1157675683</t>
  </si>
  <si>
    <t>28611522</t>
  </si>
  <si>
    <t>přechod kanalizační PVC litina-plast DN 160</t>
  </si>
  <si>
    <t>-203583976</t>
  </si>
  <si>
    <t>877355211</t>
  </si>
  <si>
    <t>Montáž tvarovek z tvrdého PVC-systém KG nebo z polypropylenu-systém KG 2000 jednoosé DN 200</t>
  </si>
  <si>
    <t>28611365</t>
  </si>
  <si>
    <t>koleno kanalizace PVC KG 200x30°</t>
  </si>
  <si>
    <t>802831209</t>
  </si>
  <si>
    <t>28611366</t>
  </si>
  <si>
    <t>koleno kanalizace PVC KG 200x45°</t>
  </si>
  <si>
    <t>5+4</t>
  </si>
  <si>
    <t>28611508</t>
  </si>
  <si>
    <t>redukce kanalizační PVC 200/160</t>
  </si>
  <si>
    <t>-932221697</t>
  </si>
  <si>
    <t>877365211</t>
  </si>
  <si>
    <t>Montáž tvarovek z tvrdého PVC-systém KG nebo z polypropylenu-systém KG 2000 jednoosé DN 250</t>
  </si>
  <si>
    <t>246435693</t>
  </si>
  <si>
    <t>28611371</t>
  </si>
  <si>
    <t>koleno kanalizace PVC KG 250x45°</t>
  </si>
  <si>
    <t>-1393909748</t>
  </si>
  <si>
    <t>877375211</t>
  </si>
  <si>
    <t>Montáž tvarovek z tvrdého PVC-systém KG nebo z polypropylenu-systém KG 2000 jednoosé DN 315</t>
  </si>
  <si>
    <t>28611374</t>
  </si>
  <si>
    <t>koleno kanalizace PVC KG 300x30°</t>
  </si>
  <si>
    <t>28611373</t>
  </si>
  <si>
    <t>koleno kanalizace PVC KG 300x15°</t>
  </si>
  <si>
    <t>-1651009021</t>
  </si>
  <si>
    <t>28611375</t>
  </si>
  <si>
    <t>koleno kanalizace PVC KG 300x45°</t>
  </si>
  <si>
    <t>-545345782</t>
  </si>
  <si>
    <t>28611390</t>
  </si>
  <si>
    <t>odbočka kanalizační plastová s hrdlem KG 150/110/45°</t>
  </si>
  <si>
    <t>1432306204</t>
  </si>
  <si>
    <t>28611391</t>
  </si>
  <si>
    <t>odbočka kanalizační plastová s hrdlem KG 150/125/45°</t>
  </si>
  <si>
    <t>28612221</t>
  </si>
  <si>
    <t>odbočka kanalizační plastová PVC KG DN 150x150/45°</t>
  </si>
  <si>
    <t>877355221</t>
  </si>
  <si>
    <t>Montáž tvarovek z tvrdého PVC-systém KG nebo z polypropylenu-systém KG 2000 dvouosé DN 200</t>
  </si>
  <si>
    <t>28611393</t>
  </si>
  <si>
    <t>odbočka kanalizační plastová s hrdlem KG 200/100/45°</t>
  </si>
  <si>
    <t>28611394</t>
  </si>
  <si>
    <t>odbočka kanalizační plastová s hrdlem KG 200/125/45°</t>
  </si>
  <si>
    <t>28611395</t>
  </si>
  <si>
    <t>odbočka kanalizační plastová s hrdlem KG 200/150/45°</t>
  </si>
  <si>
    <t>877365221</t>
  </si>
  <si>
    <t>Montáž tvarovek z tvrdého PVC-systém KG nebo z polypropylenu-systém KG 2000 dvouosé DN 250</t>
  </si>
  <si>
    <t>28611397</t>
  </si>
  <si>
    <t>odbočka kanalizační plastová s hrdlem KG 250/100/45°</t>
  </si>
  <si>
    <t>28611399</t>
  </si>
  <si>
    <t>odbočka kanalizační plastová s hrdlem KG 250/150/45°</t>
  </si>
  <si>
    <t>877375221</t>
  </si>
  <si>
    <t>Montáž tvarovek z tvrdého PVC-systém KG nebo z polypropylenu-systém KG 2000 dvouosé DN 315</t>
  </si>
  <si>
    <t>28611402</t>
  </si>
  <si>
    <t>odbočka kanalizační plastová s hrdlem KG 315/100/45°</t>
  </si>
  <si>
    <t>-1574714821</t>
  </si>
  <si>
    <t>28611403</t>
  </si>
  <si>
    <t>odbočka kanalizační plastová s hrdlem KG 315/125/45°</t>
  </si>
  <si>
    <t>28611404</t>
  </si>
  <si>
    <t>odbočka kanalizační plastová s hrdlem KG 315/150/45°</t>
  </si>
  <si>
    <t>28611405</t>
  </si>
  <si>
    <t>odbočka kanalizační plastová s hrdlem KG 315/200/45°</t>
  </si>
  <si>
    <t>1516890833</t>
  </si>
  <si>
    <t>877265271</t>
  </si>
  <si>
    <t>Montáž lapače střešních splavenin z litiny</t>
  </si>
  <si>
    <t>55244101</t>
  </si>
  <si>
    <t>lapač litinový střešních splavenin DN 125</t>
  </si>
  <si>
    <t>5525153R</t>
  </si>
  <si>
    <t>trubka kanalizační litinová hrdlová  DN 125/1500mm</t>
  </si>
  <si>
    <t>877-10-010R</t>
  </si>
  <si>
    <t>Napojení stávající kanalizace na novou trasu kanalizačních svodů v šachtách-utěsněním trub z PVC DN 150</t>
  </si>
  <si>
    <t>877-10-020R</t>
  </si>
  <si>
    <t>Napojení stávající kanalizace na novou trasu kanalizačních svodů v šachtách-utěsněním trub z PVC DN 300</t>
  </si>
  <si>
    <t>-1043941684</t>
  </si>
  <si>
    <t>877-10-030R</t>
  </si>
  <si>
    <t>Napojení kanalizace na novou betonovou akumulační nádrž-utěsněním trub z PVC</t>
  </si>
  <si>
    <t>892271111</t>
  </si>
  <si>
    <t>Tlaková zkouška vodou potrubí DN 100 nebo 125</t>
  </si>
  <si>
    <t>107+31</t>
  </si>
  <si>
    <t>892351111</t>
  </si>
  <si>
    <t>Tlaková zkouška vodou potrubí DN 150 nebo 200</t>
  </si>
  <si>
    <t>237+169</t>
  </si>
  <si>
    <t>892381111</t>
  </si>
  <si>
    <t>Tlaková zkouška vodou potrubí DN 250, DN 300 nebo 350</t>
  </si>
  <si>
    <t>51+216</t>
  </si>
  <si>
    <t>894-10-010R</t>
  </si>
  <si>
    <t>Kompletní typová revizní šachta z betonových dílců a se stupadlama DN 1000/600 a betonovým poklopem 400 kN a těsnění - šachta ŠD-1, ŠD-7, ŠD-9 /3,2m s.v.</t>
  </si>
  <si>
    <t>894-10-020R</t>
  </si>
  <si>
    <t>Kompletní typová revizní šachta z betonových dílců a se stupadlama DN 1000/600 a betonovým poklopem 400 kN a těsnění - šachta ŠD-2 /3,1m s.v.</t>
  </si>
  <si>
    <t>894-10-030R</t>
  </si>
  <si>
    <t>Kompletní typová revizní šachta z betonových dílců a se stupadlama DN 1000/600 a betonovým poklopem 400 kN a těsnění - šachta ŠD-3, ŠD-6 /3,0m s.v.</t>
  </si>
  <si>
    <t>894-10-040R</t>
  </si>
  <si>
    <t>Kompletní typová revizní šachta z betonových dílců a se stupadlama DN 1000/600 a betonovým poklopem 400 kN a těsnění - šachta ŠD-4/2,5m s.v.</t>
  </si>
  <si>
    <t>894-10-050R</t>
  </si>
  <si>
    <t>Kompletní typová revizní šachta z betonových dílců a se stupadlama DN 1000/600 a betonovým poklopem 400 kN a těsnění - šachta ŠD-5, ŠD-12, ŠD-14 /1,8m s.v.</t>
  </si>
  <si>
    <t>894-10-060R</t>
  </si>
  <si>
    <t>Kompletní typová revizní šachta z betonových dílců a se stupadlama DN 1000/600 a betonovým poklopem 400 kN a těsnění - šachta ŠD-8, ŠD-13 /1,5m s.v.</t>
  </si>
  <si>
    <t>894-10-070R</t>
  </si>
  <si>
    <t>Kompletní typová revizní šachta z betonových dílců a se stupadlama DN 1000/600 a betonovým poklopem 400 kN a těsnění - šachta ŠD-10 /2,2m s.v.</t>
  </si>
  <si>
    <t>894-10-080R</t>
  </si>
  <si>
    <t>Kompletní typová revizní šachta z betonových dílců a se stupadlama DN 1000/600 a betonovým poklopem 400 kN a těsnění - šachta ŠD-11 /2,0m s.v.</t>
  </si>
  <si>
    <t>894-10-090R</t>
  </si>
  <si>
    <t>Kompletní typová revizní šachta z betonových dílců a se stupadlama DN 1000/600 a betonovým poklopem 400 kN a těsnění - šachta ŠD-15 /1,55m s.v.</t>
  </si>
  <si>
    <t>894811141</t>
  </si>
  <si>
    <t>Revizní šachta z PVC typ přímý, DN 400/160 tlak 40 t hl od 860 do 1230 mm</t>
  </si>
  <si>
    <t>-1455620096</t>
  </si>
  <si>
    <t>894811143</t>
  </si>
  <si>
    <t>Revizní šachta z PVC typ přímý, DN 400/160 tlak 40 t hl od 1360 do 1730 mm</t>
  </si>
  <si>
    <t>-1376618656</t>
  </si>
  <si>
    <t>894811145</t>
  </si>
  <si>
    <t>Revizní šachta z PVC typ přímý, DN 400/160 tlak 40 t hl od 1860 do 2230 mm</t>
  </si>
  <si>
    <t>-515902894</t>
  </si>
  <si>
    <t>894811147</t>
  </si>
  <si>
    <t>Revizní šachta z PVC typ přímý, DN 400/160 tlak 40 t hl od 2360 do 2730 mm</t>
  </si>
  <si>
    <t>-1203313052</t>
  </si>
  <si>
    <t>895941311</t>
  </si>
  <si>
    <t>Zřízení vpusti kanalizační uliční z betonových dílců typ UVB-50</t>
  </si>
  <si>
    <t>59221652</t>
  </si>
  <si>
    <t>komplet uliční vpusti betonové 500x500/DN200 s mříží 400 kN</t>
  </si>
  <si>
    <t>895-10-010R</t>
  </si>
  <si>
    <t>Osazení sorbční šachty D 1000 mm pro parkoviště a napojení na  dešťovou kanalizaci</t>
  </si>
  <si>
    <t>28661688</t>
  </si>
  <si>
    <t>odlučovač ropných látek, vtok DN 100 Q = 1,5 l/s</t>
  </si>
  <si>
    <t>Ostatní konstrukce a práce, bourání</t>
  </si>
  <si>
    <t>935932617</t>
  </si>
  <si>
    <t>Vpusť s kalovým košem pro plastový žlab vnitřní š 200 mm</t>
  </si>
  <si>
    <t>935932634</t>
  </si>
  <si>
    <t>Sifon a sítko pro plastový žlab vnitřní š 200 mm z PP a Pz oceli</t>
  </si>
  <si>
    <t>935932640</t>
  </si>
  <si>
    <t>Adaptér pro napojení pro plastový žlab vnitřní š 200 mm z PP</t>
  </si>
  <si>
    <t>979051121</t>
  </si>
  <si>
    <t>Očištění zámkových dlaždic se spárováním z kameniva těženého při překopech inženýrských sítí</t>
  </si>
  <si>
    <t>-1814972200</t>
  </si>
  <si>
    <t>998276101</t>
  </si>
  <si>
    <t>Přesun hmot pro trubní vedení z trub z plastických hmot otevřený výkop</t>
  </si>
  <si>
    <t>060 - SO 10a  Zatrubnění vodoteče</t>
  </si>
  <si>
    <t xml:space="preserve">    6 - Úpravy povrchů, podlahy a osazování výplní</t>
  </si>
  <si>
    <t>131201101</t>
  </si>
  <si>
    <t>Hloubení jam nezapažených v hornině tř. 3 objemu do 100 m3</t>
  </si>
  <si>
    <t>-433842373</t>
  </si>
  <si>
    <t>"Pro revizní šachtu" 2,8/3*(3,5*3+4,5*4+Sqrt(3,5*3*4,5*4))</t>
  </si>
  <si>
    <t>131201109</t>
  </si>
  <si>
    <t>Příplatek za lepivost u hloubení jam nezapažených v hornině tř. 3</t>
  </si>
  <si>
    <t>-866201706</t>
  </si>
  <si>
    <t>132201202</t>
  </si>
  <si>
    <t>Hloubení rýh š do 2000 mm v hornině tř. 3 objemu do 1000 m3</t>
  </si>
  <si>
    <t>-585008462</t>
  </si>
  <si>
    <t>"Stoka" 9,69*(0,4+3)/2*1</t>
  </si>
  <si>
    <t>"Potrubí" 17,24*0,8*0,5</t>
  </si>
  <si>
    <t>132201209</t>
  </si>
  <si>
    <t>Příplatek za lepivost k hloubení rýh š do 2000 mm v hornině tř. 3</t>
  </si>
  <si>
    <t>-79452611</t>
  </si>
  <si>
    <t>1436236590</t>
  </si>
  <si>
    <t>"Přebytečná zemina" 39,431+23,369-15,619</t>
  </si>
  <si>
    <t>1407936475</t>
  </si>
  <si>
    <t>629150205</t>
  </si>
  <si>
    <t>16,27*0,8*(2-0,1-0,7)</t>
  </si>
  <si>
    <t>1299565749</t>
  </si>
  <si>
    <t>17,24*(0,8*0,7-0,25*0,25*3,14)</t>
  </si>
  <si>
    <t>-2104209526</t>
  </si>
  <si>
    <t>6,271*1,9</t>
  </si>
  <si>
    <t>181411133</t>
  </si>
  <si>
    <t>Založení parkového trávníku výsevem plochy do 1000 m2 ve svahu do 1:1</t>
  </si>
  <si>
    <t>778784446</t>
  </si>
  <si>
    <t>17,24*1*2</t>
  </si>
  <si>
    <t>1525951121</t>
  </si>
  <si>
    <t>34,84*0,03</t>
  </si>
  <si>
    <t>182101101</t>
  </si>
  <si>
    <t>Svahování v zářezech v hornině tř. 1 až 4</t>
  </si>
  <si>
    <t>-30895450</t>
  </si>
  <si>
    <t>182301124</t>
  </si>
  <si>
    <t>Rozprostření ornice pl do 500 m2 ve svahu přes 1:5 tl vrstvy do 250 mm</t>
  </si>
  <si>
    <t>-1323642410</t>
  </si>
  <si>
    <t>9,69*1*2</t>
  </si>
  <si>
    <t>380326332</t>
  </si>
  <si>
    <t>Kompletní konstrukce ČOV, nádrží, vodojemů, žlabů ze ŽB pro konstrukce bílých van tř. C 25/30 tl. do 300 mm</t>
  </si>
  <si>
    <t>1732042382</t>
  </si>
  <si>
    <t>"Revizní šachta" (2,5*2*2-0,8*0,8+(2,5+1,5)*2*1,9+(0,8+1,3)*2*0,3)*0,25</t>
  </si>
  <si>
    <t>380356211</t>
  </si>
  <si>
    <t>Bednění kompletních konstrukcí ČOV, nádrží nebo vodojemů omítaných ploch rovinných zřízení</t>
  </si>
  <si>
    <t>384096270</t>
  </si>
  <si>
    <t>"Vnitřní" (2+1,5)*2*1,9+0,8*4*0,55+2*1,5-0,8*0,8</t>
  </si>
  <si>
    <t>"Vnější" (2,5+2)*2*2,4+1,3*4*0,3</t>
  </si>
  <si>
    <t>380356212</t>
  </si>
  <si>
    <t>Bednění kompletních konstrukcí ČOV, nádrží nebo vodojemů omítaných ploch rovinných odstranění</t>
  </si>
  <si>
    <t>-1727897695</t>
  </si>
  <si>
    <t>380361006</t>
  </si>
  <si>
    <t>Výztuž kompletních konstrukcí ČOV, nádrží nebo vodojemů z betonářské oceli 10 505</t>
  </si>
  <si>
    <t>-1105019489</t>
  </si>
  <si>
    <t>"Viz. výpis" 788,55/1000</t>
  </si>
  <si>
    <t>-1679068739</t>
  </si>
  <si>
    <t>17,24*0,8*0,1</t>
  </si>
  <si>
    <t>463212111</t>
  </si>
  <si>
    <t>Rovnanina z lomového kamene upraveného s vyklínováním spár úlomky kamene</t>
  </si>
  <si>
    <t>-31082930</t>
  </si>
  <si>
    <t>9,69*(0,4*2+0,3)*0,2</t>
  </si>
  <si>
    <t>Úpravy povrchů, podlahy a osazování výplní</t>
  </si>
  <si>
    <t>635111215</t>
  </si>
  <si>
    <t>Násyp pod podlahy ze štěrkopísku se zhutněním</t>
  </si>
  <si>
    <t>1446653470</t>
  </si>
  <si>
    <t>9,69*0,4*3*0,1</t>
  </si>
  <si>
    <t>635111241</t>
  </si>
  <si>
    <t>Násyp pod podlahy z hrubého kameniva 8-16 se zhutněním</t>
  </si>
  <si>
    <t>-614171280</t>
  </si>
  <si>
    <t>2,7*2,2*0,1</t>
  </si>
  <si>
    <t>871425221</t>
  </si>
  <si>
    <t>Kanalizační potrubí z tvrdého PVC jednovrstvé tuhost třídy SN8 DN 500</t>
  </si>
  <si>
    <t>519129115</t>
  </si>
  <si>
    <t>899503111</t>
  </si>
  <si>
    <t>Stupadla do šachet polyetylenová zapouštěcí kapsová osazovaná při zdění a betonování</t>
  </si>
  <si>
    <t>2083167474</t>
  </si>
  <si>
    <t>919511112</t>
  </si>
  <si>
    <t>Čela propustků z lomového kamene</t>
  </si>
  <si>
    <t>686757936</t>
  </si>
  <si>
    <t>"Dno" (1,3+1,05)/2*(0,45+0,55)/2*1,8</t>
  </si>
  <si>
    <t>"Čelo" (1,533+1,65)/2*1,05*0,3</t>
  </si>
  <si>
    <t>"Boky" 1,8*0,5/2*0,3*2</t>
  </si>
  <si>
    <t>380361011</t>
  </si>
  <si>
    <t>Výztuž kompletních konstrukcí ČOV, nádrží nebo vodojemů ze svařovaných sítí KARI</t>
  </si>
  <si>
    <t>-895158203</t>
  </si>
  <si>
    <t>"Předpoklad" (1,8*1,3*2+(1,533+1,65)/2*1,05+1,8*0,52/2)*1,2*5,4/1000</t>
  </si>
  <si>
    <t>953171023</t>
  </si>
  <si>
    <t>Osazování poklopů litinových nebo ocelových hmotnosti do 150 kg - nádrže</t>
  </si>
  <si>
    <t>-2119646556</t>
  </si>
  <si>
    <t>M-953-6-010</t>
  </si>
  <si>
    <t>poklop ocelový včetně rámu cca 800/800 mm</t>
  </si>
  <si>
    <t>-1335919198</t>
  </si>
  <si>
    <t>9539-6-010</t>
  </si>
  <si>
    <t>Utěsnění prostupů pro propustek DN 500</t>
  </si>
  <si>
    <t>1967306108</t>
  </si>
  <si>
    <t>998321011</t>
  </si>
  <si>
    <t>Přesun hmot pro hráze přehradní zemní a kamenité</t>
  </si>
  <si>
    <t>-1689964351</t>
  </si>
  <si>
    <t>070 - SO 10b  Akumulační nádrž na dešťovou vodu</t>
  </si>
  <si>
    <t xml:space="preserve">    997 - Přesun sutě</t>
  </si>
  <si>
    <t xml:space="preserve">    711 - Izolace proti vodě, vlhkosti a plynům</t>
  </si>
  <si>
    <t>-2006880700</t>
  </si>
  <si>
    <t>5,96*4,46*0,2</t>
  </si>
  <si>
    <t>-1096169146</t>
  </si>
  <si>
    <t>181301103</t>
  </si>
  <si>
    <t>Rozprostření ornice tl vrstvy do 200 mm pl do 500 m2 v rovině nebo ve svahu do 1:5</t>
  </si>
  <si>
    <t>-556404920</t>
  </si>
  <si>
    <t>5,96*4,46</t>
  </si>
  <si>
    <t>181411131</t>
  </si>
  <si>
    <t>Založení parkového trávníku výsevem plochy do 1000 m2 v rovině a ve svahu do 1:5</t>
  </si>
  <si>
    <t>-1216403351</t>
  </si>
  <si>
    <t>433702064</t>
  </si>
  <si>
    <t>26,582*0,03</t>
  </si>
  <si>
    <t>2045668724</t>
  </si>
  <si>
    <t>(5,56+3,66)*2*2,3*0,2+5,56*4,06*0,2</t>
  </si>
  <si>
    <t>-734638969</t>
  </si>
  <si>
    <t>(5,16+3,66)*2*2,3</t>
  </si>
  <si>
    <t>120990657</t>
  </si>
  <si>
    <t>-1994511282</t>
  </si>
  <si>
    <t>"Viz. výpis" 1647,21/1000</t>
  </si>
  <si>
    <t>411121125</t>
  </si>
  <si>
    <t>Montáž prefabrikovaných ŽB stropů ze stropních panelů š 1200 mm dl do 7000 mm</t>
  </si>
  <si>
    <t>-1824156153</t>
  </si>
  <si>
    <t>59346861</t>
  </si>
  <si>
    <t>panel stropní předpjatý 1000x1190x250mm</t>
  </si>
  <si>
    <t>1342608845</t>
  </si>
  <si>
    <t>3,96*4*1,01</t>
  </si>
  <si>
    <t>59346891</t>
  </si>
  <si>
    <t>panel stropní předpjatý 1000x630x250mm</t>
  </si>
  <si>
    <t>1257655756</t>
  </si>
  <si>
    <t>3,96*1,01</t>
  </si>
  <si>
    <t>M-411-7-010</t>
  </si>
  <si>
    <t>příplatek na provedení otvoru 580/730 mm v panelu š. 1200 mm</t>
  </si>
  <si>
    <t>-969293233</t>
  </si>
  <si>
    <t>454811111</t>
  </si>
  <si>
    <t>Osazování prostupů z ocelových trub do DN 600</t>
  </si>
  <si>
    <t>862146113</t>
  </si>
  <si>
    <t>14011104</t>
  </si>
  <si>
    <t>trubka ocelová bezešvá hladká jakost 11 353 194x6,3mm</t>
  </si>
  <si>
    <t>-1196227927</t>
  </si>
  <si>
    <t>14011112</t>
  </si>
  <si>
    <t>trubka ocelová bezešvá hladká jakost 11 353 324x8,0mm</t>
  </si>
  <si>
    <t>1054404960</t>
  </si>
  <si>
    <t>631311114</t>
  </si>
  <si>
    <t>Mazanina tl do 80 mm z betonu prostého bez zvýšených nároků na prostředí tř. C 16/20</t>
  </si>
  <si>
    <t>-491342833</t>
  </si>
  <si>
    <t>5,56*4,05*0,05</t>
  </si>
  <si>
    <t>27560628</t>
  </si>
  <si>
    <t>M-953-7-010</t>
  </si>
  <si>
    <t>poklop ocelový včetně rámu cca 600/750 mm</t>
  </si>
  <si>
    <t>1403866961</t>
  </si>
  <si>
    <t>9539-7-010</t>
  </si>
  <si>
    <t>Utěsnění prostupů pro přívod a přepad vody</t>
  </si>
  <si>
    <t>-372376365</t>
  </si>
  <si>
    <t>963012510</t>
  </si>
  <si>
    <t>Bourání stropů z ŽB desek š do 300 mm tl do 140 mm</t>
  </si>
  <si>
    <t>-589897041</t>
  </si>
  <si>
    <t>5,96*4,46*0,14</t>
  </si>
  <si>
    <t>997</t>
  </si>
  <si>
    <t>Přesun sutě</t>
  </si>
  <si>
    <t>997006007</t>
  </si>
  <si>
    <t>Drcení stavebního odpadu z demolic ze zdiva z betonu železového s dopravou do 100 m a naložením</t>
  </si>
  <si>
    <t>633187783</t>
  </si>
  <si>
    <t>Vodorovná doprava suti s naložením a složením na skládku do 100 m</t>
  </si>
  <si>
    <t>-564085097</t>
  </si>
  <si>
    <t>998142251</t>
  </si>
  <si>
    <t>Přesun hmot pro nádrže, jímky, zásobníky a jámy betonové monolitické v do 25 m</t>
  </si>
  <si>
    <t>-226541867</t>
  </si>
  <si>
    <t>Izolace proti vodě, vlhkosti a plynům</t>
  </si>
  <si>
    <t>2101778331</t>
  </si>
  <si>
    <t>5,96*4,46+5,56*4,06</t>
  </si>
  <si>
    <t>-268278604</t>
  </si>
  <si>
    <t>(5,56+4,06)*2*2,75</t>
  </si>
  <si>
    <t>28323101</t>
  </si>
  <si>
    <t>fólie LDPE (750 kg/m3) proti zemní vlhkosti nad úrovní terénu tl 1mm</t>
  </si>
  <si>
    <t>-1483801426</t>
  </si>
  <si>
    <t>(49,155+52,91)*1,2</t>
  </si>
  <si>
    <t>998711101</t>
  </si>
  <si>
    <t>Přesun hmot tonážní pro izolace proti vodě, vlhkosti a plynům v objektech výšky do 6 m</t>
  </si>
  <si>
    <t>899694591</t>
  </si>
  <si>
    <t>080 - SO 11  Splašková kanalizace</t>
  </si>
  <si>
    <t>707247475</t>
  </si>
  <si>
    <t>(100+71)*0,1</t>
  </si>
  <si>
    <t>132301101</t>
  </si>
  <si>
    <t>Hloubení rýh š do 600 mm v hornině tř. 4 objemu do 100 m3</t>
  </si>
  <si>
    <t>-729852244</t>
  </si>
  <si>
    <t>(6+12)*0,6*1,5*0,6</t>
  </si>
  <si>
    <t>464174717</t>
  </si>
  <si>
    <t>-1835614123</t>
  </si>
  <si>
    <t>(171-16,2)*0,6</t>
  </si>
  <si>
    <t>2094396796</t>
  </si>
  <si>
    <t>132312201</t>
  </si>
  <si>
    <t>Hloubení rýh š přes 600 do 2000 mm ručním nebo pneum nářadím v soudržných horninách tř. 4</t>
  </si>
  <si>
    <t>-1907099786</t>
  </si>
  <si>
    <t>-1572739408</t>
  </si>
  <si>
    <t>(6+12)*0,6*1,5*0,4</t>
  </si>
  <si>
    <t>969954820</t>
  </si>
  <si>
    <t>(171-16,2)*0,4</t>
  </si>
  <si>
    <t>1159814768</t>
  </si>
  <si>
    <t>9,72+6,24+92,88*0,5</t>
  </si>
  <si>
    <t>-57498717</t>
  </si>
  <si>
    <t>6,48+61,92/2</t>
  </si>
  <si>
    <t>205623291</t>
  </si>
  <si>
    <t>"Přebytečná zemina" 6,48+61,92-13,04</t>
  </si>
  <si>
    <t>167101151</t>
  </si>
  <si>
    <t>Nakládání výkopku z hornin tř. 5 až 7 do 100 m3</t>
  </si>
  <si>
    <t>1588207195</t>
  </si>
  <si>
    <t>154925117</t>
  </si>
  <si>
    <t>806204845</t>
  </si>
  <si>
    <t>353240422</t>
  </si>
  <si>
    <t>27,68*1,9</t>
  </si>
  <si>
    <t>-717312260</t>
  </si>
  <si>
    <t>1575452968</t>
  </si>
  <si>
    <t>-599517084</t>
  </si>
  <si>
    <t>1257800822</t>
  </si>
  <si>
    <t>28615063</t>
  </si>
  <si>
    <t>trubka kanalizační HTEM s hrdlem DN 110x1000 mm</t>
  </si>
  <si>
    <t>-296360594</t>
  </si>
  <si>
    <t>871270310</t>
  </si>
  <si>
    <t>Montáž kanalizačního potrubí hladkého plnostěnného SN 10 z polypropylenu DN 125</t>
  </si>
  <si>
    <t>-1089576986</t>
  </si>
  <si>
    <t>28615064</t>
  </si>
  <si>
    <t>trubka kanalizační HTEM s hrdlem DN 125x1000 mm</t>
  </si>
  <si>
    <t>-1363145413</t>
  </si>
  <si>
    <t>28611936</t>
  </si>
  <si>
    <t>redukce kanalizační plastová nesouosá KG 150/125</t>
  </si>
  <si>
    <t>-40550117</t>
  </si>
  <si>
    <t>1245894387</t>
  </si>
  <si>
    <t>redukce kanalizační nesouosá PP dlouhá DN 110/75</t>
  </si>
  <si>
    <t>925672887</t>
  </si>
  <si>
    <t>1101298868</t>
  </si>
  <si>
    <t>-1329051614</t>
  </si>
  <si>
    <t>877270330</t>
  </si>
  <si>
    <t>Montáž spojek na kanalizačním potrubí z PP trub hladkých plnostěnných DN 125</t>
  </si>
  <si>
    <t>1172718446</t>
  </si>
  <si>
    <t>28611932</t>
  </si>
  <si>
    <t>redukce kanalizační plastová nesouosá KG 125/100</t>
  </si>
  <si>
    <t>-1031701946</t>
  </si>
  <si>
    <t>877275221</t>
  </si>
  <si>
    <t>Montáž tvarovek z tvrdého PVC-systém KG nebo z polypropylenu-systém KG 2000 dvouosé DN 125</t>
  </si>
  <si>
    <t>197498418</t>
  </si>
  <si>
    <t>28611426</t>
  </si>
  <si>
    <t>odbočka kanalizační plastová s hrdlem KG 125/110/45°</t>
  </si>
  <si>
    <t>-864111707</t>
  </si>
  <si>
    <t>877310330</t>
  </si>
  <si>
    <t>Montáž spojek na kanalizačním potrubí z PP trub hladkých plnostěnných DN 150</t>
  </si>
  <si>
    <t>-1935272629</t>
  </si>
  <si>
    <t>-345196235</t>
  </si>
  <si>
    <t>28611916</t>
  </si>
  <si>
    <t>odbočka kanalizační plastová s hrdlem KG 160/160/45°</t>
  </si>
  <si>
    <t>-1043053458</t>
  </si>
  <si>
    <t>1233330972</t>
  </si>
  <si>
    <t>28611364</t>
  </si>
  <si>
    <t>koleno kanalizace PVC KG 200x15°</t>
  </si>
  <si>
    <t>732045228</t>
  </si>
  <si>
    <t>-1906141518</t>
  </si>
  <si>
    <t>292442129</t>
  </si>
  <si>
    <t>45+110</t>
  </si>
  <si>
    <t>894-11-010R</t>
  </si>
  <si>
    <t>Kompletní typová revizní šachta z betonových dílců a se stupadlama DN 1000/600 a betonovým poklopem 400 kN a těsnění - šachta ŠS-2/2,1m s.v.</t>
  </si>
  <si>
    <t>894-11-020R</t>
  </si>
  <si>
    <t>Kompletní typová revizní šachta z betonových dílců a se stupadlama DN 1000/600 a betonovým poklopem 400 kN a těsnění - šachta ŠS-3/2,16m s.v.</t>
  </si>
  <si>
    <t>894-11-030R</t>
  </si>
  <si>
    <t>Kompletní typová revizní šachta z betonových dílců a se stupadlama DN 1000/600 a betonovým poklopem 400 kN a těsnění - šachta ŠS-4/1,5m s.v.</t>
  </si>
  <si>
    <t>894-11-040R</t>
  </si>
  <si>
    <t>Kompletní typová revizní šachta z betonových dílců a se stupadlama DN 1000/600 a betonovým poklopem 400 kN - šachta ŠS-5/1,87m s.v.</t>
  </si>
  <si>
    <t>894-11-050R</t>
  </si>
  <si>
    <t>Kompletní typová revizní šachta z betonových dílců a se stupadlama DN 1000/600 a betonovým poklopem 400 kN - šachta ŠS-5/1,3m s.v.</t>
  </si>
  <si>
    <t>989817841</t>
  </si>
  <si>
    <t>894-11-060R</t>
  </si>
  <si>
    <t>Napojení stávající kanalizace na stávající kanalizačnív trasu v šachtě-utěsněním trub z PVC</t>
  </si>
  <si>
    <t>894-11-070R</t>
  </si>
  <si>
    <t>Chránička z kanalizačního potrubí  PVC-KG jednovrstvé tuhost třídy SN4 DN 200 délky do 1m</t>
  </si>
  <si>
    <t>894-11-080R</t>
  </si>
  <si>
    <t>Prostup v základovém zdivu - vybourání, oprava, začištění</t>
  </si>
  <si>
    <t>-1790993341</t>
  </si>
  <si>
    <t>899913151</t>
  </si>
  <si>
    <t>Uzavírací manžety chráničky potrubí DN 110 x 200</t>
  </si>
  <si>
    <t>090 - SO 12  Vodovod</t>
  </si>
  <si>
    <t xml:space="preserve">    23-M - Montáže potrubí-vnitř.propoj.vodovod</t>
  </si>
  <si>
    <t>HZS - Hodinové zúčtovací sazby a subdodávky</t>
  </si>
  <si>
    <t>462779967</t>
  </si>
  <si>
    <t>(146+72)*0,1</t>
  </si>
  <si>
    <t>-465322891</t>
  </si>
  <si>
    <t>"Předpoklad 2/3 v hornině IV" 218/3*2</t>
  </si>
  <si>
    <t>-1620379919</t>
  </si>
  <si>
    <t>-857586184</t>
  </si>
  <si>
    <t>"Předpoklad 1/3 v hornině V" 218/3</t>
  </si>
  <si>
    <t>-1223902038</t>
  </si>
  <si>
    <t>-1638548038</t>
  </si>
  <si>
    <t>"Přebytečná zemina" 72,667-9,307</t>
  </si>
  <si>
    <t>1258640708</t>
  </si>
  <si>
    <t>-1586707110</t>
  </si>
  <si>
    <t>41569338</t>
  </si>
  <si>
    <t>1354087911</t>
  </si>
  <si>
    <t>31,68*1,9</t>
  </si>
  <si>
    <t>388995211</t>
  </si>
  <si>
    <t>Chránička prostupová flexibilní z trub HDPE  D 89 mm</t>
  </si>
  <si>
    <t>2017203584</t>
  </si>
  <si>
    <t>452312141</t>
  </si>
  <si>
    <t>Sedlové lože z betonu prostého tř. C 16/20 otevřený výkop</t>
  </si>
  <si>
    <t>2101881565</t>
  </si>
  <si>
    <t>871211211</t>
  </si>
  <si>
    <t>Montáž potrubí z PE100 SDR 11 otevřený výkop svařovaných elektrotvarovkou D 63 x 5,8 mm</t>
  </si>
  <si>
    <t>28613598</t>
  </si>
  <si>
    <t>potrubí dvouvrstvé PE100 s 10% signalizační vrstvou SDR 11 63x5,8 dl 12m</t>
  </si>
  <si>
    <t>871251211</t>
  </si>
  <si>
    <t>Montáž potrubí z PE100 SDR 11 otevřený výkop svařovaných elektrotvarovkou D 110 x 10,0 mm</t>
  </si>
  <si>
    <t>28613116</t>
  </si>
  <si>
    <t>potrubí vodovodní PE100 PN16 SDR11 6m 12m 100m 110x10,0mm</t>
  </si>
  <si>
    <t>877211101</t>
  </si>
  <si>
    <t>Montáž elektrospojek na vodovodním potrubí z PE trub d 63</t>
  </si>
  <si>
    <t>28615972</t>
  </si>
  <si>
    <t>elektrospojka SDR 11 PE 100 PN 16 d 63</t>
  </si>
  <si>
    <t>877211112</t>
  </si>
  <si>
    <t>Montáž elektrokolen 90° na vodovodním potrubí z PE trub d 63</t>
  </si>
  <si>
    <t>28653055</t>
  </si>
  <si>
    <t>elektrokoleno PE 100 90° D 63mm</t>
  </si>
  <si>
    <t>877261101</t>
  </si>
  <si>
    <t>Montáž elektrospojek na vodovodním potrubí z PE trub d 110</t>
  </si>
  <si>
    <t>28615975</t>
  </si>
  <si>
    <t>elektrospojka SDR 11 PE 100 PN 16 d 110</t>
  </si>
  <si>
    <t>877261110</t>
  </si>
  <si>
    <t>Montáž elektrokolen do 45° na vodovodním potrubí z PE trub d 110</t>
  </si>
  <si>
    <t>28614950</t>
  </si>
  <si>
    <t>elektrokoleno 45° PE 100 PN 16 d 125</t>
  </si>
  <si>
    <t>28614949</t>
  </si>
  <si>
    <t>elektrokoleno 30° PE 100 PN 16 d 110</t>
  </si>
  <si>
    <t>28614948</t>
  </si>
  <si>
    <t>elektrokoleno 11° PE 100 PN 16 d 110</t>
  </si>
  <si>
    <t>877261112</t>
  </si>
  <si>
    <t>Montáž elektrokolen 90° na vodovodním potrubí z PE trub d 110</t>
  </si>
  <si>
    <t>28614937</t>
  </si>
  <si>
    <t>elektrokoleno 90° PE 100 PN 16 d 110</t>
  </si>
  <si>
    <t>877261113</t>
  </si>
  <si>
    <t>Montáž elektro T-kusů na vodovodním potrubí z PE trub d 110</t>
  </si>
  <si>
    <t>28614961</t>
  </si>
  <si>
    <t>elektrotvarovka T-kus rovnoramenný, PE 100, PN 16, d 110</t>
  </si>
  <si>
    <t>877321110</t>
  </si>
  <si>
    <t>Montáž elektrokolen 45° na vodovodním potrubí z PE 100 trub d 110/63</t>
  </si>
  <si>
    <t>28614900</t>
  </si>
  <si>
    <t>elektrotvarovka T-kus redukovaný PE 100,PN16, d 110-63</t>
  </si>
  <si>
    <t>879225110</t>
  </si>
  <si>
    <t>Montáž vodovodní přípojky z potrubí PE100,SDR 11 D 63 včetně napojovacího bodu</t>
  </si>
  <si>
    <t>879225111</t>
  </si>
  <si>
    <t>Montáž vodovodní přípojky z potrubí PE100,SDR 11 D 110 včetně napojovacího bodu</t>
  </si>
  <si>
    <t>891181112</t>
  </si>
  <si>
    <t>Montáž vodovodních šoupátek otevřený výkop DN 40</t>
  </si>
  <si>
    <t>1900044714</t>
  </si>
  <si>
    <t>42221423</t>
  </si>
  <si>
    <t>šoupátko přípojkové přímé DN 40 PN 16 připojovací rozměr 50x2"</t>
  </si>
  <si>
    <t>374110018</t>
  </si>
  <si>
    <t>42291072</t>
  </si>
  <si>
    <t>souprava zemní pro šoupátka DN 40-50mm Rd 1,5m</t>
  </si>
  <si>
    <t>-1291832027</t>
  </si>
  <si>
    <t>891213111</t>
  </si>
  <si>
    <t>Montáž vodovodního hlavního uzávěru pro přípojky DN 50</t>
  </si>
  <si>
    <t>55114186</t>
  </si>
  <si>
    <t>kohout kulový PN35, T 185°C, plnoprůtokový, nikl, páčka 2" červená</t>
  </si>
  <si>
    <t>891261112</t>
  </si>
  <si>
    <t>Montáž vodovodních šoupátek otevřený výkop DN 100 a zemní soupravy</t>
  </si>
  <si>
    <t>42221233</t>
  </si>
  <si>
    <t>šoupě přírubové vodovodní, dlouhá stavební délka DN 100 PN10-16</t>
  </si>
  <si>
    <t>42291068</t>
  </si>
  <si>
    <t>souprava zemní teleskopická pro šoupátka DN 100-150 mm, Rd 1,25 m</t>
  </si>
  <si>
    <t>891263321</t>
  </si>
  <si>
    <t>Montáž armatury přírubové DN 100</t>
  </si>
  <si>
    <t>5512805R</t>
  </si>
  <si>
    <t>klapka zpětná přírubová pro rozvody vody s uzávěrem AISI 316, PN 16 do 100°C DN 100</t>
  </si>
  <si>
    <t>891267111</t>
  </si>
  <si>
    <t>Montáž hydrantů podzemních DN 100</t>
  </si>
  <si>
    <t>42273664</t>
  </si>
  <si>
    <t>hydrant podzemní DN100 PN16 dvojitý uzávěr s koulí, výška krytí 1250 mm</t>
  </si>
  <si>
    <t>891261222</t>
  </si>
  <si>
    <t>Montáž vodovodních klapek a šoupátek s ručním ovládáním v šachtách DN 100</t>
  </si>
  <si>
    <t>551280900</t>
  </si>
  <si>
    <t>klapka uzavírací mezipřírubová motýlová DN100 PN10/16 s nerez klapkou</t>
  </si>
  <si>
    <t>891269111</t>
  </si>
  <si>
    <t>Montáž navrtávacích pasů na potrubí z jakýchkoli trub DN 100</t>
  </si>
  <si>
    <t>942549547</t>
  </si>
  <si>
    <t>42271414</t>
  </si>
  <si>
    <t>pás navrtávací z tvárné litiny DN 100mm, rozsah (114-119), odbočky 1",5/4",6/4",2"</t>
  </si>
  <si>
    <t>-982933793</t>
  </si>
  <si>
    <t>892233922</t>
  </si>
  <si>
    <t>Proplach vodovodního potrubí jednoduchý DN od 40 do 70 při opravách</t>
  </si>
  <si>
    <t>-520455516</t>
  </si>
  <si>
    <t>892241111</t>
  </si>
  <si>
    <t>Tlaková zkouška vodou potrubí do 80</t>
  </si>
  <si>
    <t>-448724060</t>
  </si>
  <si>
    <t>892273922</t>
  </si>
  <si>
    <t>Proplach vodovodního potrubí jednoduchý DN od 80 do 125 při opravách</t>
  </si>
  <si>
    <t>899401112</t>
  </si>
  <si>
    <t>Osazení poklopů litinových šoupátkových</t>
  </si>
  <si>
    <t>-961681230</t>
  </si>
  <si>
    <t>42291352</t>
  </si>
  <si>
    <t>poklop litinový šoupátkový pro zemní soupravy osazení do terénu a do vozovky</t>
  </si>
  <si>
    <t>56230636</t>
  </si>
  <si>
    <t>deska podkladová uličního poklopu plastového ventilkového a šoupatového</t>
  </si>
  <si>
    <t>-1668244421</t>
  </si>
  <si>
    <t>899401113</t>
  </si>
  <si>
    <t>Osazení poklopů litinových hydrantových</t>
  </si>
  <si>
    <t>551700950</t>
  </si>
  <si>
    <t>42291452</t>
  </si>
  <si>
    <t>poklop litinový pro zemní hydrant osazení do vozovky</t>
  </si>
  <si>
    <t>56230638</t>
  </si>
  <si>
    <t>deska podkladová uličního poklopu hydrantového</t>
  </si>
  <si>
    <t>899721111</t>
  </si>
  <si>
    <t>Signalizační vodič DN do 150 mm na potrubí PVC</t>
  </si>
  <si>
    <t>899722112</t>
  </si>
  <si>
    <t>Krytí potrubí z plastů výstražnou fólií z PVC 25 cm</t>
  </si>
  <si>
    <t>8999-12-010R</t>
  </si>
  <si>
    <t>Dodávka a montáž uzavírací armatury - motýlová klapka příruboví DN 100 PN 16, uzávěr v kotelně - příprava pro připojení</t>
  </si>
  <si>
    <t>460219573</t>
  </si>
  <si>
    <t>8999-12-020R</t>
  </si>
  <si>
    <t>Prostup v vodovodu do objektu kotelny - vybourání, oprava, začištění</t>
  </si>
  <si>
    <t>-292041758</t>
  </si>
  <si>
    <t>713463212</t>
  </si>
  <si>
    <t>Montáž izolace tepelné potrubí potrubními pouzdry s Al fólií staženými Al páskou 1x D do 100 mm</t>
  </si>
  <si>
    <t>713463216</t>
  </si>
  <si>
    <t>Montáž izolace tepelné ohybů potrubními pouzdry s Al fólií staženými Al páskou 1x D do 100 mm</t>
  </si>
  <si>
    <t>63154520</t>
  </si>
  <si>
    <t>pouzdro izolační potrubní s jednostrannou Al fólií max. 250/100 °C 108/25 mm</t>
  </si>
  <si>
    <t>998713201</t>
  </si>
  <si>
    <t>Přesun hmot procentní pro izolace tepelné v objektech v do 6 m</t>
  </si>
  <si>
    <t>1745334084</t>
  </si>
  <si>
    <t>722232062</t>
  </si>
  <si>
    <t>Kohout kulový přímý G 3/4 PN 42 do 185°C vnitřní závit s vypouštěním</t>
  </si>
  <si>
    <t>835503137</t>
  </si>
  <si>
    <t>722232063</t>
  </si>
  <si>
    <t>Kohout kulový přímý G 1 PN 42 do 185°C vnitřní závit s vypouštěním</t>
  </si>
  <si>
    <t>779514683</t>
  </si>
  <si>
    <t>-1364570818</t>
  </si>
  <si>
    <t>998722201</t>
  </si>
  <si>
    <t>Přesun hmot procentní pro vnitřní vodovod v objektech v do 6 m</t>
  </si>
  <si>
    <t>1166722773</t>
  </si>
  <si>
    <t>23-M</t>
  </si>
  <si>
    <t>Montáže potrubí-vnitř.propoj.vodovod</t>
  </si>
  <si>
    <t>230140053</t>
  </si>
  <si>
    <t>Montáž trubek z nerezavějící oceli tř.17 D 108 mm, tl 2 mm</t>
  </si>
  <si>
    <t>55261300R</t>
  </si>
  <si>
    <t>trubka z ušlechtilé oceli (nerez) svařovaná,dl 6 m ,EN 1.4301,D 108x2 mm</t>
  </si>
  <si>
    <t>230140183</t>
  </si>
  <si>
    <t>Montáž trubní dílce přivařovací z nerezavějící oceli tř.17 D 108 mm, tl 2 mm</t>
  </si>
  <si>
    <t>55261310R</t>
  </si>
  <si>
    <t>koleno z ušlechtilé oceli (nerez) svař.90° - EN 10253 - 1.4301: 108.0 x 2.0</t>
  </si>
  <si>
    <t>23015002R</t>
  </si>
  <si>
    <t>Připojení přeložky vodovodu DN 100 přírubovým přechodem DN 100/80 na stávající rozvod</t>
  </si>
  <si>
    <t>23015008R</t>
  </si>
  <si>
    <t>Prostup ž.b.stěnou  o pr.165mm,,tl.stěny 300 mm</t>
  </si>
  <si>
    <t>23015009R</t>
  </si>
  <si>
    <t>Prostup ž.b.stropem o pr.165mm,,tl.stěny 300 mm</t>
  </si>
  <si>
    <t>230170003</t>
  </si>
  <si>
    <t>Tlakové zkoušky těsnosti potrubí - příprava DN do 125</t>
  </si>
  <si>
    <t>230170012</t>
  </si>
  <si>
    <t>Tlakové zkoušky těsnosti potrubí - zkouška DN do 80</t>
  </si>
  <si>
    <t>239-12-010R</t>
  </si>
  <si>
    <t>-1626826850</t>
  </si>
  <si>
    <t>239-12-020R</t>
  </si>
  <si>
    <t>Dodávka a montáž zpětné klapky mezipřírubové DN 100 PN 16, nerez</t>
  </si>
  <si>
    <t>-379459532</t>
  </si>
  <si>
    <t>239-12-030R</t>
  </si>
  <si>
    <t>Dodávka a montáž příruby PN 16 DN 100</t>
  </si>
  <si>
    <t>665097074</t>
  </si>
  <si>
    <t>239-12-040R</t>
  </si>
  <si>
    <t>Napojení na stávající odběry pitné vody DN 25</t>
  </si>
  <si>
    <t>-468219054</t>
  </si>
  <si>
    <t>239-12-050R</t>
  </si>
  <si>
    <t>Napojení na stávající odběry pitné vody DN 50</t>
  </si>
  <si>
    <t>72724781</t>
  </si>
  <si>
    <t>Hodinové zúčtovací sazby a subdodávky</t>
  </si>
  <si>
    <t>HZS4221</t>
  </si>
  <si>
    <t>Zaměření trasy vodovodu geodetem</t>
  </si>
  <si>
    <t>100 - SO 13  Plynovod</t>
  </si>
  <si>
    <t>23-M - Montáže potrubí-STL plynovod</t>
  </si>
  <si>
    <t>147351329</t>
  </si>
  <si>
    <t>184,5*0,1</t>
  </si>
  <si>
    <t>-1979721107</t>
  </si>
  <si>
    <t>(10*2+43+142)*0,6*1,5</t>
  </si>
  <si>
    <t>629787217</t>
  </si>
  <si>
    <t>1419894943</t>
  </si>
  <si>
    <t>482231740</t>
  </si>
  <si>
    <t>"Přebytečná zemina" 184,5-123</t>
  </si>
  <si>
    <t>-775066072</t>
  </si>
  <si>
    <t>1134155277</t>
  </si>
  <si>
    <t>(10*2+43+142)*0,6*1</t>
  </si>
  <si>
    <t>1229281682</t>
  </si>
  <si>
    <t>(10*2+43+142)*0,6*0,4</t>
  </si>
  <si>
    <t>-1661531475</t>
  </si>
  <si>
    <t>49,2*1,9</t>
  </si>
  <si>
    <t>-633191293</t>
  </si>
  <si>
    <t>(10*2+43+142)*0,6*0,1</t>
  </si>
  <si>
    <t>Montáže potrubí-STL plynovod</t>
  </si>
  <si>
    <t>230060001</t>
  </si>
  <si>
    <t>Montáž závitové plynovodní armatury G 1"/DN25</t>
  </si>
  <si>
    <t>1649208576</t>
  </si>
  <si>
    <t>230060004</t>
  </si>
  <si>
    <t>Montáž závitové plynovodní armatury G 6/4"/DN40</t>
  </si>
  <si>
    <t>-1871810804</t>
  </si>
  <si>
    <t>55138963</t>
  </si>
  <si>
    <t>kohout kulový plnoprůtokový nikl ovládání páčka PN 42 185°C  1" žlutý</t>
  </si>
  <si>
    <t>-1766071225</t>
  </si>
  <si>
    <t>55138965</t>
  </si>
  <si>
    <t>kohout kulový plnoprůtokový nikl ovládání páčka PN 42 185°C  1"1/2 žlutý</t>
  </si>
  <si>
    <t>1713944873</t>
  </si>
  <si>
    <t>230170002</t>
  </si>
  <si>
    <t>Tlakové zkoušky těsnosti potrubí - příprava DN do 80</t>
  </si>
  <si>
    <t>-1980589094</t>
  </si>
  <si>
    <t>1563719688</t>
  </si>
  <si>
    <t>230200004</t>
  </si>
  <si>
    <t>Montáž plynovodních přípojek svářením DN 32 (1 1/4")</t>
  </si>
  <si>
    <t>4129659</t>
  </si>
  <si>
    <t>230200006</t>
  </si>
  <si>
    <t>Montáž plynovodních přípojek DN 50 (2",PE 63)</t>
  </si>
  <si>
    <t>-1726486272</t>
  </si>
  <si>
    <t>230205025</t>
  </si>
  <si>
    <t>Montáž potrubí plastového svařované na tupo nebo elektrospojkou dn 32 mm en 3,0 mm</t>
  </si>
  <si>
    <t>-796231371</t>
  </si>
  <si>
    <t>28613480</t>
  </si>
  <si>
    <t>potrubí plynovodní PE100 RC SDR 11, návin 32x3,0 mm</t>
  </si>
  <si>
    <t>26990483</t>
  </si>
  <si>
    <t>230205035</t>
  </si>
  <si>
    <t>Montáž potrubí plastového svařované na tupo nebo elektrospojkou dn 50 mm en 4,6 mm</t>
  </si>
  <si>
    <t>-6210674</t>
  </si>
  <si>
    <t>28613482</t>
  </si>
  <si>
    <t>potrubí plynovodní PE100 RC SDR 11, návin 50x4,6 mm</t>
  </si>
  <si>
    <t>-1878911689</t>
  </si>
  <si>
    <t>230205225</t>
  </si>
  <si>
    <t>Montáž trubního dílu PE elektrotvarovky nebo svařovaného na tupo dn 32 mm</t>
  </si>
  <si>
    <t>563890959</t>
  </si>
  <si>
    <t>28610100</t>
  </si>
  <si>
    <t>elektrotvarovka typ T-T kus D32 pro potrubí, PE 100, PN 16</t>
  </si>
  <si>
    <t>-1534982361</t>
  </si>
  <si>
    <t>28610101</t>
  </si>
  <si>
    <t>elektrotvarovka typ MB-spojka pro potrubí, PE 100, PN 16, D 32</t>
  </si>
  <si>
    <t>1861776634</t>
  </si>
  <si>
    <t>28610102</t>
  </si>
  <si>
    <t>elektrotvarovka typ W90°-koleno 90° pro potrubí, PE 100, PN 16, D 32</t>
  </si>
  <si>
    <t>-733417481</t>
  </si>
  <si>
    <t>230205235</t>
  </si>
  <si>
    <t>Montáž trubního dílu PE elektrotvarovky nebo svařovaného na tupo dn 50 mm en 4,5 mm</t>
  </si>
  <si>
    <t>1935658073</t>
  </si>
  <si>
    <t>28610103</t>
  </si>
  <si>
    <t>elektrotvarovka typ MV-záslepka pro potrubí, PE 100, PN 16, D 50</t>
  </si>
  <si>
    <t>-1732841596</t>
  </si>
  <si>
    <t>28610104</t>
  </si>
  <si>
    <t>elektrotvarovka typ MR-redukce D50x32 pro potrubí, PE 100, PN 16</t>
  </si>
  <si>
    <t>1138202099</t>
  </si>
  <si>
    <t>28610105</t>
  </si>
  <si>
    <t>elektrotvarovka typ MB-spojka pro potrubí, PE 100, PN 16, D 50</t>
  </si>
  <si>
    <t>767362022</t>
  </si>
  <si>
    <t>28610106</t>
  </si>
  <si>
    <t>elektrotvarovka typ W90°-koleno 90° pro potrubí, PE 100, PN 16, D 50</t>
  </si>
  <si>
    <t>336184601</t>
  </si>
  <si>
    <t>28610107</t>
  </si>
  <si>
    <t>elektrotvarovka typ W90°-koleno 45° pro potrubí, PE 100, PN 16, D 50</t>
  </si>
  <si>
    <t>874217381</t>
  </si>
  <si>
    <t>28610108</t>
  </si>
  <si>
    <t>elektrotvarovka typ W90°-koleno 30° pro potrubí, PE 100, PN 16, D 50</t>
  </si>
  <si>
    <t>1439674503</t>
  </si>
  <si>
    <t>28610109</t>
  </si>
  <si>
    <t>elektrotvarovka typ T-T kus D50 pro potrubí, PE 100, PN 16</t>
  </si>
  <si>
    <t>110609273</t>
  </si>
  <si>
    <t>28610110</t>
  </si>
  <si>
    <t>elektrotvarovka typ T-T kus redukovaný D50x32 pro potrubí, PE 100, PN 16</t>
  </si>
  <si>
    <t>-1574615380</t>
  </si>
  <si>
    <t>23022000R1</t>
  </si>
  <si>
    <t>Prefabrikovaný pilíř pro HUP a plynoměr s min.nikou 600x450d200 mm včetně podstavce a osazení</t>
  </si>
  <si>
    <t>524926190</t>
  </si>
  <si>
    <t>230260001</t>
  </si>
  <si>
    <t>Propojení nového STL plynovodu na plynovodní přípojku DN 50</t>
  </si>
  <si>
    <t>-1690123979</t>
  </si>
  <si>
    <t>23032000R</t>
  </si>
  <si>
    <t>Zaslepení kulových kohoutů DN G 2"/50</t>
  </si>
  <si>
    <t>-829844383</t>
  </si>
  <si>
    <t>Signalizační vodič d 1,5mm2 do DN 150 mm na potrubí PVC</t>
  </si>
  <si>
    <t>1275565977</t>
  </si>
  <si>
    <t>945272068</t>
  </si>
  <si>
    <t>89972500R</t>
  </si>
  <si>
    <t>Chránička prostupová flexibilní z trub HDPE  D 63 mm</t>
  </si>
  <si>
    <t>611222497</t>
  </si>
  <si>
    <t>89972501R</t>
  </si>
  <si>
    <t>850208542</t>
  </si>
  <si>
    <t>89972505R</t>
  </si>
  <si>
    <t>Zaslepení plynovodu  D 50</t>
  </si>
  <si>
    <t>925434019</t>
  </si>
  <si>
    <t>-559259767</t>
  </si>
  <si>
    <t>HZS4212</t>
  </si>
  <si>
    <t>Revize plynovodní přípojky NTL a vnitřního domovního plynovodu s vystavením protokolu a předání celého OPZ dodavateli plynu a provozovateli</t>
  </si>
  <si>
    <t>Zaměření trasy NTL plynovodu geodetem</t>
  </si>
  <si>
    <t>110 - SO 13a  Přeložka plynové přípojky</t>
  </si>
  <si>
    <t xml:space="preserve">    23-M - Montáže potrubí-STL plynovod</t>
  </si>
  <si>
    <t>23-010</t>
  </si>
  <si>
    <t>SO 13 a  Přeložka plynové přípojky - neoceňovat - není součástí cenové nabidky</t>
  </si>
  <si>
    <t>-684485167</t>
  </si>
  <si>
    <t>120 - SO14  Kabely NN</t>
  </si>
  <si>
    <t xml:space="preserve">    741-1 - Napájení haly</t>
  </si>
  <si>
    <t xml:space="preserve">    R1-RN3 - Trasa</t>
  </si>
  <si>
    <t xml:space="preserve">    R5-R6 - Trasa</t>
  </si>
  <si>
    <t xml:space="preserve">    RN1-TR_NN - Trasa</t>
  </si>
  <si>
    <t xml:space="preserve">    RN3-R5-R4 - Trasa</t>
  </si>
  <si>
    <t xml:space="preserve">    OST - Ostatní</t>
  </si>
  <si>
    <t>210812057</t>
  </si>
  <si>
    <t>Montáž kabel Cu plný kulatý do 1 kV 3x185+95 až 240+120 mm2 uložený volně nebo v liště (např. CYKY)</t>
  </si>
  <si>
    <t>-19461876</t>
  </si>
  <si>
    <t>1175721</t>
  </si>
  <si>
    <t>KABEL 1-CYKY 4BX240 (1-CYKY-J 4X240)</t>
  </si>
  <si>
    <t>-1622196234</t>
  </si>
  <si>
    <t>290*1,15 "Přepočtené koeficientem množství</t>
  </si>
  <si>
    <t>460520165</t>
  </si>
  <si>
    <t>Montáž trubek ochranných plastových tuhých D do 133 mm uložených do rýhy</t>
  </si>
  <si>
    <t>-611156862</t>
  </si>
  <si>
    <t>1185966</t>
  </si>
  <si>
    <t>TRUBKA 110 CERVENA KF 09110 BA</t>
  </si>
  <si>
    <t>-1221987564</t>
  </si>
  <si>
    <t>210120302</t>
  </si>
  <si>
    <t>Montáž pojistek PN</t>
  </si>
  <si>
    <t>-1526431758</t>
  </si>
  <si>
    <t>212121</t>
  </si>
  <si>
    <t>Pojistka PN</t>
  </si>
  <si>
    <t>-2010382773</t>
  </si>
  <si>
    <t>210191517</t>
  </si>
  <si>
    <t>Montáž skříní pojistkových tenkocementových rozpojovacích v pilíři SR 4.1, 8.1</t>
  </si>
  <si>
    <t>1510642778</t>
  </si>
  <si>
    <t>1207796</t>
  </si>
  <si>
    <t>SKRIN ROZPOJOVACI SR822/NKW2</t>
  </si>
  <si>
    <t>1906147042</t>
  </si>
  <si>
    <t>460160101</t>
  </si>
  <si>
    <t>Hloubení kabelových jam ručně</t>
  </si>
  <si>
    <t>-1303562890</t>
  </si>
  <si>
    <t>460160102</t>
  </si>
  <si>
    <t>Hloubení kabelových rýh vč. zahození</t>
  </si>
  <si>
    <t>-8916893</t>
  </si>
  <si>
    <t>BT TK</t>
  </si>
  <si>
    <t>Betonový kabel žlab vč. obetonovani M+D</t>
  </si>
  <si>
    <t>825500576</t>
  </si>
  <si>
    <t>DRTRUB</t>
  </si>
  <si>
    <t>Drenážní trubka M+D</t>
  </si>
  <si>
    <t>735747099</t>
  </si>
  <si>
    <t>741-1</t>
  </si>
  <si>
    <t>Napájení haly</t>
  </si>
  <si>
    <t>460161172</t>
  </si>
  <si>
    <t>Hloubení kabelových rýh ručně š 35 cm hl 80 cm v hornině tř I skupiny 3</t>
  </si>
  <si>
    <t>1284822257</t>
  </si>
  <si>
    <t>460431182</t>
  </si>
  <si>
    <t>Zásyp kabelových rýh ručně se zhutněním š 35 cm hl 80 cm z horniny tř I skupiny 3</t>
  </si>
  <si>
    <t>-116219920</t>
  </si>
  <si>
    <t>460791214</t>
  </si>
  <si>
    <t>Montáž trubek ochranných plastových ohebných do 110 mm uložených do rýhy</t>
  </si>
  <si>
    <t>-342821733</t>
  </si>
  <si>
    <t>1185966.1</t>
  </si>
  <si>
    <t>CHRANICKA  110 CERVENA</t>
  </si>
  <si>
    <t>1259385050</t>
  </si>
  <si>
    <t>741123226</t>
  </si>
  <si>
    <t>Montáž kabel Al plný nebo laněný kulatý žíla 4x35 až 50 mm2 uložený volně (např. AYKY)</t>
  </si>
  <si>
    <t>816235907</t>
  </si>
  <si>
    <t>1257568</t>
  </si>
  <si>
    <t>KABEL 1-AYKY-J 4X50 BUBEN</t>
  </si>
  <si>
    <t>-1198909249</t>
  </si>
  <si>
    <t>R1-RN3</t>
  </si>
  <si>
    <t>Trasa</t>
  </si>
  <si>
    <t>210021057</t>
  </si>
  <si>
    <t>Montáž příchytek kovových typ Sonap profil do 74 mm</t>
  </si>
  <si>
    <t>735534803</t>
  </si>
  <si>
    <t>1207545</t>
  </si>
  <si>
    <t>KABELOVÁ PRICHYTKA 45-70</t>
  </si>
  <si>
    <t>370090516</t>
  </si>
  <si>
    <t>741123233</t>
  </si>
  <si>
    <t>Montáž kabel Al plný nebo laněný kulatý žíla 3x150+70 až 240+120 mm2 uložený volně (např. AYKY)</t>
  </si>
  <si>
    <t>-668225420</t>
  </si>
  <si>
    <t>1257580</t>
  </si>
  <si>
    <t>KABEL 1-AYKY-J 3X240+120 BUBEN</t>
  </si>
  <si>
    <t>-2129160380</t>
  </si>
  <si>
    <t>741130014</t>
  </si>
  <si>
    <t>Ukončení vodič izolovaný do 120 mm2 v rozváděči nebo na přístroji</t>
  </si>
  <si>
    <t>-1316789945</t>
  </si>
  <si>
    <t>741130017</t>
  </si>
  <si>
    <t>Ukončení vodič izolovaný do 240 mm2 v rozváděči nebo na přístroji</t>
  </si>
  <si>
    <t>-133299182</t>
  </si>
  <si>
    <t>741910301</t>
  </si>
  <si>
    <t>Montáž rošt a lávka typová se stojinou,výložníky a odbočkami pozinkovaná jednostranná</t>
  </si>
  <si>
    <t>528724908</t>
  </si>
  <si>
    <t>1146665</t>
  </si>
  <si>
    <t>KABELOVA LAVKA KL 85X300 S /3M/</t>
  </si>
  <si>
    <t>2010287686</t>
  </si>
  <si>
    <t>741910421</t>
  </si>
  <si>
    <t>Montáž žlab kovový - uzavření víkem</t>
  </si>
  <si>
    <t>-1729583</t>
  </si>
  <si>
    <t>1149187</t>
  </si>
  <si>
    <t>VIKO KABEL. ZLABU 2M  V 300 S</t>
  </si>
  <si>
    <t>-1289681374</t>
  </si>
  <si>
    <t>742110110</t>
  </si>
  <si>
    <t>Montáž kabelového žlabu do 500/100 mm</t>
  </si>
  <si>
    <t>1150629033</t>
  </si>
  <si>
    <t>1167506</t>
  </si>
  <si>
    <t>KAB. ZLAB 3M 110X400X1.25 S vč. uchycení</t>
  </si>
  <si>
    <t>1329849622</t>
  </si>
  <si>
    <t>R5-R6</t>
  </si>
  <si>
    <t>741123233.1</t>
  </si>
  <si>
    <t>Montáž kabelů hliníkových bez ukončení uložených volně plných nebo laněných kulatých (např. AYKY) počtu a průřezu žil 3x150+70 až 240+120 mm2</t>
  </si>
  <si>
    <t>-493512733</t>
  </si>
  <si>
    <t>526093170</t>
  </si>
  <si>
    <t>741130014.1</t>
  </si>
  <si>
    <t>Ukončení vodičů izolovaných s označením a zapojením v rozváděči nebo na přístroji, průřezu žíly do 120 mm2</t>
  </si>
  <si>
    <t>-370135391</t>
  </si>
  <si>
    <t>741130017.1</t>
  </si>
  <si>
    <t>Ukončení vodičů izolovaných s označením a zapojením v rozváděči nebo na přístroji, průřezu žíly do 240 mm2</t>
  </si>
  <si>
    <t>-2040164966</t>
  </si>
  <si>
    <t>RN1-TR_NN</t>
  </si>
  <si>
    <t>210101237</t>
  </si>
  <si>
    <t>Propojení kabelů celoplastových spojkou do 1 kV venkovní smršťovací SVCZ 1 až 5 do 3x185+90 až 240+120 mm2</t>
  </si>
  <si>
    <t>1770554594</t>
  </si>
  <si>
    <t>1206050</t>
  </si>
  <si>
    <t>SMRŠTOVACÍ  KABEL. SPOJKA SLV-SVD 95-240</t>
  </si>
  <si>
    <t>-1548871141</t>
  </si>
  <si>
    <t>741123233.2</t>
  </si>
  <si>
    <t>-1047082605</t>
  </si>
  <si>
    <t>247220058</t>
  </si>
  <si>
    <t>RN3-R5-R4</t>
  </si>
  <si>
    <t>210021057.1</t>
  </si>
  <si>
    <t>Montáž příchytek pro kabely dřevěných nebo plastových kovových, průměru přes 54 do 74 mm</t>
  </si>
  <si>
    <t>-1432252828</t>
  </si>
  <si>
    <t>1207545.1</t>
  </si>
  <si>
    <t>-244600067</t>
  </si>
  <si>
    <t>741123233.3</t>
  </si>
  <si>
    <t>-1597834682</t>
  </si>
  <si>
    <t>1834707242</t>
  </si>
  <si>
    <t>741130014.2</t>
  </si>
  <si>
    <t>-2105726525</t>
  </si>
  <si>
    <t>741130017.2</t>
  </si>
  <si>
    <t>-121638041</t>
  </si>
  <si>
    <t>741910301.1</t>
  </si>
  <si>
    <t>Montáž roštů a lávek pro volné i pevné uložení kabelů bez podkladových desek a osazení úchytných prvků typových se stojinou, výložníky a odbočkami pozinkovaných nástěnných nebo závěsných jednostranných</t>
  </si>
  <si>
    <t>-1122675048</t>
  </si>
  <si>
    <t>1146665.1</t>
  </si>
  <si>
    <t>KABELOVA LAVKA  85X300</t>
  </si>
  <si>
    <t>133812429</t>
  </si>
  <si>
    <t>741910421.1</t>
  </si>
  <si>
    <t>Montáž žlabů bez stojiny a výložníků kovových s podpěrkami a příslušenstvím uzavření víkem</t>
  </si>
  <si>
    <t>1141354796</t>
  </si>
  <si>
    <t>1149187.1</t>
  </si>
  <si>
    <t>VIKO KABEL. ZLABU 2M V 300 S</t>
  </si>
  <si>
    <t>1006329738</t>
  </si>
  <si>
    <t>742110110.1</t>
  </si>
  <si>
    <t>Montáž kabelového žlabu drátěného 500/100 mm</t>
  </si>
  <si>
    <t>-2117126858</t>
  </si>
  <si>
    <t>OST001</t>
  </si>
  <si>
    <t>Demontáž stávajícího vedení</t>
  </si>
  <si>
    <t>1645718550</t>
  </si>
  <si>
    <t>OST002</t>
  </si>
  <si>
    <t>Likvidace staré trasy do beznapěťového stavu</t>
  </si>
  <si>
    <t>-269060296</t>
  </si>
  <si>
    <t>OST003</t>
  </si>
  <si>
    <t>-1816960371</t>
  </si>
  <si>
    <t>OST004</t>
  </si>
  <si>
    <t>1097292226</t>
  </si>
  <si>
    <t>OST005</t>
  </si>
  <si>
    <t>1806753894</t>
  </si>
  <si>
    <t>OST006</t>
  </si>
  <si>
    <t>-1862100773</t>
  </si>
  <si>
    <t>1167506.1</t>
  </si>
  <si>
    <t>KAB. ZLAB 3M  110X400X1.25 S vč. uchycení</t>
  </si>
  <si>
    <t>-2005266107</t>
  </si>
  <si>
    <t>130 - SO15  Trafostanice a kabely VN</t>
  </si>
  <si>
    <t xml:space="preserve">    VN - PRIPOJKA - Přípojka k TS</t>
  </si>
  <si>
    <t>N00 - trafostanice</t>
  </si>
  <si>
    <t xml:space="preserve">    N01 - trafostanice</t>
  </si>
  <si>
    <t>VN - PRIPOJKA</t>
  </si>
  <si>
    <t>Přípojka k TS</t>
  </si>
  <si>
    <t>210101029</t>
  </si>
  <si>
    <t>Ukončení kabelů nebo vodičů koncovkou do 22 kV venkovní kabelů celoplastových</t>
  </si>
  <si>
    <t>13008</t>
  </si>
  <si>
    <t>Koncovka POLT24C/1XI</t>
  </si>
  <si>
    <t>210102022</t>
  </si>
  <si>
    <t>Propojení kabelů nebo vodičů spojkou do 22 kV venkovní páskovou vodičů celoplastových , průřezu žíly do 150 mm2</t>
  </si>
  <si>
    <t>180526</t>
  </si>
  <si>
    <t>Spojka PLOJ 24/1X70-150</t>
  </si>
  <si>
    <t>210931015</t>
  </si>
  <si>
    <t>Montáž kabelů hliníkových vn 22 kV a 35 kV bez ukončení stíněných plných nebo laněných kulatých s izolací ze sítěného polyetylenu nebo bezhalogenových (např. AXEKVCE, AXEKCE) uložených volně, počtu a průřezu žil 1x120 mm2</t>
  </si>
  <si>
    <t>1589097</t>
  </si>
  <si>
    <t>22-AXEKVCEY 1X120/16 BUBEN</t>
  </si>
  <si>
    <t>460171493</t>
  </si>
  <si>
    <t>Hloubení nezapažených kabelových rýh strojně včetně urovnání dna s přemístěním výkopku do vzdálenosti 3 m od okraje jámy nebo s naložením na dopravní prostředek šířky 65 cm hloubky 130 cm v hornině třídy těžitelnosti II skupiny 4</t>
  </si>
  <si>
    <t>460431473</t>
  </si>
  <si>
    <t>Zásyp kabelových rýh ručně s přemístění sypaniny ze vzdálenosti do 10 m, s uložením výkopku ve vrstvách včetně zhutnění a úpravy povrchu šířky 65 cm hloubky 90 cm z horniny třídy těžitelnosti II skupiny 4</t>
  </si>
  <si>
    <t>460431493</t>
  </si>
  <si>
    <t>Zásyp kabelových rýh ručně s přemístění sypaniny ze vzdálenosti do 10 m, s uložením výkopku ve vrstvách včetně zhutnění a úpravy povrchu šířky 65 cm hloubky 110 cm z horniny třídy těžitelnosti II skupiny 4</t>
  </si>
  <si>
    <t>460661113</t>
  </si>
  <si>
    <t>Kabelové lože z písku včetně podsypu, zhutnění a urovnání povrchu pro kabely nn bez zakrytí, šířky přes 50 do 65 cm</t>
  </si>
  <si>
    <t>460661411</t>
  </si>
  <si>
    <t>Kabelové lože z písku včetně podsypu, zhutnění a urovnání povrchu pro kabely nn zakryté plastovými deskami (materiál ve specifikaci), šířky do 25 cm</t>
  </si>
  <si>
    <t>1499327</t>
  </si>
  <si>
    <t>KRYCI DESKA  250/2 PVC CERVENA</t>
  </si>
  <si>
    <t>1211666</t>
  </si>
  <si>
    <t>Písek</t>
  </si>
  <si>
    <t>460742132</t>
  </si>
  <si>
    <t>Osazení kabelových prostupů včetně utěsnění a spárování z trub plastových do rýhy, bez výkopových prací s obetonováním, vnitřního průměru přes 10 do 15 cm</t>
  </si>
  <si>
    <t>1380988</t>
  </si>
  <si>
    <t>HRANICKA DELENA 3M  110MM 06110P/2 BA</t>
  </si>
  <si>
    <t>1380000</t>
  </si>
  <si>
    <t>Betonová směs</t>
  </si>
  <si>
    <t>210921013</t>
  </si>
  <si>
    <t>Montáž kabelů hliníkových vn do 10 kV bez ukončení stíněných plných nebo laněných kulatých s izolací ze sítěného polyetylenu nebo bezhalogenových (např. AXEKVCE-R, AXEKVCEY) uložených volně, počtu a průřezu žil 1x70 mm2</t>
  </si>
  <si>
    <t>1487898</t>
  </si>
  <si>
    <t>KABEL 22-AXEKVCEY 1X70/16 BUBEN</t>
  </si>
  <si>
    <t>460010025</t>
  </si>
  <si>
    <t>Vytyčení trasy inženýrských sítí v zastavěném prostoru</t>
  </si>
  <si>
    <t>km</t>
  </si>
  <si>
    <t>460150194</t>
  </si>
  <si>
    <t>Hloubení zapažených i nezapažených kabelových rýh ručně včetně urovnání dna s přemístěním výkopku do vzdálenosti 3 m od okraje jámy nebo naložením na dopravní prostředek šířky 35 cm, hloubky 120 cm, v hornině třídy 4</t>
  </si>
  <si>
    <t>460421001R</t>
  </si>
  <si>
    <t>Kabelové lože včetně podsypu, zhutnění a urovnání povrchu z písku nebo štěrkopísku tloušťky 5 cm nad kabel bez zakrytí, šířky do 65 cm</t>
  </si>
  <si>
    <t>460560194</t>
  </si>
  <si>
    <t>Zásyp kabelových rýh ručně s uložením výkopku ve vrstvách včetně zhutnění a urovnání povrchu šířky 35 cm hloubky 120 cm, v hornině třídy 4</t>
  </si>
  <si>
    <t>460620013</t>
  </si>
  <si>
    <t>Úprava terénu provizorní úprava terénu včetně odkopání drobných nerovností a zásypu prohlubní se zhutněním, v hornině třídy těžitelnosti I skupiny 3</t>
  </si>
  <si>
    <t>trafostanice</t>
  </si>
  <si>
    <t>TR001</t>
  </si>
  <si>
    <t>KIOSEK Trafostanice VN/NN 1000kVA vč. hromosvodu a stav.přípravy</t>
  </si>
  <si>
    <t>TR002</t>
  </si>
  <si>
    <t>Přesun stávající trafostanice na nové umístění, vč. výkopů a štěrkového lože</t>
  </si>
  <si>
    <t>TR003</t>
  </si>
  <si>
    <t>Ostatní náklady na minimalizaci času odstávky při výměně trafostanic</t>
  </si>
  <si>
    <t>150000</t>
  </si>
  <si>
    <t>Najížděcí vůz VN</t>
  </si>
  <si>
    <t>Elektro revice</t>
  </si>
  <si>
    <t>140 - SO16  Kabely SLP</t>
  </si>
  <si>
    <t>F0851 - Elektroinstalace</t>
  </si>
  <si>
    <t>F0851</t>
  </si>
  <si>
    <t>Elektroinstalace</t>
  </si>
  <si>
    <t>851-0001</t>
  </si>
  <si>
    <t>Zemní práce pro kabely SLP - výkop - rýha 30/50 cm, zapískování, folie, hutněný zásyp</t>
  </si>
  <si>
    <t>150 - SO 20  Zpevněné plochy a terénní úpravy</t>
  </si>
  <si>
    <t xml:space="preserve">    2 - Zakládání</t>
  </si>
  <si>
    <t>113106121</t>
  </si>
  <si>
    <t>Rozebrání dlažeb z betonových nebo kamenných dlaždic komunikací pro pěší ručně</t>
  </si>
  <si>
    <t>-2071494821</t>
  </si>
  <si>
    <t>27,83*0,31</t>
  </si>
  <si>
    <t>113106171</t>
  </si>
  <si>
    <t>Rozebrání dlažeb vozovek ze zámkové dlažby s ložem z kameniva ručně</t>
  </si>
  <si>
    <t>-1049521120</t>
  </si>
  <si>
    <t>"ZP1" 78,64</t>
  </si>
  <si>
    <t>132,9</t>
  </si>
  <si>
    <t>113106191</t>
  </si>
  <si>
    <t>Rozebrání vozovek ze silničních dílců se spárami zalitými živicí strojně pl do 50 m2</t>
  </si>
  <si>
    <t>1245006429</t>
  </si>
  <si>
    <t>122202202</t>
  </si>
  <si>
    <t>Odkopávky a prokopávky nezapažené pro silnice objemu do 1000 m3 v hornině tř. 3</t>
  </si>
  <si>
    <t>1350791650</t>
  </si>
  <si>
    <t>"ZP1" 618,46*(0,5-0,25)</t>
  </si>
  <si>
    <t>122202209</t>
  </si>
  <si>
    <t>Příplatek k odkopávkám a prokopávkám pro silnice v hornině tř. 3 za lepivost</t>
  </si>
  <si>
    <t>787371329</t>
  </si>
  <si>
    <t>131111333</t>
  </si>
  <si>
    <t>Vrtání jamek pro plotové sloupky D do 300 mm - ručně s motorovým vrtákem</t>
  </si>
  <si>
    <t>1240525005</t>
  </si>
  <si>
    <t>55*0,8</t>
  </si>
  <si>
    <t>-1164713641</t>
  </si>
  <si>
    <t>"Pro drenáž" 61,1*(0,3+0,75)/2*0,6</t>
  </si>
  <si>
    <t>-1919719593</t>
  </si>
  <si>
    <t>"Na skládku" 154,615+44*0,15*0,15*3,14</t>
  </si>
  <si>
    <t>"Na zásypy" 46,29</t>
  </si>
  <si>
    <t>-1058878633</t>
  </si>
  <si>
    <t>"Rýha" 19,247</t>
  </si>
  <si>
    <t>410738595</t>
  </si>
  <si>
    <t>171101141</t>
  </si>
  <si>
    <t>Uložení sypaniny do 0,75 m3 násypu na 1 m silnice nebo železnice</t>
  </si>
  <si>
    <t>1717218069</t>
  </si>
  <si>
    <t>"ZP2" 185,16*0,25</t>
  </si>
  <si>
    <t>181102302</t>
  </si>
  <si>
    <t>Úprava pláně v zářezech se zhutněním</t>
  </si>
  <si>
    <t>1158305076</t>
  </si>
  <si>
    <t>"ZP1" 4116+217,36</t>
  </si>
  <si>
    <t>"ZP2" 198,81</t>
  </si>
  <si>
    <t>"ZP4" (118,25+81,02)*0,6+36,71*0,25</t>
  </si>
  <si>
    <t>181202305</t>
  </si>
  <si>
    <t>Úprava pláně na násypech se zhutněním</t>
  </si>
  <si>
    <t>-1274817152</t>
  </si>
  <si>
    <t>"ZP3" 185,16</t>
  </si>
  <si>
    <t>-1540367507</t>
  </si>
  <si>
    <t>1902708433</t>
  </si>
  <si>
    <t>-1290766145</t>
  </si>
  <si>
    <t>269,87*0,03</t>
  </si>
  <si>
    <t>-1785876123</t>
  </si>
  <si>
    <t>-1171736111</t>
  </si>
  <si>
    <t>-1101722120</t>
  </si>
  <si>
    <t>902/3</t>
  </si>
  <si>
    <t>1708553727</t>
  </si>
  <si>
    <t>-2063841257</t>
  </si>
  <si>
    <t>902*0,1</t>
  </si>
  <si>
    <t>Zakládání</t>
  </si>
  <si>
    <t>211531111</t>
  </si>
  <si>
    <t>Výplň odvodňovacích žeber nebo trativodů kamenivem hrubým drceným frakce 16 až 63 mm</t>
  </si>
  <si>
    <t>1116814176</t>
  </si>
  <si>
    <t>132,85*(0,3+0,75)/2*0,6</t>
  </si>
  <si>
    <t>-1988540545</t>
  </si>
  <si>
    <t>"Pod žlabem" 65</t>
  </si>
  <si>
    <t>"Okolo stání kamionů" 67,85</t>
  </si>
  <si>
    <t>273321411</t>
  </si>
  <si>
    <t>Základové desky ze ŽB bez zvýšených nároků na prostředí tř. C 20/25</t>
  </si>
  <si>
    <t>-1726704053</t>
  </si>
  <si>
    <t>"D1 - pod filtry" 4*3*0,2</t>
  </si>
  <si>
    <t>"D2 - pod filtry" 8*3*0,2</t>
  </si>
  <si>
    <t>"D3 - pod katalytickou jednotku" 11*7*0,2</t>
  </si>
  <si>
    <t>273351121</t>
  </si>
  <si>
    <t>Zřízení bednění základových desek</t>
  </si>
  <si>
    <t>886736854</t>
  </si>
  <si>
    <t>"D1 - pod filtry" (4+3)*2*0,2</t>
  </si>
  <si>
    <t>"D2 - pod filtry" (8+3)*2*0,2</t>
  </si>
  <si>
    <t>"D3 - pod katalytickou jednotku" (11+7)*2*0,2</t>
  </si>
  <si>
    <t>273351122</t>
  </si>
  <si>
    <t>Odstranění bednění základových desek</t>
  </si>
  <si>
    <t>480845755</t>
  </si>
  <si>
    <t>273361821</t>
  </si>
  <si>
    <t>Výztuž základových desek betonářskou ocelí 10 505 (R)</t>
  </si>
  <si>
    <t>1064449625</t>
  </si>
  <si>
    <t>"D1 - pod filtry" 23,2/1000</t>
  </si>
  <si>
    <t>"D2 - pod filtry" 37,41/1000</t>
  </si>
  <si>
    <t>"D3 - pod katalytickou jednotku" 84,92/1000</t>
  </si>
  <si>
    <t>273362021</t>
  </si>
  <si>
    <t>Výztuž základových desek svařovanými sítěmi Kari</t>
  </si>
  <si>
    <t>-767092665</t>
  </si>
  <si>
    <t>"D1 - pod filtry" 79,92/1000</t>
  </si>
  <si>
    <t>"D2 - pod filtry" 159,84/1000</t>
  </si>
  <si>
    <t>"D3 - pod katalytickou jednotku" 452,88/1000</t>
  </si>
  <si>
    <t>338171123</t>
  </si>
  <si>
    <t>Osazování sloupků a vzpěr plotových ocelových v do 2,60 m se zabetonováním</t>
  </si>
  <si>
    <t>-1681115242</t>
  </si>
  <si>
    <t>55342256</t>
  </si>
  <si>
    <t>sloupek plotový průběžný Pz a komaxitový 2750/38x1,5mm</t>
  </si>
  <si>
    <t>291824811</t>
  </si>
  <si>
    <t>55342264</t>
  </si>
  <si>
    <t>sloupek plotový koncový Pz a komaxitový 2750/48x1,5mm</t>
  </si>
  <si>
    <t>-1511830694</t>
  </si>
  <si>
    <t>338171125</t>
  </si>
  <si>
    <t>Osazování sloupků a vzpěr plotových ocelových v do 2,60 m ukotvením k pevnému podkladu</t>
  </si>
  <si>
    <t>-682981055</t>
  </si>
  <si>
    <t>"Vzpěry" 2+5*2+2*2</t>
  </si>
  <si>
    <t>55342274</t>
  </si>
  <si>
    <t>vzpěra plotová 38x1,5mm včetně krytky s uchem 2500mm</t>
  </si>
  <si>
    <t>-346709411</t>
  </si>
  <si>
    <t>59232554</t>
  </si>
  <si>
    <t>fixační kolík pro ukotvení vzpěry do podhrabové desky</t>
  </si>
  <si>
    <t>-1792137954</t>
  </si>
  <si>
    <t>348121221</t>
  </si>
  <si>
    <t>Osazení podhrabových desek délky do 3 m na ocelové plotové sloupky</t>
  </si>
  <si>
    <t>-1648656751</t>
  </si>
  <si>
    <t>59232541</t>
  </si>
  <si>
    <t xml:space="preserve">betonová podhrabová deska 2510x300x35 mm </t>
  </si>
  <si>
    <t>-212006631</t>
  </si>
  <si>
    <t>54*1,01</t>
  </si>
  <si>
    <t>59232548</t>
  </si>
  <si>
    <t>držák podhrabové desky typ H pro sloupek D 40-50mm výšky 300mm průběžný povrchová úpraha žárový zinek</t>
  </si>
  <si>
    <t>2077083033</t>
  </si>
  <si>
    <t>348401230</t>
  </si>
  <si>
    <t>Montáž oplocení ze strojového pletiva bez napínacích drátů výšky do 2,0 m</t>
  </si>
  <si>
    <t>1629375650</t>
  </si>
  <si>
    <t>31327503</t>
  </si>
  <si>
    <t>pletivo drátěné plastifikované se čtvercovými oky 50/2,2mm v 1750mm</t>
  </si>
  <si>
    <t>-1921512246</t>
  </si>
  <si>
    <t>348401350</t>
  </si>
  <si>
    <t>Rozvinutí, montáž a napnutí napínacího drátu na oplocení</t>
  </si>
  <si>
    <t>1142663107</t>
  </si>
  <si>
    <t>137,16*3</t>
  </si>
  <si>
    <t>15619100</t>
  </si>
  <si>
    <t>drát poplastovaný kruhový napínací 2,5/3,5mm</t>
  </si>
  <si>
    <t>-463345324</t>
  </si>
  <si>
    <t>31324826</t>
  </si>
  <si>
    <t xml:space="preserve">napínák na drát </t>
  </si>
  <si>
    <t>-1357881645</t>
  </si>
  <si>
    <t>8*3</t>
  </si>
  <si>
    <t>564750111-R</t>
  </si>
  <si>
    <t>Podklad z kameniva hrubého drceného vel. 16-32 mm tl 150 mm - použit kamenný recyklát drcený v místě staveniště z vytěžené horniny</t>
  </si>
  <si>
    <t>-999338837</t>
  </si>
  <si>
    <t>564751114-R</t>
  </si>
  <si>
    <t>Podklad z kameniva hrubého drceného vel. 32-63 mm tl 180 mm - použit kamenný recyklát drcený v místě staveniště z vytěžené horniny</t>
  </si>
  <si>
    <t>742955403</t>
  </si>
  <si>
    <t>"ZP1" 4225,6</t>
  </si>
  <si>
    <t>564752114-R</t>
  </si>
  <si>
    <t>Podklad z vibrovaného štěrku VŠ tl 180 mm - použit kamenný recyklát drcený v místě staveniště z vytěžené horniny</t>
  </si>
  <si>
    <t>-1421046193</t>
  </si>
  <si>
    <t>596212313</t>
  </si>
  <si>
    <t>Kladení zámkové dlažby pozemních komunikací tl 100 mm skupiny A pl přes 300 m2</t>
  </si>
  <si>
    <t>-2142842058</t>
  </si>
  <si>
    <t>59245296</t>
  </si>
  <si>
    <t>dlažba zámková např. tvaru I 200x165x100mm přírodní</t>
  </si>
  <si>
    <t>1238703720</t>
  </si>
  <si>
    <t>4424,41*1,05</t>
  </si>
  <si>
    <t>634911114</t>
  </si>
  <si>
    <t>Řezání dilatačních spár š 5 mm hl do 80 mm v čerstvé betonové mazanině</t>
  </si>
  <si>
    <t>2123261759</t>
  </si>
  <si>
    <t>"D3 - pod katalytickou jednotku" 7</t>
  </si>
  <si>
    <t>635111132</t>
  </si>
  <si>
    <t>Násyp pod podlahy z drobného kameniva 0-4 s udusáním</t>
  </si>
  <si>
    <t>1718395693</t>
  </si>
  <si>
    <t>"ZP2" 198,81*0,04*2</t>
  </si>
  <si>
    <t>637121111</t>
  </si>
  <si>
    <t>Okapový chodník z kačírku tl 100 mm s udusáním</t>
  </si>
  <si>
    <t>128545648</t>
  </si>
  <si>
    <t>"ZP3" 163,9</t>
  </si>
  <si>
    <t>915491212</t>
  </si>
  <si>
    <t>Osazení vodícího proužku z betonových desek do betonového lože tl do 100 mm š proužku 500 mm</t>
  </si>
  <si>
    <t>-1380187799</t>
  </si>
  <si>
    <t>27,83</t>
  </si>
  <si>
    <t>"U haly D a E1.N" 55,5</t>
  </si>
  <si>
    <t>915499212</t>
  </si>
  <si>
    <t>Příplatek ZKD 10 mm přes 100 mm tl lože u osazení vodícího proužku š 500 mm</t>
  </si>
  <si>
    <t>1742759600</t>
  </si>
  <si>
    <t>83,33*5</t>
  </si>
  <si>
    <t>BTL.0006349.URS</t>
  </si>
  <si>
    <t>krajník silniční betonový ABK 50-25/10 50x25x10 cm</t>
  </si>
  <si>
    <t>-1328588994</t>
  </si>
  <si>
    <t>83,33/0,25*1,01</t>
  </si>
  <si>
    <t>916131213</t>
  </si>
  <si>
    <t>Osazení silničního obrubníku betonového stojatého s boční opěrou do lože z betonu prostého</t>
  </si>
  <si>
    <t>1738511112</t>
  </si>
  <si>
    <t>234,3</t>
  </si>
  <si>
    <t>59217023</t>
  </si>
  <si>
    <t>obrubník betonový chodníkový 1000x150x250mm</t>
  </si>
  <si>
    <t>-495432607</t>
  </si>
  <si>
    <t>(234,3-6,32)*1,01</t>
  </si>
  <si>
    <t>59217035</t>
  </si>
  <si>
    <t>obrubník betonový obloukový vnější 780x150x250mm</t>
  </si>
  <si>
    <t>1524500700</t>
  </si>
  <si>
    <t>6,32*1,01</t>
  </si>
  <si>
    <t>916231213</t>
  </si>
  <si>
    <t>Osazení chodníkového obrubníku betonového stojatého s boční opěrou do lože z betonu prostého</t>
  </si>
  <si>
    <t>895895226</t>
  </si>
  <si>
    <t>59217037</t>
  </si>
  <si>
    <t>obrubník betonový parkový přírodní 500x50x200mm</t>
  </si>
  <si>
    <t>-1667576280</t>
  </si>
  <si>
    <t>27*1,01</t>
  </si>
  <si>
    <t>916991121</t>
  </si>
  <si>
    <t>Lože pod obrubníky, krajníky nebo obruby z dlažebních kostek z betonu prostého</t>
  </si>
  <si>
    <t>-421911643</t>
  </si>
  <si>
    <t>259,17*0,4*0,2+24,5*0,3*0,15</t>
  </si>
  <si>
    <t>935112111</t>
  </si>
  <si>
    <t>Osazení příkopového žlabu do betonu tl 100 mm z betonových tvárnic š 500 mm</t>
  </si>
  <si>
    <t>1320226772</t>
  </si>
  <si>
    <t>59227724</t>
  </si>
  <si>
    <t>žlab dvouvrstvý vibrolisovaný pro povrchové odvodnění betonový 70/100x280x210mm</t>
  </si>
  <si>
    <t>1356548667</t>
  </si>
  <si>
    <t>36,71*1,01</t>
  </si>
  <si>
    <t>935112211</t>
  </si>
  <si>
    <t>Osazení příkopového žlabu do betonu tl 100 mm z betonových tvárnic š 800 mm</t>
  </si>
  <si>
    <t>2078023918</t>
  </si>
  <si>
    <t>118,25</t>
  </si>
  <si>
    <t>59227723</t>
  </si>
  <si>
    <t>žlab dvouvrstvý vibrolisovaný pro povrchové odvodnění betonový 80x330x590/669mm</t>
  </si>
  <si>
    <t>1592873659</t>
  </si>
  <si>
    <t>118,25*1,01</t>
  </si>
  <si>
    <t>935932418</t>
  </si>
  <si>
    <t>Odvodňovací plastový žlab pro zatížení D400 vnitřní š 150 mm s roštem můstkovým z litiny</t>
  </si>
  <si>
    <t>190096745</t>
  </si>
  <si>
    <t>71,6+25,4+26,8+8,2+4+6,8+8,9+3+1,7</t>
  </si>
  <si>
    <t>935932614</t>
  </si>
  <si>
    <t>Vpusť s kalovým košem pro plastový žlab vnitřní š 150 mm</t>
  </si>
  <si>
    <t>-996389117</t>
  </si>
  <si>
    <t>966008212</t>
  </si>
  <si>
    <t>Bourání odvodňovacího žlabu z betonových příkopových tvárnic š do 800 mm</t>
  </si>
  <si>
    <t>-1254239113</t>
  </si>
  <si>
    <t>966049831</t>
  </si>
  <si>
    <t>Rozebrání prefabrikovaných plotových desek betonových</t>
  </si>
  <si>
    <t>-1951891332</t>
  </si>
  <si>
    <t>966071711</t>
  </si>
  <si>
    <t>Bourání sloupků a vzpěr plotových ocelových do 2,5 m zabetonovaných</t>
  </si>
  <si>
    <t>-1770752199</t>
  </si>
  <si>
    <t>966071822</t>
  </si>
  <si>
    <t>Rozebrání oplocení z drátěného pletiva se čtvercovými oky výšky do 2,0 m</t>
  </si>
  <si>
    <t>1027511334</t>
  </si>
  <si>
    <t>979054451</t>
  </si>
  <si>
    <t>Očištění vybouraných zámkových dlaždic s původním spárováním z kameniva těženého</t>
  </si>
  <si>
    <t>113003577</t>
  </si>
  <si>
    <t>"ZP1" 78,64*0,8</t>
  </si>
  <si>
    <t>997006006</t>
  </si>
  <si>
    <t>Drcení stavebního odpadu z demolic ze zdiva z betonu prostého s dopravou do 100 m a naložením</t>
  </si>
  <si>
    <t>906340286</t>
  </si>
  <si>
    <t>1278,628-1182,311</t>
  </si>
  <si>
    <t>1399563510</t>
  </si>
  <si>
    <t>356671877</t>
  </si>
  <si>
    <t>997006551</t>
  </si>
  <si>
    <t>Hrubé urovnání suti na skládce bez zhutnění</t>
  </si>
  <si>
    <t>1234391121</t>
  </si>
  <si>
    <t>998223011</t>
  </si>
  <si>
    <t>Přesun hmot pro pozemní komunikace s krytem dlážděným</t>
  </si>
  <si>
    <t>-583212813</t>
  </si>
  <si>
    <t>711461201</t>
  </si>
  <si>
    <t>Provedení izolace proti tlakové vodě vodorovné fólií slepením spojů</t>
  </si>
  <si>
    <t>-1543146459</t>
  </si>
  <si>
    <t>28322034</t>
  </si>
  <si>
    <t>fólie k izolaci objektů určených pro manipulaci a dočasné skladování vybraných ropných látek tl 1,0mm</t>
  </si>
  <si>
    <t>-1603649733</t>
  </si>
  <si>
    <t>198,81*1,2</t>
  </si>
  <si>
    <t>537826919</t>
  </si>
  <si>
    <t>160 - SO 21  Opěrné stěny</t>
  </si>
  <si>
    <t>1853169540</t>
  </si>
  <si>
    <t>Kalkulován objem zeminy, která bude potřebná k zásypům za opěrnou zdí :</t>
  </si>
  <si>
    <t>"HTU - předpoklad 70%" (1342,217-439,322)*0,7</t>
  </si>
  <si>
    <t>202642020</t>
  </si>
  <si>
    <t>127280630</t>
  </si>
  <si>
    <t>"HTU - předpoklad 20%" (1342,217-439,322)*0,2</t>
  </si>
  <si>
    <t>1025589990</t>
  </si>
  <si>
    <t>"HTU - předpoklad 5%" (1342,217-439,322)*0,05</t>
  </si>
  <si>
    <t>883836358</t>
  </si>
  <si>
    <t>132201101</t>
  </si>
  <si>
    <t>Hloubení rýh š do 600 mm v hornině tř. 3 objemu do 100 m3</t>
  </si>
  <si>
    <t>-505293015</t>
  </si>
  <si>
    <t>"Předpoklad 70% v hornině III :</t>
  </si>
  <si>
    <t>"Úsek F -spodní část" 14*0,36*0,4*0,7</t>
  </si>
  <si>
    <t>132201109</t>
  </si>
  <si>
    <t>Příplatek za lepivost k hloubení rýh š do 600 mm v hornině tř. 3</t>
  </si>
  <si>
    <t>-124722476</t>
  </si>
  <si>
    <t>432278377</t>
  </si>
  <si>
    <t>"Spodní část - OP1" ((2,125+12,87)*1+(8,35+1,85)*1,7+9,75*2,5+10,85*3,4-2,8*0,4+0,8*2,4+2,45*3,4-0,4*1+3,7*2,5-1,6*0,6+3,65*1,7+5,35*1)*1,1*1,25*0,7</t>
  </si>
  <si>
    <t>"OP2" (1,45*1+1,4*1,7+(0,8+1,4)/2*2,5+(3,365+5,555)/2*3,4+3,1*1,05/2+(14,31+12,995)/2*3,4+13,9*1,7+(6,055+14,725)*1)*1,1*1,25*0,7</t>
  </si>
  <si>
    <t>"OP3" (14,2*1+6,87*1,7+0,7*1,235/2+2,1*1)*1,1*1,25*0,7</t>
  </si>
  <si>
    <t>"OP4" 6,12*1*1,1*1,25*0,7</t>
  </si>
  <si>
    <t>"Úsek F" ((3,05+3,45)/2*0,5+5,05*2/2)*14*0,7</t>
  </si>
  <si>
    <t>924746787</t>
  </si>
  <si>
    <t>1222444060</t>
  </si>
  <si>
    <t>"Předpoklad 20% v hornině V :</t>
  </si>
  <si>
    <t>"Úsek F -spodní část" 14*0,36*0,4*0,2</t>
  </si>
  <si>
    <t>-1494866915</t>
  </si>
  <si>
    <t>"Předpoklad 20% v hornině VI :</t>
  </si>
  <si>
    <t>"Spodní část - OP1" ((2,125+12,87)*1+(8,35+1,85)*1,7+9,75*2,5+10,85*3,4-2,8*0,4+0,8*2,4+2,45*3,4-0,4*1+3,7*2,5-1,6*0,6+3,65*1,7+5,35*1)*1,1*1,25*0,2</t>
  </si>
  <si>
    <t>"OP2" (1,45*1+1,4*1,7+(0,8+1,4)/2*2,5+(3,365+5,555)/2*3,4+3,1*1,05/2+(14,31+12,995)/2*3,4+13,9*1,7+(6,055+14,725)*1)*1,1*1,25*0,2</t>
  </si>
  <si>
    <t>"OP3" (14,2*1+6,87*1,7+0,7*1,235/2+2,1*1)*1,1*1,25*0,2</t>
  </si>
  <si>
    <t>"OP4" 6,12*1*1,1*1,25*0,2</t>
  </si>
  <si>
    <t>"Úsek F" ((3,05+3,45)/2*0,5+5,05*2/2)*14*0,2</t>
  </si>
  <si>
    <t>132501101</t>
  </si>
  <si>
    <t>Hloubení rýh š do 600 mm v hornině tř. 6</t>
  </si>
  <si>
    <t>-409186742</t>
  </si>
  <si>
    <t>"Předpoklad 5% v hornině VI :</t>
  </si>
  <si>
    <t>"Úsek F -spodní část" 14*0,36*0,4*0,05</t>
  </si>
  <si>
    <t>132501201</t>
  </si>
  <si>
    <t>Hloubení rýh š do 2000 mm v hornině tř. 6</t>
  </si>
  <si>
    <t>-200033545</t>
  </si>
  <si>
    <t>"Spodní část - OP1" ((2,125+12,87)*1+(8,35+1,85)*1,7+9,75*2,5+10,85*3,4-2,8*0,4+0,8*2,4+2,45*3,4-0,4*1+3,7*2,5-1,6*0,6+3,65*1,7+5,35*1)*1,1*1,25*0,05</t>
  </si>
  <si>
    <t>"OP2" (1,45*1+1,4*1,7+(0,8+1,4)/2*2,5+(3,365+5,555)/2*3,4+3,1*1,05/2+(14,31+12,995)/2*3,4+13,9*1,7+(6,055+14,725)*1)*1,1*1,25*0,05</t>
  </si>
  <si>
    <t>"OP3" (14,2*1+6,87*1,7+0,7*1,235/2+2,1*1)*1,1*1,25*0,05</t>
  </si>
  <si>
    <t>"OP4" 6,12*1*1,1*1,25*0,05</t>
  </si>
  <si>
    <t>"Úsek F" ((3,05+3,45)/2*0,5+5,05*2/2)*14*0,05</t>
  </si>
  <si>
    <t>132601101</t>
  </si>
  <si>
    <t>Hloubení rýh š do 600 mm v hornině tř. 7</t>
  </si>
  <si>
    <t>1641266191</t>
  </si>
  <si>
    <t>"Předpoklad 5% v hornině VII :</t>
  </si>
  <si>
    <t>132601201</t>
  </si>
  <si>
    <t>Hloubení rýh š do 2000 mm v hornině tř. 7</t>
  </si>
  <si>
    <t>-92139911</t>
  </si>
  <si>
    <t>162201102</t>
  </si>
  <si>
    <t>Vodorovné přemístění do 50 m výkopku/sypaniny z horniny tř. 1 až 4</t>
  </si>
  <si>
    <t>-2035791812</t>
  </si>
  <si>
    <t>Na meziskládku :</t>
  </si>
  <si>
    <t>"Spodní část - OP1" ((2,125+12,87)*1+(8,35+1,85)*1,7+9,75*2,5+10,85*3,4-2,8*0,4+0,8*2,4+2,45*3,4-0,4*1+3,7*2,5-1,6*0,6+3,65*1,7+5,35*1)*1,1*1,25</t>
  </si>
  <si>
    <t>"OP2" (1,45*1+1,4*1,7+(0,8+1,4)/2*2,5+(3,365+5,555)/2*3,4+3,1*1,05/2+(14,31+12,995)/2*3,4+13,9*1,7+(6,055+14,725)*1)*1,1*1,25</t>
  </si>
  <si>
    <t>"OP3" (14,2*1+6,87*1,7+0,7*1,235/2+2,1*1)*1,1*1,25</t>
  </si>
  <si>
    <t>"OP4" 6,12*1*1,1*1,25</t>
  </si>
  <si>
    <t>"Na násypy" 1342,217-140,39</t>
  </si>
  <si>
    <t>162201152</t>
  </si>
  <si>
    <t>Vodorovné přemístění do 50 m výkopku/sypaniny z horniny tř. 5 až 7</t>
  </si>
  <si>
    <t>-1390174262</t>
  </si>
  <si>
    <t>"Na meziskládku" 0,403+0,101*2+93,189+23,298*2</t>
  </si>
  <si>
    <t>343953133</t>
  </si>
  <si>
    <t>"Na zásypy" 1342,217-140,39</t>
  </si>
  <si>
    <t>793130419</t>
  </si>
  <si>
    <t>-1634025147</t>
  </si>
  <si>
    <t xml:space="preserve">Za opěrnou zdí : </t>
  </si>
  <si>
    <t>"OP1" 59,45*7,5</t>
  </si>
  <si>
    <t>"OP2" 74*7,1</t>
  </si>
  <si>
    <t>"OP3" 22,5*6,2</t>
  </si>
  <si>
    <t>"OP4" 6,12*3,5</t>
  </si>
  <si>
    <t>"Úsek F" ((1,3+2,25)/2+3,45*1,3/2)*14</t>
  </si>
  <si>
    <t>-1168655476</t>
  </si>
  <si>
    <t>1821053247</t>
  </si>
  <si>
    <t>Okolo spodní části :</t>
  </si>
  <si>
    <t>"OP1" 167,991-((2,125+12,87)*1+(8,35+1,85)*1,7+9,75*2,5+10,85*3,4-2,8*0,4+0,8*2,4+2,45*3,4-0,4*1+3,7*2,5-1,6*0,6+3,65*1,7+5,35*1)*0,6</t>
  </si>
  <si>
    <t>"OP2" 157,025-(1,45*1+1,4*1,7+(0,8+1,4)/2*2,5+(3,365+5,555)/2*3,4+3,1*1,05/2+(14,31+12,995)/2*3,4+13,9*1,7+(6,055+14,725)*1)*0,6</t>
  </si>
  <si>
    <t>"OP3" 39,065-(14,2*1+6,87*1,7+0,7*1,235/2+2,1*1)*0,6</t>
  </si>
  <si>
    <t>"OP4" 8,415-6,12*1*0,6</t>
  </si>
  <si>
    <t>"Odpočet obsypu drenáže" -24,075</t>
  </si>
  <si>
    <t>"Odpočet podzemní části dříku" -160,5*0,4*0,5</t>
  </si>
  <si>
    <t>-1822788284</t>
  </si>
  <si>
    <t>204,29*0,5*0,3</t>
  </si>
  <si>
    <t>"Úsek F" 0,3*0,85*14</t>
  </si>
  <si>
    <t>-436551097</t>
  </si>
  <si>
    <t>204,29+14</t>
  </si>
  <si>
    <t>327323129</t>
  </si>
  <si>
    <t>Opěrné zdi a valy ze ŽB tř. C 20/25</t>
  </si>
  <si>
    <t>2052360080</t>
  </si>
  <si>
    <t>"Spodní část - OP1" ((2,125+12,87)*1+(8,35+1,85)*1,7+9,75*2,5+10,85*3,4-2,8*0,4+0,8*2,4+2,45*3,4-0,4*1+3,7*2,5-1,6*0,6+3,65*1,7+5,35*1)*0,5</t>
  </si>
  <si>
    <t>"OP2" (1,45*1+1,4*1,7+(0,8+1,4)/2*2,5+(3,365+5,555)/2*3,4+3,1*1,05/2+(14,31+12,995)/2*3,4+13,9*1,7+(6,055+14,725)*1)*0,5</t>
  </si>
  <si>
    <t>"OP3" (14,2*1+6,87*1,7+0,7*1,235/2+2,1*1)*0,5</t>
  </si>
  <si>
    <t>"OP4" 6,12*1*0,5</t>
  </si>
  <si>
    <t>"Horní část - OP1" (40,15*(1+5,17)/2+4*5,17+15,3*(1+5,17)/2)*(0,2+0,4)/2</t>
  </si>
  <si>
    <t xml:space="preserve">"OP2" (5,22*(1+5,2)/2+7*5,2+58,18*(5,2+1)/2)*(0,2+0,4)/2 </t>
  </si>
  <si>
    <t xml:space="preserve">"OP3" (2,1*(1+2,7)/2+4*2,7+16,11*(2,7+1)/2)*(0,2+0,36)/2 </t>
  </si>
  <si>
    <t xml:space="preserve">"OP4" (6,12*(0,6+1,55)/2)*(0,2+0,36)/2 </t>
  </si>
  <si>
    <t>"Úsek F" (0,36*0,3+(0,3+0,2)/2*1)*14</t>
  </si>
  <si>
    <t>327351211</t>
  </si>
  <si>
    <t>Bednění opěrných zdí a valů svislých i skloněných zřízení</t>
  </si>
  <si>
    <t>-1562458254</t>
  </si>
  <si>
    <t>"Spodní část OP1" (2,125+21,12+22,45+19,4+1+0,7+0,8+0,9)*2*0,5</t>
  </si>
  <si>
    <t>"OP2" (5,3+5,555+48,165+14,725+3,4)*2*0,5</t>
  </si>
  <si>
    <t>"OP3" (21,07+3,335+1,7)*2*0,5</t>
  </si>
  <si>
    <t>"OP4" (6,12+1)*2*0,5</t>
  </si>
  <si>
    <t>"Horní část - OP1" (40,15*(1+5,17)/2+4*5,17+15,3*(1+5,17)/2)*2</t>
  </si>
  <si>
    <t xml:space="preserve">"OP2" (5,22*(1+5,2)/2+7*5,2+58,18*(5,2+1)/2)*2 </t>
  </si>
  <si>
    <t xml:space="preserve">"OP3" (2,1*(1+2,7)/2+4*2,7+16,11*(2,7+1)/2)*2 </t>
  </si>
  <si>
    <t xml:space="preserve">"OP4" (6,12*(0,6+1,55)/2)*2 </t>
  </si>
  <si>
    <t>"Úsek F" 14*2*1</t>
  </si>
  <si>
    <t>327351221</t>
  </si>
  <si>
    <t>Bednění opěrných zdí a valů svislých i skloněných odstranění</t>
  </si>
  <si>
    <t>-1769499748</t>
  </si>
  <si>
    <t>327361006</t>
  </si>
  <si>
    <t>Výztuž opěrných zdí a valů D 12 mm z betonářské oceli 10 505</t>
  </si>
  <si>
    <t>-1248153882</t>
  </si>
  <si>
    <t>"Viz. výpis" 13309,45/1000</t>
  </si>
  <si>
    <t>"Úsek F" 31,27*14/1000</t>
  </si>
  <si>
    <t>327361016</t>
  </si>
  <si>
    <t>Výztuž opěrných zdí a valů D nad 12 mm z betonářské oceli 10 505</t>
  </si>
  <si>
    <t>1782297180</t>
  </si>
  <si>
    <t>"Viz. výpis" (6744,54+1857,45+4018,74)/1000</t>
  </si>
  <si>
    <t>624635371</t>
  </si>
  <si>
    <t>Tmelení silikonovým tmelem spáry průřezu do 600mm2</t>
  </si>
  <si>
    <t>-136310525</t>
  </si>
  <si>
    <t>"OP1" 1*2+0,2+0,1+2,5+2,4+1,6*3+2,8+1+0,7+(2,5+4+5)*2+0,2</t>
  </si>
  <si>
    <t>"OP2" 3,4+2,5+1,7+1+(5+4+3+2)*2+0,2</t>
  </si>
  <si>
    <t>"OP3" 1+2*2+0,2</t>
  </si>
  <si>
    <t>"Úsek F" (0,36+0,2+1,3*2)*2</t>
  </si>
  <si>
    <t>-980385183</t>
  </si>
  <si>
    <t>"Spodní část - OP1" ((2,125+12,87)*1+(8,35+1,85)*1,7+9,75*2,5+10,85*3,4-2,8*0,4+0,8*2,4+2,45*3,4-0,4*1+3,7*2,5-1,6*0,6+3,65*1,7+5,35*1)*0,1</t>
  </si>
  <si>
    <t>"OP2" (1,45*1+1,4*1,7+(0,8+1,4)/2*2,5+(3,365+5,555)/2*3,4+3,1*1,05/2+(14,31+12,995)/2*3,4+13,9*1,7+(6,055+14,725)*1)*0,1</t>
  </si>
  <si>
    <t>"OP3" (14,2*1+6,87*1,7+0,7*1,235/2+2,1*1)*0,1</t>
  </si>
  <si>
    <t>"OP4" 6,12*1*0,1</t>
  </si>
  <si>
    <t>"Úsek F" 0,36*14*0,1</t>
  </si>
  <si>
    <t>953312113</t>
  </si>
  <si>
    <t>Vložky do svislých dilatačních spár z fasádních polystyrénových desek tl 30 mm</t>
  </si>
  <si>
    <t>-1470405528</t>
  </si>
  <si>
    <t>"OP1" (1*2+0,2+0,1+2,5+2,4+1,6*3+2,8+1+0,7)*0,5+(2,5+4+5)*0,3</t>
  </si>
  <si>
    <t>"OP2" (3,4+2,5+1,7+1)*0,5+(5+4+3+2)*0,3</t>
  </si>
  <si>
    <t>"OP3" 1*0,5+2*0,3</t>
  </si>
  <si>
    <t>"Úsek F" (0,36*0,3+(0,3+0,2)/2*1)*2</t>
  </si>
  <si>
    <t>998153131</t>
  </si>
  <si>
    <t>Přesun hmot pro samostatné zdi a valy zděné z cihel, kamene, tvárnic nebo monolitické v do 12 m</t>
  </si>
  <si>
    <t>-1856086402</t>
  </si>
  <si>
    <t>767161111</t>
  </si>
  <si>
    <t>Montáž zábradlí rovného z trubek do zdi hmotnosti do 20 kg</t>
  </si>
  <si>
    <t>928091307</t>
  </si>
  <si>
    <t>M-767-16-010</t>
  </si>
  <si>
    <t xml:space="preserve">dvoutrubkové trubkové zábradlí na opěrné stěně v. 1 m </t>
  </si>
  <si>
    <t>621660845</t>
  </si>
  <si>
    <t>998767101</t>
  </si>
  <si>
    <t>Přesun hmot tonážní pro zámečnické konstrukce v objektech v do 6 m</t>
  </si>
  <si>
    <t>-256939937</t>
  </si>
  <si>
    <t xml:space="preserve">200 - Vedlejší a ostatní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</si>
  <si>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</si>
  <si>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</si>
  <si>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</si>
  <si>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</si>
  <si>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</si>
  <si>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</si>
  <si>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</si>
  <si>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</t>
  </si>
  <si>
    <t>Veškeré geodetické práce spojené s vytyčováním a zaměřováním při výstavbě</t>
  </si>
  <si>
    <t>1024</t>
  </si>
  <si>
    <t>1340441831</t>
  </si>
  <si>
    <t>012103001</t>
  </si>
  <si>
    <t>Geologický dozor při provádění zemních prací a opěrných stěn</t>
  </si>
  <si>
    <t>651422755</t>
  </si>
  <si>
    <t>012103002</t>
  </si>
  <si>
    <t>Protokoly o měření zhutnění a únosnosti hutněných násypů a zpevněných ploch</t>
  </si>
  <si>
    <t>1118170337</t>
  </si>
  <si>
    <t>012103003</t>
  </si>
  <si>
    <t>Veškeré revize a protokoly měření potřebné ke kolaudaci stavby</t>
  </si>
  <si>
    <t>546204678</t>
  </si>
  <si>
    <t>013254000</t>
  </si>
  <si>
    <t>Dokumentace skutečného provedení stavby</t>
  </si>
  <si>
    <t>1519051783</t>
  </si>
  <si>
    <t>VRN3</t>
  </si>
  <si>
    <t>Zařízení staveniště</t>
  </si>
  <si>
    <t>030001000</t>
  </si>
  <si>
    <t>-671213223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</si>
</sst>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11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16</v>
      </c>
      <c r="BS5" s="17" t="s">
        <v>6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8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8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ROUND(AV94,0)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ROUND(AW94,0)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2020-088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Areál ABYDOS IDEA s.r.o. - výrobní hala P a O a související inženýrské objekty, areál ABYDOS Hazlov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Hazlov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23. 2. 2021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ABYDOS IDEA s.r.o. Hazlov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TMS PROJEKT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ROUND(AG95+SUM(AG96:AG98)+AG111+SUM(AG115:AG127),0)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ROUND(AS95+SUM(AS96:AS98)+AS111+SUM(AS115:AS127),0)</f>
        <v>0</v>
      </c>
      <c r="AT94" s="114">
        <f>ROUND(SUM(AV94:AW94),0)</f>
        <v>0</v>
      </c>
      <c r="AU94" s="115">
        <f>ROUND(AU95+SUM(AU96:AU98)+AU111+SUM(AU115:AU127),5)</f>
        <v>0</v>
      </c>
      <c r="AV94" s="114">
        <f>ROUND(AZ94*L29,0)</f>
        <v>0</v>
      </c>
      <c r="AW94" s="114">
        <f>ROUND(BA94*L30,0)</f>
        <v>0</v>
      </c>
      <c r="AX94" s="114">
        <f>ROUND(BB94*L29,0)</f>
        <v>0</v>
      </c>
      <c r="AY94" s="114">
        <f>ROUND(BC94*L30,0)</f>
        <v>0</v>
      </c>
      <c r="AZ94" s="114">
        <f>ROUND(AZ95+SUM(AZ96:AZ98)+AZ111+SUM(AZ115:AZ127),0)</f>
        <v>0</v>
      </c>
      <c r="BA94" s="114">
        <f>ROUND(BA95+SUM(BA96:BA98)+BA111+SUM(BA115:BA127),0)</f>
        <v>0</v>
      </c>
      <c r="BB94" s="114">
        <f>ROUND(BB95+SUM(BB96:BB98)+BB111+SUM(BB115:BB127),0)</f>
        <v>0</v>
      </c>
      <c r="BC94" s="114">
        <f>ROUND(BC95+SUM(BC96:BC98)+BC111+SUM(BC115:BC127),0)</f>
        <v>0</v>
      </c>
      <c r="BD94" s="116">
        <f>ROUND(BD95+SUM(BD96:BD98)+BD111+SUM(BD115:BD127),0)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'010 - SO DJ  Odstranění h...'!J30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ROUND(SUM(AV95:AW95),0)</f>
        <v>0</v>
      </c>
      <c r="AU95" s="129">
        <f>'010 - SO DJ  Odstranění h...'!P119</f>
        <v>0</v>
      </c>
      <c r="AV95" s="128">
        <f>'010 - SO DJ  Odstranění h...'!J33</f>
        <v>0</v>
      </c>
      <c r="AW95" s="128">
        <f>'010 - SO DJ  Odstranění h...'!J34</f>
        <v>0</v>
      </c>
      <c r="AX95" s="128">
        <f>'010 - SO DJ  Odstranění h...'!J35</f>
        <v>0</v>
      </c>
      <c r="AY95" s="128">
        <f>'010 - SO DJ  Odstranění h...'!J36</f>
        <v>0</v>
      </c>
      <c r="AZ95" s="128">
        <f>'010 - SO DJ  Odstranění h...'!F33</f>
        <v>0</v>
      </c>
      <c r="BA95" s="128">
        <f>'010 - SO DJ  Odstranění h...'!F34</f>
        <v>0</v>
      </c>
      <c r="BB95" s="128">
        <f>'010 - SO DJ  Odstranění h...'!F35</f>
        <v>0</v>
      </c>
      <c r="BC95" s="128">
        <f>'010 - SO DJ  Odstranění h...'!F36</f>
        <v>0</v>
      </c>
      <c r="BD95" s="130">
        <f>'010 - SO DJ  Odstranění h...'!F37</f>
        <v>0</v>
      </c>
      <c r="BE95" s="7"/>
      <c r="BT95" s="131" t="s">
        <v>8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81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'020 - SO DK  Odstranění h...'!J30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ROUND(SUM(AV96:AW96),0)</f>
        <v>0</v>
      </c>
      <c r="AU96" s="129">
        <f>'020 - SO DK  Odstranění h...'!P119</f>
        <v>0</v>
      </c>
      <c r="AV96" s="128">
        <f>'020 - SO DK  Odstranění h...'!J33</f>
        <v>0</v>
      </c>
      <c r="AW96" s="128">
        <f>'020 - SO DK  Odstranění h...'!J34</f>
        <v>0</v>
      </c>
      <c r="AX96" s="128">
        <f>'020 - SO DK  Odstranění h...'!J35</f>
        <v>0</v>
      </c>
      <c r="AY96" s="128">
        <f>'020 - SO DK  Odstranění h...'!J36</f>
        <v>0</v>
      </c>
      <c r="AZ96" s="128">
        <f>'020 - SO DK  Odstranění h...'!F33</f>
        <v>0</v>
      </c>
      <c r="BA96" s="128">
        <f>'020 - SO DK  Odstranění h...'!F34</f>
        <v>0</v>
      </c>
      <c r="BB96" s="128">
        <f>'020 - SO DK  Odstranění h...'!F35</f>
        <v>0</v>
      </c>
      <c r="BC96" s="128">
        <f>'020 - SO DK  Odstranění h...'!F36</f>
        <v>0</v>
      </c>
      <c r="BD96" s="130">
        <f>'020 - SO DK  Odstranění h...'!F37</f>
        <v>0</v>
      </c>
      <c r="BE96" s="7"/>
      <c r="BT96" s="131" t="s">
        <v>8</v>
      </c>
      <c r="BV96" s="131" t="s">
        <v>79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24.75" customHeight="1">
      <c r="A97" s="119" t="s">
        <v>81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'025 - Hrubé terénní úprav...'!J30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84</v>
      </c>
      <c r="AR97" s="126"/>
      <c r="AS97" s="127">
        <v>0</v>
      </c>
      <c r="AT97" s="128">
        <f>ROUND(SUM(AV97:AW97),0)</f>
        <v>0</v>
      </c>
      <c r="AU97" s="129">
        <f>'025 - Hrubé terénní úprav...'!P119</f>
        <v>0</v>
      </c>
      <c r="AV97" s="128">
        <f>'025 - Hrubé terénní úprav...'!J33</f>
        <v>0</v>
      </c>
      <c r="AW97" s="128">
        <f>'025 - Hrubé terénní úprav...'!J34</f>
        <v>0</v>
      </c>
      <c r="AX97" s="128">
        <f>'025 - Hrubé terénní úprav...'!J35</f>
        <v>0</v>
      </c>
      <c r="AY97" s="128">
        <f>'025 - Hrubé terénní úprav...'!J36</f>
        <v>0</v>
      </c>
      <c r="AZ97" s="128">
        <f>'025 - Hrubé terénní úprav...'!F33</f>
        <v>0</v>
      </c>
      <c r="BA97" s="128">
        <f>'025 - Hrubé terénní úprav...'!F34</f>
        <v>0</v>
      </c>
      <c r="BB97" s="128">
        <f>'025 - Hrubé terénní úprav...'!F35</f>
        <v>0</v>
      </c>
      <c r="BC97" s="128">
        <f>'025 - Hrubé terénní úprav...'!F36</f>
        <v>0</v>
      </c>
      <c r="BD97" s="130">
        <f>'025 - Hrubé terénní úprav...'!F37</f>
        <v>0</v>
      </c>
      <c r="BE97" s="7"/>
      <c r="BT97" s="131" t="s">
        <v>8</v>
      </c>
      <c r="BV97" s="131" t="s">
        <v>79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7"/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32">
        <f>ROUND(AG99+SUM(AG100:AG105),0)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84</v>
      </c>
      <c r="AR98" s="126"/>
      <c r="AS98" s="127">
        <f>ROUND(AS99+SUM(AS100:AS105),0)</f>
        <v>0</v>
      </c>
      <c r="AT98" s="128">
        <f>ROUND(SUM(AV98:AW98),0)</f>
        <v>0</v>
      </c>
      <c r="AU98" s="129">
        <f>ROUND(AU99+SUM(AU100:AU105),5)</f>
        <v>0</v>
      </c>
      <c r="AV98" s="128">
        <f>ROUND(AZ98*L29,0)</f>
        <v>0</v>
      </c>
      <c r="AW98" s="128">
        <f>ROUND(BA98*L30,0)</f>
        <v>0</v>
      </c>
      <c r="AX98" s="128">
        <f>ROUND(BB98*L29,0)</f>
        <v>0</v>
      </c>
      <c r="AY98" s="128">
        <f>ROUND(BC98*L30,0)</f>
        <v>0</v>
      </c>
      <c r="AZ98" s="128">
        <f>ROUND(AZ99+SUM(AZ100:AZ105),0)</f>
        <v>0</v>
      </c>
      <c r="BA98" s="128">
        <f>ROUND(BA99+SUM(BA100:BA105),0)</f>
        <v>0</v>
      </c>
      <c r="BB98" s="128">
        <f>ROUND(BB99+SUM(BB100:BB105),0)</f>
        <v>0</v>
      </c>
      <c r="BC98" s="128">
        <f>ROUND(BC99+SUM(BC100:BC105),0)</f>
        <v>0</v>
      </c>
      <c r="BD98" s="130">
        <f>ROUND(BD99+SUM(BD100:BD105),0)</f>
        <v>0</v>
      </c>
      <c r="BE98" s="7"/>
      <c r="BS98" s="131" t="s">
        <v>76</v>
      </c>
      <c r="BT98" s="131" t="s">
        <v>8</v>
      </c>
      <c r="BV98" s="131" t="s">
        <v>79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91" s="4" customFormat="1" ht="16.5" customHeight="1">
      <c r="A99" s="119" t="s">
        <v>81</v>
      </c>
      <c r="B99" s="70"/>
      <c r="C99" s="133"/>
      <c r="D99" s="133"/>
      <c r="E99" s="134" t="s">
        <v>93</v>
      </c>
      <c r="F99" s="134"/>
      <c r="G99" s="134"/>
      <c r="H99" s="134"/>
      <c r="I99" s="134"/>
      <c r="J99" s="133"/>
      <c r="K99" s="134" t="s">
        <v>94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'030 - SO P  Výrobní hala P1'!J30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96</v>
      </c>
      <c r="AR99" s="72"/>
      <c r="AS99" s="137">
        <v>0</v>
      </c>
      <c r="AT99" s="138">
        <f>ROUND(SUM(AV99:AW99),0)</f>
        <v>0</v>
      </c>
      <c r="AU99" s="139">
        <f>'030 - SO P  Výrobní hala P1'!P143</f>
        <v>0</v>
      </c>
      <c r="AV99" s="138">
        <f>'030 - SO P  Výrobní hala P1'!J33</f>
        <v>0</v>
      </c>
      <c r="AW99" s="138">
        <f>'030 - SO P  Výrobní hala P1'!J34</f>
        <v>0</v>
      </c>
      <c r="AX99" s="138">
        <f>'030 - SO P  Výrobní hala P1'!J35</f>
        <v>0</v>
      </c>
      <c r="AY99" s="138">
        <f>'030 - SO P  Výrobní hala P1'!J36</f>
        <v>0</v>
      </c>
      <c r="AZ99" s="138">
        <f>'030 - SO P  Výrobní hala P1'!F33</f>
        <v>0</v>
      </c>
      <c r="BA99" s="138">
        <f>'030 - SO P  Výrobní hala P1'!F34</f>
        <v>0</v>
      </c>
      <c r="BB99" s="138">
        <f>'030 - SO P  Výrobní hala P1'!F35</f>
        <v>0</v>
      </c>
      <c r="BC99" s="138">
        <f>'030 - SO P  Výrobní hala P1'!F36</f>
        <v>0</v>
      </c>
      <c r="BD99" s="140">
        <f>'030 - SO P  Výrobní hala P1'!F37</f>
        <v>0</v>
      </c>
      <c r="BE99" s="4"/>
      <c r="BT99" s="141" t="s">
        <v>86</v>
      </c>
      <c r="BU99" s="141" t="s">
        <v>97</v>
      </c>
      <c r="BV99" s="141" t="s">
        <v>79</v>
      </c>
      <c r="BW99" s="141" t="s">
        <v>95</v>
      </c>
      <c r="BX99" s="141" t="s">
        <v>5</v>
      </c>
      <c r="CL99" s="141" t="s">
        <v>1</v>
      </c>
      <c r="CM99" s="141" t="s">
        <v>86</v>
      </c>
    </row>
    <row r="100" spans="1:90" s="4" customFormat="1" ht="16.5" customHeight="1">
      <c r="A100" s="119" t="s">
        <v>81</v>
      </c>
      <c r="B100" s="70"/>
      <c r="C100" s="133"/>
      <c r="D100" s="133"/>
      <c r="E100" s="134" t="s">
        <v>98</v>
      </c>
      <c r="F100" s="134"/>
      <c r="G100" s="134"/>
      <c r="H100" s="134"/>
      <c r="I100" s="134"/>
      <c r="J100" s="133"/>
      <c r="K100" s="134" t="s">
        <v>99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'031 - Zdravotně technické...'!J32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96</v>
      </c>
      <c r="AR100" s="72"/>
      <c r="AS100" s="137">
        <v>0</v>
      </c>
      <c r="AT100" s="138">
        <f>ROUND(SUM(AV100:AW100),0)</f>
        <v>0</v>
      </c>
      <c r="AU100" s="139">
        <f>'031 - Zdravotně technické...'!P130</f>
        <v>0</v>
      </c>
      <c r="AV100" s="138">
        <f>'031 - Zdravotně technické...'!J35</f>
        <v>0</v>
      </c>
      <c r="AW100" s="138">
        <f>'031 - Zdravotně technické...'!J36</f>
        <v>0</v>
      </c>
      <c r="AX100" s="138">
        <f>'031 - Zdravotně technické...'!J37</f>
        <v>0</v>
      </c>
      <c r="AY100" s="138">
        <f>'031 - Zdravotně technické...'!J38</f>
        <v>0</v>
      </c>
      <c r="AZ100" s="138">
        <f>'031 - Zdravotně technické...'!F35</f>
        <v>0</v>
      </c>
      <c r="BA100" s="138">
        <f>'031 - Zdravotně technické...'!F36</f>
        <v>0</v>
      </c>
      <c r="BB100" s="138">
        <f>'031 - Zdravotně technické...'!F37</f>
        <v>0</v>
      </c>
      <c r="BC100" s="138">
        <f>'031 - Zdravotně technické...'!F38</f>
        <v>0</v>
      </c>
      <c r="BD100" s="140">
        <f>'031 - Zdravotně technické...'!F39</f>
        <v>0</v>
      </c>
      <c r="BE100" s="4"/>
      <c r="BT100" s="141" t="s">
        <v>86</v>
      </c>
      <c r="BV100" s="141" t="s">
        <v>79</v>
      </c>
      <c r="BW100" s="141" t="s">
        <v>100</v>
      </c>
      <c r="BX100" s="141" t="s">
        <v>95</v>
      </c>
      <c r="CL100" s="141" t="s">
        <v>1</v>
      </c>
    </row>
    <row r="101" spans="1:90" s="4" customFormat="1" ht="16.5" customHeight="1">
      <c r="A101" s="119" t="s">
        <v>81</v>
      </c>
      <c r="B101" s="70"/>
      <c r="C101" s="133"/>
      <c r="D101" s="133"/>
      <c r="E101" s="134" t="s">
        <v>101</v>
      </c>
      <c r="F101" s="134"/>
      <c r="G101" s="134"/>
      <c r="H101" s="134"/>
      <c r="I101" s="134"/>
      <c r="J101" s="133"/>
      <c r="K101" s="134" t="s">
        <v>102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'032 - Plyn'!J32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96</v>
      </c>
      <c r="AR101" s="72"/>
      <c r="AS101" s="137">
        <v>0</v>
      </c>
      <c r="AT101" s="138">
        <f>ROUND(SUM(AV101:AW101),0)</f>
        <v>0</v>
      </c>
      <c r="AU101" s="139">
        <f>'032 - Plyn'!P124</f>
        <v>0</v>
      </c>
      <c r="AV101" s="138">
        <f>'032 - Plyn'!J35</f>
        <v>0</v>
      </c>
      <c r="AW101" s="138">
        <f>'032 - Plyn'!J36</f>
        <v>0</v>
      </c>
      <c r="AX101" s="138">
        <f>'032 - Plyn'!J37</f>
        <v>0</v>
      </c>
      <c r="AY101" s="138">
        <f>'032 - Plyn'!J38</f>
        <v>0</v>
      </c>
      <c r="AZ101" s="138">
        <f>'032 - Plyn'!F35</f>
        <v>0</v>
      </c>
      <c r="BA101" s="138">
        <f>'032 - Plyn'!F36</f>
        <v>0</v>
      </c>
      <c r="BB101" s="138">
        <f>'032 - Plyn'!F37</f>
        <v>0</v>
      </c>
      <c r="BC101" s="138">
        <f>'032 - Plyn'!F38</f>
        <v>0</v>
      </c>
      <c r="BD101" s="140">
        <f>'032 - Plyn'!F39</f>
        <v>0</v>
      </c>
      <c r="BE101" s="4"/>
      <c r="BT101" s="141" t="s">
        <v>86</v>
      </c>
      <c r="BV101" s="141" t="s">
        <v>79</v>
      </c>
      <c r="BW101" s="141" t="s">
        <v>103</v>
      </c>
      <c r="BX101" s="141" t="s">
        <v>95</v>
      </c>
      <c r="CL101" s="141" t="s">
        <v>1</v>
      </c>
    </row>
    <row r="102" spans="1:90" s="4" customFormat="1" ht="16.5" customHeight="1">
      <c r="A102" s="119" t="s">
        <v>81</v>
      </c>
      <c r="B102" s="70"/>
      <c r="C102" s="133"/>
      <c r="D102" s="133"/>
      <c r="E102" s="134" t="s">
        <v>104</v>
      </c>
      <c r="F102" s="134"/>
      <c r="G102" s="134"/>
      <c r="H102" s="134"/>
      <c r="I102" s="134"/>
      <c r="J102" s="133"/>
      <c r="K102" s="134" t="s">
        <v>105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'033 - Vytápění'!J32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96</v>
      </c>
      <c r="AR102" s="72"/>
      <c r="AS102" s="137">
        <v>0</v>
      </c>
      <c r="AT102" s="138">
        <f>ROUND(SUM(AV102:AW102),0)</f>
        <v>0</v>
      </c>
      <c r="AU102" s="139">
        <f>'033 - Vytápění'!P128</f>
        <v>0</v>
      </c>
      <c r="AV102" s="138">
        <f>'033 - Vytápění'!J35</f>
        <v>0</v>
      </c>
      <c r="AW102" s="138">
        <f>'033 - Vytápění'!J36</f>
        <v>0</v>
      </c>
      <c r="AX102" s="138">
        <f>'033 - Vytápění'!J37</f>
        <v>0</v>
      </c>
      <c r="AY102" s="138">
        <f>'033 - Vytápění'!J38</f>
        <v>0</v>
      </c>
      <c r="AZ102" s="138">
        <f>'033 - Vytápění'!F35</f>
        <v>0</v>
      </c>
      <c r="BA102" s="138">
        <f>'033 - Vytápění'!F36</f>
        <v>0</v>
      </c>
      <c r="BB102" s="138">
        <f>'033 - Vytápění'!F37</f>
        <v>0</v>
      </c>
      <c r="BC102" s="138">
        <f>'033 - Vytápění'!F38</f>
        <v>0</v>
      </c>
      <c r="BD102" s="140">
        <f>'033 - Vytápění'!F39</f>
        <v>0</v>
      </c>
      <c r="BE102" s="4"/>
      <c r="BT102" s="141" t="s">
        <v>86</v>
      </c>
      <c r="BV102" s="141" t="s">
        <v>79</v>
      </c>
      <c r="BW102" s="141" t="s">
        <v>106</v>
      </c>
      <c r="BX102" s="141" t="s">
        <v>95</v>
      </c>
      <c r="CL102" s="141" t="s">
        <v>1</v>
      </c>
    </row>
    <row r="103" spans="1:90" s="4" customFormat="1" ht="16.5" customHeight="1">
      <c r="A103" s="119" t="s">
        <v>81</v>
      </c>
      <c r="B103" s="70"/>
      <c r="C103" s="133"/>
      <c r="D103" s="133"/>
      <c r="E103" s="134" t="s">
        <v>107</v>
      </c>
      <c r="F103" s="134"/>
      <c r="G103" s="134"/>
      <c r="H103" s="134"/>
      <c r="I103" s="134"/>
      <c r="J103" s="133"/>
      <c r="K103" s="134" t="s">
        <v>108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'034 - Vzduchotechnika'!J32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96</v>
      </c>
      <c r="AR103" s="72"/>
      <c r="AS103" s="137">
        <v>0</v>
      </c>
      <c r="AT103" s="138">
        <f>ROUND(SUM(AV103:AW103),0)</f>
        <v>0</v>
      </c>
      <c r="AU103" s="139">
        <f>'034 - Vzduchotechnika'!P134</f>
        <v>0</v>
      </c>
      <c r="AV103" s="138">
        <f>'034 - Vzduchotechnika'!J35</f>
        <v>0</v>
      </c>
      <c r="AW103" s="138">
        <f>'034 - Vzduchotechnika'!J36</f>
        <v>0</v>
      </c>
      <c r="AX103" s="138">
        <f>'034 - Vzduchotechnika'!J37</f>
        <v>0</v>
      </c>
      <c r="AY103" s="138">
        <f>'034 - Vzduchotechnika'!J38</f>
        <v>0</v>
      </c>
      <c r="AZ103" s="138">
        <f>'034 - Vzduchotechnika'!F35</f>
        <v>0</v>
      </c>
      <c r="BA103" s="138">
        <f>'034 - Vzduchotechnika'!F36</f>
        <v>0</v>
      </c>
      <c r="BB103" s="138">
        <f>'034 - Vzduchotechnika'!F37</f>
        <v>0</v>
      </c>
      <c r="BC103" s="138">
        <f>'034 - Vzduchotechnika'!F38</f>
        <v>0</v>
      </c>
      <c r="BD103" s="140">
        <f>'034 - Vzduchotechnika'!F39</f>
        <v>0</v>
      </c>
      <c r="BE103" s="4"/>
      <c r="BT103" s="141" t="s">
        <v>86</v>
      </c>
      <c r="BV103" s="141" t="s">
        <v>79</v>
      </c>
      <c r="BW103" s="141" t="s">
        <v>109</v>
      </c>
      <c r="BX103" s="141" t="s">
        <v>95</v>
      </c>
      <c r="CL103" s="141" t="s">
        <v>1</v>
      </c>
    </row>
    <row r="104" spans="1:90" s="4" customFormat="1" ht="16.5" customHeight="1">
      <c r="A104" s="119" t="s">
        <v>81</v>
      </c>
      <c r="B104" s="70"/>
      <c r="C104" s="133"/>
      <c r="D104" s="133"/>
      <c r="E104" s="134" t="s">
        <v>110</v>
      </c>
      <c r="F104" s="134"/>
      <c r="G104" s="134"/>
      <c r="H104" s="134"/>
      <c r="I104" s="134"/>
      <c r="J104" s="133"/>
      <c r="K104" s="134" t="s">
        <v>111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'035 - MaR'!J32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96</v>
      </c>
      <c r="AR104" s="72"/>
      <c r="AS104" s="137">
        <v>0</v>
      </c>
      <c r="AT104" s="138">
        <f>ROUND(SUM(AV104:AW104),0)</f>
        <v>0</v>
      </c>
      <c r="AU104" s="139">
        <f>'035 - MaR'!P125</f>
        <v>0</v>
      </c>
      <c r="AV104" s="138">
        <f>'035 - MaR'!J35</f>
        <v>0</v>
      </c>
      <c r="AW104" s="138">
        <f>'035 - MaR'!J36</f>
        <v>0</v>
      </c>
      <c r="AX104" s="138">
        <f>'035 - MaR'!J37</f>
        <v>0</v>
      </c>
      <c r="AY104" s="138">
        <f>'035 - MaR'!J38</f>
        <v>0</v>
      </c>
      <c r="AZ104" s="138">
        <f>'035 - MaR'!F35</f>
        <v>0</v>
      </c>
      <c r="BA104" s="138">
        <f>'035 - MaR'!F36</f>
        <v>0</v>
      </c>
      <c r="BB104" s="138">
        <f>'035 - MaR'!F37</f>
        <v>0</v>
      </c>
      <c r="BC104" s="138">
        <f>'035 - MaR'!F38</f>
        <v>0</v>
      </c>
      <c r="BD104" s="140">
        <f>'035 - MaR'!F39</f>
        <v>0</v>
      </c>
      <c r="BE104" s="4"/>
      <c r="BT104" s="141" t="s">
        <v>86</v>
      </c>
      <c r="BV104" s="141" t="s">
        <v>79</v>
      </c>
      <c r="BW104" s="141" t="s">
        <v>112</v>
      </c>
      <c r="BX104" s="141" t="s">
        <v>95</v>
      </c>
      <c r="CL104" s="141" t="s">
        <v>1</v>
      </c>
    </row>
    <row r="105" spans="1:90" s="4" customFormat="1" ht="16.5" customHeight="1">
      <c r="A105" s="4"/>
      <c r="B105" s="70"/>
      <c r="C105" s="133"/>
      <c r="D105" s="133"/>
      <c r="E105" s="134" t="s">
        <v>113</v>
      </c>
      <c r="F105" s="134"/>
      <c r="G105" s="134"/>
      <c r="H105" s="134"/>
      <c r="I105" s="134"/>
      <c r="J105" s="133"/>
      <c r="K105" s="134" t="s">
        <v>114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42">
        <f>ROUND(SUM(AG106:AG110),0)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96</v>
      </c>
      <c r="AR105" s="72"/>
      <c r="AS105" s="137">
        <f>ROUND(SUM(AS106:AS110),0)</f>
        <v>0</v>
      </c>
      <c r="AT105" s="138">
        <f>ROUND(SUM(AV105:AW105),0)</f>
        <v>0</v>
      </c>
      <c r="AU105" s="139">
        <f>ROUND(SUM(AU106:AU110),5)</f>
        <v>0</v>
      </c>
      <c r="AV105" s="138">
        <f>ROUND(AZ105*L29,0)</f>
        <v>0</v>
      </c>
      <c r="AW105" s="138">
        <f>ROUND(BA105*L30,0)</f>
        <v>0</v>
      </c>
      <c r="AX105" s="138">
        <f>ROUND(BB105*L29,0)</f>
        <v>0</v>
      </c>
      <c r="AY105" s="138">
        <f>ROUND(BC105*L30,0)</f>
        <v>0</v>
      </c>
      <c r="AZ105" s="138">
        <f>ROUND(SUM(AZ106:AZ110),0)</f>
        <v>0</v>
      </c>
      <c r="BA105" s="138">
        <f>ROUND(SUM(BA106:BA110),0)</f>
        <v>0</v>
      </c>
      <c r="BB105" s="138">
        <f>ROUND(SUM(BB106:BB110),0)</f>
        <v>0</v>
      </c>
      <c r="BC105" s="138">
        <f>ROUND(SUM(BC106:BC110),0)</f>
        <v>0</v>
      </c>
      <c r="BD105" s="140">
        <f>ROUND(SUM(BD106:BD110),0)</f>
        <v>0</v>
      </c>
      <c r="BE105" s="4"/>
      <c r="BS105" s="141" t="s">
        <v>76</v>
      </c>
      <c r="BT105" s="141" t="s">
        <v>86</v>
      </c>
      <c r="BU105" s="141" t="s">
        <v>78</v>
      </c>
      <c r="BV105" s="141" t="s">
        <v>79</v>
      </c>
      <c r="BW105" s="141" t="s">
        <v>115</v>
      </c>
      <c r="BX105" s="141" t="s">
        <v>95</v>
      </c>
      <c r="CL105" s="141" t="s">
        <v>1</v>
      </c>
    </row>
    <row r="106" spans="1:90" s="4" customFormat="1" ht="16.5" customHeight="1">
      <c r="A106" s="119" t="s">
        <v>81</v>
      </c>
      <c r="B106" s="70"/>
      <c r="C106" s="133"/>
      <c r="D106" s="133"/>
      <c r="E106" s="133"/>
      <c r="F106" s="134" t="s">
        <v>116</v>
      </c>
      <c r="G106" s="134"/>
      <c r="H106" s="134"/>
      <c r="I106" s="134"/>
      <c r="J106" s="134"/>
      <c r="K106" s="133"/>
      <c r="L106" s="134" t="s">
        <v>117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'0451 - Elektroinstalace -...'!J34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96</v>
      </c>
      <c r="AR106" s="72"/>
      <c r="AS106" s="137">
        <v>0</v>
      </c>
      <c r="AT106" s="138">
        <f>ROUND(SUM(AV106:AW106),0)</f>
        <v>0</v>
      </c>
      <c r="AU106" s="139">
        <f>'0451 - Elektroinstalace -...'!P126</f>
        <v>0</v>
      </c>
      <c r="AV106" s="138">
        <f>'0451 - Elektroinstalace -...'!J37</f>
        <v>0</v>
      </c>
      <c r="AW106" s="138">
        <f>'0451 - Elektroinstalace -...'!J38</f>
        <v>0</v>
      </c>
      <c r="AX106" s="138">
        <f>'0451 - Elektroinstalace -...'!J39</f>
        <v>0</v>
      </c>
      <c r="AY106" s="138">
        <f>'0451 - Elektroinstalace -...'!J40</f>
        <v>0</v>
      </c>
      <c r="AZ106" s="138">
        <f>'0451 - Elektroinstalace -...'!F37</f>
        <v>0</v>
      </c>
      <c r="BA106" s="138">
        <f>'0451 - Elektroinstalace -...'!F38</f>
        <v>0</v>
      </c>
      <c r="BB106" s="138">
        <f>'0451 - Elektroinstalace -...'!F39</f>
        <v>0</v>
      </c>
      <c r="BC106" s="138">
        <f>'0451 - Elektroinstalace -...'!F40</f>
        <v>0</v>
      </c>
      <c r="BD106" s="140">
        <f>'0451 - Elektroinstalace -...'!F41</f>
        <v>0</v>
      </c>
      <c r="BE106" s="4"/>
      <c r="BT106" s="141" t="s">
        <v>118</v>
      </c>
      <c r="BV106" s="141" t="s">
        <v>79</v>
      </c>
      <c r="BW106" s="141" t="s">
        <v>119</v>
      </c>
      <c r="BX106" s="141" t="s">
        <v>115</v>
      </c>
      <c r="CL106" s="141" t="s">
        <v>1</v>
      </c>
    </row>
    <row r="107" spans="1:90" s="4" customFormat="1" ht="16.5" customHeight="1">
      <c r="A107" s="119" t="s">
        <v>81</v>
      </c>
      <c r="B107" s="70"/>
      <c r="C107" s="133"/>
      <c r="D107" s="133"/>
      <c r="E107" s="133"/>
      <c r="F107" s="134" t="s">
        <v>120</v>
      </c>
      <c r="G107" s="134"/>
      <c r="H107" s="134"/>
      <c r="I107" s="134"/>
      <c r="J107" s="134"/>
      <c r="K107" s="133"/>
      <c r="L107" s="134" t="s">
        <v>121</v>
      </c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'0452 - Elektroinstalace -...'!J34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96</v>
      </c>
      <c r="AR107" s="72"/>
      <c r="AS107" s="137">
        <v>0</v>
      </c>
      <c r="AT107" s="138">
        <f>ROUND(SUM(AV107:AW107),0)</f>
        <v>0</v>
      </c>
      <c r="AU107" s="139">
        <f>'0452 - Elektroinstalace -...'!P128</f>
        <v>0</v>
      </c>
      <c r="AV107" s="138">
        <f>'0452 - Elektroinstalace -...'!J37</f>
        <v>0</v>
      </c>
      <c r="AW107" s="138">
        <f>'0452 - Elektroinstalace -...'!J38</f>
        <v>0</v>
      </c>
      <c r="AX107" s="138">
        <f>'0452 - Elektroinstalace -...'!J39</f>
        <v>0</v>
      </c>
      <c r="AY107" s="138">
        <f>'0452 - Elektroinstalace -...'!J40</f>
        <v>0</v>
      </c>
      <c r="AZ107" s="138">
        <f>'0452 - Elektroinstalace -...'!F37</f>
        <v>0</v>
      </c>
      <c r="BA107" s="138">
        <f>'0452 - Elektroinstalace -...'!F38</f>
        <v>0</v>
      </c>
      <c r="BB107" s="138">
        <f>'0452 - Elektroinstalace -...'!F39</f>
        <v>0</v>
      </c>
      <c r="BC107" s="138">
        <f>'0452 - Elektroinstalace -...'!F40</f>
        <v>0</v>
      </c>
      <c r="BD107" s="140">
        <f>'0452 - Elektroinstalace -...'!F41</f>
        <v>0</v>
      </c>
      <c r="BE107" s="4"/>
      <c r="BT107" s="141" t="s">
        <v>118</v>
      </c>
      <c r="BV107" s="141" t="s">
        <v>79</v>
      </c>
      <c r="BW107" s="141" t="s">
        <v>122</v>
      </c>
      <c r="BX107" s="141" t="s">
        <v>115</v>
      </c>
      <c r="CL107" s="141" t="s">
        <v>1</v>
      </c>
    </row>
    <row r="108" spans="1:90" s="4" customFormat="1" ht="16.5" customHeight="1">
      <c r="A108" s="119" t="s">
        <v>81</v>
      </c>
      <c r="B108" s="70"/>
      <c r="C108" s="133"/>
      <c r="D108" s="133"/>
      <c r="E108" s="133"/>
      <c r="F108" s="134" t="s">
        <v>123</v>
      </c>
      <c r="G108" s="134"/>
      <c r="H108" s="134"/>
      <c r="I108" s="134"/>
      <c r="J108" s="134"/>
      <c r="K108" s="133"/>
      <c r="L108" s="134" t="s">
        <v>124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'0453 - Jímací a zemnící s...'!J34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96</v>
      </c>
      <c r="AR108" s="72"/>
      <c r="AS108" s="137">
        <v>0</v>
      </c>
      <c r="AT108" s="138">
        <f>ROUND(SUM(AV108:AW108),0)</f>
        <v>0</v>
      </c>
      <c r="AU108" s="139">
        <f>'0453 - Jímací a zemnící s...'!P129</f>
        <v>0</v>
      </c>
      <c r="AV108" s="138">
        <f>'0453 - Jímací a zemnící s...'!J37</f>
        <v>0</v>
      </c>
      <c r="AW108" s="138">
        <f>'0453 - Jímací a zemnící s...'!J38</f>
        <v>0</v>
      </c>
      <c r="AX108" s="138">
        <f>'0453 - Jímací a zemnící s...'!J39</f>
        <v>0</v>
      </c>
      <c r="AY108" s="138">
        <f>'0453 - Jímací a zemnící s...'!J40</f>
        <v>0</v>
      </c>
      <c r="AZ108" s="138">
        <f>'0453 - Jímací a zemnící s...'!F37</f>
        <v>0</v>
      </c>
      <c r="BA108" s="138">
        <f>'0453 - Jímací a zemnící s...'!F38</f>
        <v>0</v>
      </c>
      <c r="BB108" s="138">
        <f>'0453 - Jímací a zemnící s...'!F39</f>
        <v>0</v>
      </c>
      <c r="BC108" s="138">
        <f>'0453 - Jímací a zemnící s...'!F40</f>
        <v>0</v>
      </c>
      <c r="BD108" s="140">
        <f>'0453 - Jímací a zemnící s...'!F41</f>
        <v>0</v>
      </c>
      <c r="BE108" s="4"/>
      <c r="BT108" s="141" t="s">
        <v>118</v>
      </c>
      <c r="BV108" s="141" t="s">
        <v>79</v>
      </c>
      <c r="BW108" s="141" t="s">
        <v>125</v>
      </c>
      <c r="BX108" s="141" t="s">
        <v>115</v>
      </c>
      <c r="CL108" s="141" t="s">
        <v>1</v>
      </c>
    </row>
    <row r="109" spans="1:90" s="4" customFormat="1" ht="16.5" customHeight="1">
      <c r="A109" s="119" t="s">
        <v>81</v>
      </c>
      <c r="B109" s="70"/>
      <c r="C109" s="133"/>
      <c r="D109" s="133"/>
      <c r="E109" s="133"/>
      <c r="F109" s="134" t="s">
        <v>126</v>
      </c>
      <c r="G109" s="134"/>
      <c r="H109" s="134"/>
      <c r="I109" s="134"/>
      <c r="J109" s="134"/>
      <c r="K109" s="133"/>
      <c r="L109" s="134" t="s">
        <v>127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'0454 - Slaboproudy'!J34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96</v>
      </c>
      <c r="AR109" s="72"/>
      <c r="AS109" s="137">
        <v>0</v>
      </c>
      <c r="AT109" s="138">
        <f>ROUND(SUM(AV109:AW109),0)</f>
        <v>0</v>
      </c>
      <c r="AU109" s="139">
        <f>'0454 - Slaboproudy'!P127</f>
        <v>0</v>
      </c>
      <c r="AV109" s="138">
        <f>'0454 - Slaboproudy'!J37</f>
        <v>0</v>
      </c>
      <c r="AW109" s="138">
        <f>'0454 - Slaboproudy'!J38</f>
        <v>0</v>
      </c>
      <c r="AX109" s="138">
        <f>'0454 - Slaboproudy'!J39</f>
        <v>0</v>
      </c>
      <c r="AY109" s="138">
        <f>'0454 - Slaboproudy'!J40</f>
        <v>0</v>
      </c>
      <c r="AZ109" s="138">
        <f>'0454 - Slaboproudy'!F37</f>
        <v>0</v>
      </c>
      <c r="BA109" s="138">
        <f>'0454 - Slaboproudy'!F38</f>
        <v>0</v>
      </c>
      <c r="BB109" s="138">
        <f>'0454 - Slaboproudy'!F39</f>
        <v>0</v>
      </c>
      <c r="BC109" s="138">
        <f>'0454 - Slaboproudy'!F40</f>
        <v>0</v>
      </c>
      <c r="BD109" s="140">
        <f>'0454 - Slaboproudy'!F41</f>
        <v>0</v>
      </c>
      <c r="BE109" s="4"/>
      <c r="BT109" s="141" t="s">
        <v>118</v>
      </c>
      <c r="BV109" s="141" t="s">
        <v>79</v>
      </c>
      <c r="BW109" s="141" t="s">
        <v>128</v>
      </c>
      <c r="BX109" s="141" t="s">
        <v>115</v>
      </c>
      <c r="CL109" s="141" t="s">
        <v>1</v>
      </c>
    </row>
    <row r="110" spans="1:90" s="4" customFormat="1" ht="16.5" customHeight="1">
      <c r="A110" s="119" t="s">
        <v>81</v>
      </c>
      <c r="B110" s="70"/>
      <c r="C110" s="133"/>
      <c r="D110" s="133"/>
      <c r="E110" s="133"/>
      <c r="F110" s="134" t="s">
        <v>129</v>
      </c>
      <c r="G110" s="134"/>
      <c r="H110" s="134"/>
      <c r="I110" s="134"/>
      <c r="J110" s="134"/>
      <c r="K110" s="133"/>
      <c r="L110" s="134" t="s">
        <v>130</v>
      </c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'0455 - Vedlejší náklady'!J34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96</v>
      </c>
      <c r="AR110" s="72"/>
      <c r="AS110" s="137">
        <v>0</v>
      </c>
      <c r="AT110" s="138">
        <f>ROUND(SUM(AV110:AW110),0)</f>
        <v>0</v>
      </c>
      <c r="AU110" s="139">
        <f>'0455 - Vedlejší náklady'!P126</f>
        <v>0</v>
      </c>
      <c r="AV110" s="138">
        <f>'0455 - Vedlejší náklady'!J37</f>
        <v>0</v>
      </c>
      <c r="AW110" s="138">
        <f>'0455 - Vedlejší náklady'!J38</f>
        <v>0</v>
      </c>
      <c r="AX110" s="138">
        <f>'0455 - Vedlejší náklady'!J39</f>
        <v>0</v>
      </c>
      <c r="AY110" s="138">
        <f>'0455 - Vedlejší náklady'!J40</f>
        <v>0</v>
      </c>
      <c r="AZ110" s="138">
        <f>'0455 - Vedlejší náklady'!F37</f>
        <v>0</v>
      </c>
      <c r="BA110" s="138">
        <f>'0455 - Vedlejší náklady'!F38</f>
        <v>0</v>
      </c>
      <c r="BB110" s="138">
        <f>'0455 - Vedlejší náklady'!F39</f>
        <v>0</v>
      </c>
      <c r="BC110" s="138">
        <f>'0455 - Vedlejší náklady'!F40</f>
        <v>0</v>
      </c>
      <c r="BD110" s="140">
        <f>'0455 - Vedlejší náklady'!F41</f>
        <v>0</v>
      </c>
      <c r="BE110" s="4"/>
      <c r="BT110" s="141" t="s">
        <v>118</v>
      </c>
      <c r="BV110" s="141" t="s">
        <v>79</v>
      </c>
      <c r="BW110" s="141" t="s">
        <v>131</v>
      </c>
      <c r="BX110" s="141" t="s">
        <v>115</v>
      </c>
      <c r="CL110" s="141" t="s">
        <v>1</v>
      </c>
    </row>
    <row r="111" spans="1:91" s="7" customFormat="1" ht="16.5" customHeight="1">
      <c r="A111" s="7"/>
      <c r="B111" s="120"/>
      <c r="C111" s="121"/>
      <c r="D111" s="122" t="s">
        <v>132</v>
      </c>
      <c r="E111" s="122"/>
      <c r="F111" s="122"/>
      <c r="G111" s="122"/>
      <c r="H111" s="122"/>
      <c r="I111" s="123"/>
      <c r="J111" s="122" t="s">
        <v>133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32">
        <f>ROUND(SUM(AG112:AG114),0)</f>
        <v>0</v>
      </c>
      <c r="AH111" s="123"/>
      <c r="AI111" s="123"/>
      <c r="AJ111" s="123"/>
      <c r="AK111" s="123"/>
      <c r="AL111" s="123"/>
      <c r="AM111" s="123"/>
      <c r="AN111" s="124">
        <f>SUM(AG111,AT111)</f>
        <v>0</v>
      </c>
      <c r="AO111" s="123"/>
      <c r="AP111" s="123"/>
      <c r="AQ111" s="125" t="s">
        <v>84</v>
      </c>
      <c r="AR111" s="126"/>
      <c r="AS111" s="127">
        <f>ROUND(SUM(AS112:AS114),0)</f>
        <v>0</v>
      </c>
      <c r="AT111" s="128">
        <f>ROUND(SUM(AV111:AW111),0)</f>
        <v>0</v>
      </c>
      <c r="AU111" s="129">
        <f>ROUND(SUM(AU112:AU114),5)</f>
        <v>0</v>
      </c>
      <c r="AV111" s="128">
        <f>ROUND(AZ111*L29,0)</f>
        <v>0</v>
      </c>
      <c r="AW111" s="128">
        <f>ROUND(BA111*L30,0)</f>
        <v>0</v>
      </c>
      <c r="AX111" s="128">
        <f>ROUND(BB111*L29,0)</f>
        <v>0</v>
      </c>
      <c r="AY111" s="128">
        <f>ROUND(BC111*L30,0)</f>
        <v>0</v>
      </c>
      <c r="AZ111" s="128">
        <f>ROUND(SUM(AZ112:AZ114),0)</f>
        <v>0</v>
      </c>
      <c r="BA111" s="128">
        <f>ROUND(SUM(BA112:BA114),0)</f>
        <v>0</v>
      </c>
      <c r="BB111" s="128">
        <f>ROUND(SUM(BB112:BB114),0)</f>
        <v>0</v>
      </c>
      <c r="BC111" s="128">
        <f>ROUND(SUM(BC112:BC114),0)</f>
        <v>0</v>
      </c>
      <c r="BD111" s="130">
        <f>ROUND(SUM(BD112:BD114),0)</f>
        <v>0</v>
      </c>
      <c r="BE111" s="7"/>
      <c r="BS111" s="131" t="s">
        <v>76</v>
      </c>
      <c r="BT111" s="131" t="s">
        <v>8</v>
      </c>
      <c r="BV111" s="131" t="s">
        <v>79</v>
      </c>
      <c r="BW111" s="131" t="s">
        <v>134</v>
      </c>
      <c r="BX111" s="131" t="s">
        <v>5</v>
      </c>
      <c r="CL111" s="131" t="s">
        <v>1</v>
      </c>
      <c r="CM111" s="131" t="s">
        <v>86</v>
      </c>
    </row>
    <row r="112" spans="1:91" s="4" customFormat="1" ht="16.5" customHeight="1">
      <c r="A112" s="119" t="s">
        <v>81</v>
      </c>
      <c r="B112" s="70"/>
      <c r="C112" s="133"/>
      <c r="D112" s="133"/>
      <c r="E112" s="134" t="s">
        <v>132</v>
      </c>
      <c r="F112" s="134"/>
      <c r="G112" s="134"/>
      <c r="H112" s="134"/>
      <c r="I112" s="134"/>
      <c r="J112" s="133"/>
      <c r="K112" s="134" t="s">
        <v>133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'040 - SO O  Výrobní hala O1'!J30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 t="s">
        <v>96</v>
      </c>
      <c r="AR112" s="72"/>
      <c r="AS112" s="137">
        <v>0</v>
      </c>
      <c r="AT112" s="138">
        <f>ROUND(SUM(AV112:AW112),0)</f>
        <v>0</v>
      </c>
      <c r="AU112" s="139">
        <f>'040 - SO O  Výrobní hala O1'!P134</f>
        <v>0</v>
      </c>
      <c r="AV112" s="138">
        <f>'040 - SO O  Výrobní hala O1'!J33</f>
        <v>0</v>
      </c>
      <c r="AW112" s="138">
        <f>'040 - SO O  Výrobní hala O1'!J34</f>
        <v>0</v>
      </c>
      <c r="AX112" s="138">
        <f>'040 - SO O  Výrobní hala O1'!J35</f>
        <v>0</v>
      </c>
      <c r="AY112" s="138">
        <f>'040 - SO O  Výrobní hala O1'!J36</f>
        <v>0</v>
      </c>
      <c r="AZ112" s="138">
        <f>'040 - SO O  Výrobní hala O1'!F33</f>
        <v>0</v>
      </c>
      <c r="BA112" s="138">
        <f>'040 - SO O  Výrobní hala O1'!F34</f>
        <v>0</v>
      </c>
      <c r="BB112" s="138">
        <f>'040 - SO O  Výrobní hala O1'!F35</f>
        <v>0</v>
      </c>
      <c r="BC112" s="138">
        <f>'040 - SO O  Výrobní hala O1'!F36</f>
        <v>0</v>
      </c>
      <c r="BD112" s="140">
        <f>'040 - SO O  Výrobní hala O1'!F37</f>
        <v>0</v>
      </c>
      <c r="BE112" s="4"/>
      <c r="BT112" s="141" t="s">
        <v>86</v>
      </c>
      <c r="BU112" s="141" t="s">
        <v>97</v>
      </c>
      <c r="BV112" s="141" t="s">
        <v>79</v>
      </c>
      <c r="BW112" s="141" t="s">
        <v>134</v>
      </c>
      <c r="BX112" s="141" t="s">
        <v>5</v>
      </c>
      <c r="CL112" s="141" t="s">
        <v>1</v>
      </c>
      <c r="CM112" s="141" t="s">
        <v>86</v>
      </c>
    </row>
    <row r="113" spans="1:90" s="4" customFormat="1" ht="16.5" customHeight="1">
      <c r="A113" s="119" t="s">
        <v>81</v>
      </c>
      <c r="B113" s="70"/>
      <c r="C113" s="133"/>
      <c r="D113" s="133"/>
      <c r="E113" s="134" t="s">
        <v>135</v>
      </c>
      <c r="F113" s="134"/>
      <c r="G113" s="134"/>
      <c r="H113" s="134"/>
      <c r="I113" s="134"/>
      <c r="J113" s="133"/>
      <c r="K113" s="134" t="s">
        <v>99</v>
      </c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>
        <f>'041 - Zdravotně technické...'!J32</f>
        <v>0</v>
      </c>
      <c r="AH113" s="133"/>
      <c r="AI113" s="133"/>
      <c r="AJ113" s="133"/>
      <c r="AK113" s="133"/>
      <c r="AL113" s="133"/>
      <c r="AM113" s="133"/>
      <c r="AN113" s="135">
        <f>SUM(AG113,AT113)</f>
        <v>0</v>
      </c>
      <c r="AO113" s="133"/>
      <c r="AP113" s="133"/>
      <c r="AQ113" s="136" t="s">
        <v>96</v>
      </c>
      <c r="AR113" s="72"/>
      <c r="AS113" s="137">
        <v>0</v>
      </c>
      <c r="AT113" s="138">
        <f>ROUND(SUM(AV113:AW113),0)</f>
        <v>0</v>
      </c>
      <c r="AU113" s="139">
        <f>'041 - Zdravotně technické...'!P125</f>
        <v>0</v>
      </c>
      <c r="AV113" s="138">
        <f>'041 - Zdravotně technické...'!J35</f>
        <v>0</v>
      </c>
      <c r="AW113" s="138">
        <f>'041 - Zdravotně technické...'!J36</f>
        <v>0</v>
      </c>
      <c r="AX113" s="138">
        <f>'041 - Zdravotně technické...'!J37</f>
        <v>0</v>
      </c>
      <c r="AY113" s="138">
        <f>'041 - Zdravotně technické...'!J38</f>
        <v>0</v>
      </c>
      <c r="AZ113" s="138">
        <f>'041 - Zdravotně technické...'!F35</f>
        <v>0</v>
      </c>
      <c r="BA113" s="138">
        <f>'041 - Zdravotně technické...'!F36</f>
        <v>0</v>
      </c>
      <c r="BB113" s="138">
        <f>'041 - Zdravotně technické...'!F37</f>
        <v>0</v>
      </c>
      <c r="BC113" s="138">
        <f>'041 - Zdravotně technické...'!F38</f>
        <v>0</v>
      </c>
      <c r="BD113" s="140">
        <f>'041 - Zdravotně technické...'!F39</f>
        <v>0</v>
      </c>
      <c r="BE113" s="4"/>
      <c r="BT113" s="141" t="s">
        <v>86</v>
      </c>
      <c r="BV113" s="141" t="s">
        <v>79</v>
      </c>
      <c r="BW113" s="141" t="s">
        <v>136</v>
      </c>
      <c r="BX113" s="141" t="s">
        <v>134</v>
      </c>
      <c r="CL113" s="141" t="s">
        <v>1</v>
      </c>
    </row>
    <row r="114" spans="1:90" s="4" customFormat="1" ht="16.5" customHeight="1">
      <c r="A114" s="119" t="s">
        <v>81</v>
      </c>
      <c r="B114" s="70"/>
      <c r="C114" s="133"/>
      <c r="D114" s="133"/>
      <c r="E114" s="134" t="s">
        <v>137</v>
      </c>
      <c r="F114" s="134"/>
      <c r="G114" s="134"/>
      <c r="H114" s="134"/>
      <c r="I114" s="134"/>
      <c r="J114" s="133"/>
      <c r="K114" s="134" t="s">
        <v>102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'042 - Plyn'!J32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96</v>
      </c>
      <c r="AR114" s="72"/>
      <c r="AS114" s="137">
        <v>0</v>
      </c>
      <c r="AT114" s="138">
        <f>ROUND(SUM(AV114:AW114),0)</f>
        <v>0</v>
      </c>
      <c r="AU114" s="139">
        <f>'042 - Plyn'!P124</f>
        <v>0</v>
      </c>
      <c r="AV114" s="138">
        <f>'042 - Plyn'!J35</f>
        <v>0</v>
      </c>
      <c r="AW114" s="138">
        <f>'042 - Plyn'!J36</f>
        <v>0</v>
      </c>
      <c r="AX114" s="138">
        <f>'042 - Plyn'!J37</f>
        <v>0</v>
      </c>
      <c r="AY114" s="138">
        <f>'042 - Plyn'!J38</f>
        <v>0</v>
      </c>
      <c r="AZ114" s="138">
        <f>'042 - Plyn'!F35</f>
        <v>0</v>
      </c>
      <c r="BA114" s="138">
        <f>'042 - Plyn'!F36</f>
        <v>0</v>
      </c>
      <c r="BB114" s="138">
        <f>'042 - Plyn'!F37</f>
        <v>0</v>
      </c>
      <c r="BC114" s="138">
        <f>'042 - Plyn'!F38</f>
        <v>0</v>
      </c>
      <c r="BD114" s="140">
        <f>'042 - Plyn'!F39</f>
        <v>0</v>
      </c>
      <c r="BE114" s="4"/>
      <c r="BT114" s="141" t="s">
        <v>86</v>
      </c>
      <c r="BV114" s="141" t="s">
        <v>79</v>
      </c>
      <c r="BW114" s="141" t="s">
        <v>138</v>
      </c>
      <c r="BX114" s="141" t="s">
        <v>134</v>
      </c>
      <c r="CL114" s="141" t="s">
        <v>1</v>
      </c>
    </row>
    <row r="115" spans="1:91" s="7" customFormat="1" ht="16.5" customHeight="1">
      <c r="A115" s="119" t="s">
        <v>81</v>
      </c>
      <c r="B115" s="120"/>
      <c r="C115" s="121"/>
      <c r="D115" s="122" t="s">
        <v>139</v>
      </c>
      <c r="E115" s="122"/>
      <c r="F115" s="122"/>
      <c r="G115" s="122"/>
      <c r="H115" s="122"/>
      <c r="I115" s="123"/>
      <c r="J115" s="122" t="s">
        <v>140</v>
      </c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4">
        <f>'050 - SO 10  Dešťová kana...'!J30</f>
        <v>0</v>
      </c>
      <c r="AH115" s="123"/>
      <c r="AI115" s="123"/>
      <c r="AJ115" s="123"/>
      <c r="AK115" s="123"/>
      <c r="AL115" s="123"/>
      <c r="AM115" s="123"/>
      <c r="AN115" s="124">
        <f>SUM(AG115,AT115)</f>
        <v>0</v>
      </c>
      <c r="AO115" s="123"/>
      <c r="AP115" s="123"/>
      <c r="AQ115" s="125" t="s">
        <v>84</v>
      </c>
      <c r="AR115" s="126"/>
      <c r="AS115" s="127">
        <v>0</v>
      </c>
      <c r="AT115" s="128">
        <f>ROUND(SUM(AV115:AW115),0)</f>
        <v>0</v>
      </c>
      <c r="AU115" s="129">
        <f>'050 - SO 10  Dešťová kana...'!P123</f>
        <v>0</v>
      </c>
      <c r="AV115" s="128">
        <f>'050 - SO 10  Dešťová kana...'!J33</f>
        <v>0</v>
      </c>
      <c r="AW115" s="128">
        <f>'050 - SO 10  Dešťová kana...'!J34</f>
        <v>0</v>
      </c>
      <c r="AX115" s="128">
        <f>'050 - SO 10  Dešťová kana...'!J35</f>
        <v>0</v>
      </c>
      <c r="AY115" s="128">
        <f>'050 - SO 10  Dešťová kana...'!J36</f>
        <v>0</v>
      </c>
      <c r="AZ115" s="128">
        <f>'050 - SO 10  Dešťová kana...'!F33</f>
        <v>0</v>
      </c>
      <c r="BA115" s="128">
        <f>'050 - SO 10  Dešťová kana...'!F34</f>
        <v>0</v>
      </c>
      <c r="BB115" s="128">
        <f>'050 - SO 10  Dešťová kana...'!F35</f>
        <v>0</v>
      </c>
      <c r="BC115" s="128">
        <f>'050 - SO 10  Dešťová kana...'!F36</f>
        <v>0</v>
      </c>
      <c r="BD115" s="130">
        <f>'050 - SO 10  Dešťová kana...'!F37</f>
        <v>0</v>
      </c>
      <c r="BE115" s="7"/>
      <c r="BT115" s="131" t="s">
        <v>8</v>
      </c>
      <c r="BV115" s="131" t="s">
        <v>79</v>
      </c>
      <c r="BW115" s="131" t="s">
        <v>141</v>
      </c>
      <c r="BX115" s="131" t="s">
        <v>5</v>
      </c>
      <c r="CL115" s="131" t="s">
        <v>1</v>
      </c>
      <c r="CM115" s="131" t="s">
        <v>86</v>
      </c>
    </row>
    <row r="116" spans="1:91" s="7" customFormat="1" ht="16.5" customHeight="1">
      <c r="A116" s="119" t="s">
        <v>81</v>
      </c>
      <c r="B116" s="120"/>
      <c r="C116" s="121"/>
      <c r="D116" s="122" t="s">
        <v>142</v>
      </c>
      <c r="E116" s="122"/>
      <c r="F116" s="122"/>
      <c r="G116" s="122"/>
      <c r="H116" s="122"/>
      <c r="I116" s="123"/>
      <c r="J116" s="122" t="s">
        <v>143</v>
      </c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4">
        <f>'060 - SO 10a  Zatrubnění ...'!J30</f>
        <v>0</v>
      </c>
      <c r="AH116" s="123"/>
      <c r="AI116" s="123"/>
      <c r="AJ116" s="123"/>
      <c r="AK116" s="123"/>
      <c r="AL116" s="123"/>
      <c r="AM116" s="123"/>
      <c r="AN116" s="124">
        <f>SUM(AG116,AT116)</f>
        <v>0</v>
      </c>
      <c r="AO116" s="123"/>
      <c r="AP116" s="123"/>
      <c r="AQ116" s="125" t="s">
        <v>84</v>
      </c>
      <c r="AR116" s="126"/>
      <c r="AS116" s="127">
        <v>0</v>
      </c>
      <c r="AT116" s="128">
        <f>ROUND(SUM(AV116:AW116),0)</f>
        <v>0</v>
      </c>
      <c r="AU116" s="129">
        <f>'060 - SO 10a  Zatrubnění ...'!P124</f>
        <v>0</v>
      </c>
      <c r="AV116" s="128">
        <f>'060 - SO 10a  Zatrubnění ...'!J33</f>
        <v>0</v>
      </c>
      <c r="AW116" s="128">
        <f>'060 - SO 10a  Zatrubnění ...'!J34</f>
        <v>0</v>
      </c>
      <c r="AX116" s="128">
        <f>'060 - SO 10a  Zatrubnění ...'!J35</f>
        <v>0</v>
      </c>
      <c r="AY116" s="128">
        <f>'060 - SO 10a  Zatrubnění ...'!J36</f>
        <v>0</v>
      </c>
      <c r="AZ116" s="128">
        <f>'060 - SO 10a  Zatrubnění ...'!F33</f>
        <v>0</v>
      </c>
      <c r="BA116" s="128">
        <f>'060 - SO 10a  Zatrubnění ...'!F34</f>
        <v>0</v>
      </c>
      <c r="BB116" s="128">
        <f>'060 - SO 10a  Zatrubnění ...'!F35</f>
        <v>0</v>
      </c>
      <c r="BC116" s="128">
        <f>'060 - SO 10a  Zatrubnění ...'!F36</f>
        <v>0</v>
      </c>
      <c r="BD116" s="130">
        <f>'060 - SO 10a  Zatrubnění ...'!F37</f>
        <v>0</v>
      </c>
      <c r="BE116" s="7"/>
      <c r="BT116" s="131" t="s">
        <v>8</v>
      </c>
      <c r="BV116" s="131" t="s">
        <v>79</v>
      </c>
      <c r="BW116" s="131" t="s">
        <v>144</v>
      </c>
      <c r="BX116" s="131" t="s">
        <v>5</v>
      </c>
      <c r="CL116" s="131" t="s">
        <v>1</v>
      </c>
      <c r="CM116" s="131" t="s">
        <v>86</v>
      </c>
    </row>
    <row r="117" spans="1:91" s="7" customFormat="1" ht="24.75" customHeight="1">
      <c r="A117" s="119" t="s">
        <v>81</v>
      </c>
      <c r="B117" s="120"/>
      <c r="C117" s="121"/>
      <c r="D117" s="122" t="s">
        <v>145</v>
      </c>
      <c r="E117" s="122"/>
      <c r="F117" s="122"/>
      <c r="G117" s="122"/>
      <c r="H117" s="122"/>
      <c r="I117" s="123"/>
      <c r="J117" s="122" t="s">
        <v>146</v>
      </c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4">
        <f>'070 - SO 10b  Akumulační ...'!J30</f>
        <v>0</v>
      </c>
      <c r="AH117" s="123"/>
      <c r="AI117" s="123"/>
      <c r="AJ117" s="123"/>
      <c r="AK117" s="123"/>
      <c r="AL117" s="123"/>
      <c r="AM117" s="123"/>
      <c r="AN117" s="124">
        <f>SUM(AG117,AT117)</f>
        <v>0</v>
      </c>
      <c r="AO117" s="123"/>
      <c r="AP117" s="123"/>
      <c r="AQ117" s="125" t="s">
        <v>84</v>
      </c>
      <c r="AR117" s="126"/>
      <c r="AS117" s="127">
        <v>0</v>
      </c>
      <c r="AT117" s="128">
        <f>ROUND(SUM(AV117:AW117),0)</f>
        <v>0</v>
      </c>
      <c r="AU117" s="129">
        <f>'070 - SO 10b  Akumulační ...'!P126</f>
        <v>0</v>
      </c>
      <c r="AV117" s="128">
        <f>'070 - SO 10b  Akumulační ...'!J33</f>
        <v>0</v>
      </c>
      <c r="AW117" s="128">
        <f>'070 - SO 10b  Akumulační ...'!J34</f>
        <v>0</v>
      </c>
      <c r="AX117" s="128">
        <f>'070 - SO 10b  Akumulační ...'!J35</f>
        <v>0</v>
      </c>
      <c r="AY117" s="128">
        <f>'070 - SO 10b  Akumulační ...'!J36</f>
        <v>0</v>
      </c>
      <c r="AZ117" s="128">
        <f>'070 - SO 10b  Akumulační ...'!F33</f>
        <v>0</v>
      </c>
      <c r="BA117" s="128">
        <f>'070 - SO 10b  Akumulační ...'!F34</f>
        <v>0</v>
      </c>
      <c r="BB117" s="128">
        <f>'070 - SO 10b  Akumulační ...'!F35</f>
        <v>0</v>
      </c>
      <c r="BC117" s="128">
        <f>'070 - SO 10b  Akumulační ...'!F36</f>
        <v>0</v>
      </c>
      <c r="BD117" s="130">
        <f>'070 - SO 10b  Akumulační ...'!F37</f>
        <v>0</v>
      </c>
      <c r="BE117" s="7"/>
      <c r="BT117" s="131" t="s">
        <v>8</v>
      </c>
      <c r="BV117" s="131" t="s">
        <v>79</v>
      </c>
      <c r="BW117" s="131" t="s">
        <v>147</v>
      </c>
      <c r="BX117" s="131" t="s">
        <v>5</v>
      </c>
      <c r="CL117" s="131" t="s">
        <v>1</v>
      </c>
      <c r="CM117" s="131" t="s">
        <v>86</v>
      </c>
    </row>
    <row r="118" spans="1:91" s="7" customFormat="1" ht="16.5" customHeight="1">
      <c r="A118" s="119" t="s">
        <v>81</v>
      </c>
      <c r="B118" s="120"/>
      <c r="C118" s="121"/>
      <c r="D118" s="122" t="s">
        <v>148</v>
      </c>
      <c r="E118" s="122"/>
      <c r="F118" s="122"/>
      <c r="G118" s="122"/>
      <c r="H118" s="122"/>
      <c r="I118" s="123"/>
      <c r="J118" s="122" t="s">
        <v>149</v>
      </c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4">
        <f>'080 - SO 11  Splašková ka...'!J30</f>
        <v>0</v>
      </c>
      <c r="AH118" s="123"/>
      <c r="AI118" s="123"/>
      <c r="AJ118" s="123"/>
      <c r="AK118" s="123"/>
      <c r="AL118" s="123"/>
      <c r="AM118" s="123"/>
      <c r="AN118" s="124">
        <f>SUM(AG118,AT118)</f>
        <v>0</v>
      </c>
      <c r="AO118" s="123"/>
      <c r="AP118" s="123"/>
      <c r="AQ118" s="125" t="s">
        <v>84</v>
      </c>
      <c r="AR118" s="126"/>
      <c r="AS118" s="127">
        <v>0</v>
      </c>
      <c r="AT118" s="128">
        <f>ROUND(SUM(AV118:AW118),0)</f>
        <v>0</v>
      </c>
      <c r="AU118" s="129">
        <f>'080 - SO 11  Splašková ka...'!P121</f>
        <v>0</v>
      </c>
      <c r="AV118" s="128">
        <f>'080 - SO 11  Splašková ka...'!J33</f>
        <v>0</v>
      </c>
      <c r="AW118" s="128">
        <f>'080 - SO 11  Splašková ka...'!J34</f>
        <v>0</v>
      </c>
      <c r="AX118" s="128">
        <f>'080 - SO 11  Splašková ka...'!J35</f>
        <v>0</v>
      </c>
      <c r="AY118" s="128">
        <f>'080 - SO 11  Splašková ka...'!J36</f>
        <v>0</v>
      </c>
      <c r="AZ118" s="128">
        <f>'080 - SO 11  Splašková ka...'!F33</f>
        <v>0</v>
      </c>
      <c r="BA118" s="128">
        <f>'080 - SO 11  Splašková ka...'!F34</f>
        <v>0</v>
      </c>
      <c r="BB118" s="128">
        <f>'080 - SO 11  Splašková ka...'!F35</f>
        <v>0</v>
      </c>
      <c r="BC118" s="128">
        <f>'080 - SO 11  Splašková ka...'!F36</f>
        <v>0</v>
      </c>
      <c r="BD118" s="130">
        <f>'080 - SO 11  Splašková ka...'!F37</f>
        <v>0</v>
      </c>
      <c r="BE118" s="7"/>
      <c r="BT118" s="131" t="s">
        <v>8</v>
      </c>
      <c r="BV118" s="131" t="s">
        <v>79</v>
      </c>
      <c r="BW118" s="131" t="s">
        <v>150</v>
      </c>
      <c r="BX118" s="131" t="s">
        <v>5</v>
      </c>
      <c r="CL118" s="131" t="s">
        <v>1</v>
      </c>
      <c r="CM118" s="131" t="s">
        <v>86</v>
      </c>
    </row>
    <row r="119" spans="1:91" s="7" customFormat="1" ht="16.5" customHeight="1">
      <c r="A119" s="119" t="s">
        <v>81</v>
      </c>
      <c r="B119" s="120"/>
      <c r="C119" s="121"/>
      <c r="D119" s="122" t="s">
        <v>151</v>
      </c>
      <c r="E119" s="122"/>
      <c r="F119" s="122"/>
      <c r="G119" s="122"/>
      <c r="H119" s="122"/>
      <c r="I119" s="123"/>
      <c r="J119" s="122" t="s">
        <v>152</v>
      </c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4">
        <f>'090 - SO 12  Vodovod'!J30</f>
        <v>0</v>
      </c>
      <c r="AH119" s="123"/>
      <c r="AI119" s="123"/>
      <c r="AJ119" s="123"/>
      <c r="AK119" s="123"/>
      <c r="AL119" s="123"/>
      <c r="AM119" s="123"/>
      <c r="AN119" s="124">
        <f>SUM(AG119,AT119)</f>
        <v>0</v>
      </c>
      <c r="AO119" s="123"/>
      <c r="AP119" s="123"/>
      <c r="AQ119" s="125" t="s">
        <v>84</v>
      </c>
      <c r="AR119" s="126"/>
      <c r="AS119" s="127">
        <v>0</v>
      </c>
      <c r="AT119" s="128">
        <f>ROUND(SUM(AV119:AW119),0)</f>
        <v>0</v>
      </c>
      <c r="AU119" s="129">
        <f>'090 - SO 12  Vodovod'!P128</f>
        <v>0</v>
      </c>
      <c r="AV119" s="128">
        <f>'090 - SO 12  Vodovod'!J33</f>
        <v>0</v>
      </c>
      <c r="AW119" s="128">
        <f>'090 - SO 12  Vodovod'!J34</f>
        <v>0</v>
      </c>
      <c r="AX119" s="128">
        <f>'090 - SO 12  Vodovod'!J35</f>
        <v>0</v>
      </c>
      <c r="AY119" s="128">
        <f>'090 - SO 12  Vodovod'!J36</f>
        <v>0</v>
      </c>
      <c r="AZ119" s="128">
        <f>'090 - SO 12  Vodovod'!F33</f>
        <v>0</v>
      </c>
      <c r="BA119" s="128">
        <f>'090 - SO 12  Vodovod'!F34</f>
        <v>0</v>
      </c>
      <c r="BB119" s="128">
        <f>'090 - SO 12  Vodovod'!F35</f>
        <v>0</v>
      </c>
      <c r="BC119" s="128">
        <f>'090 - SO 12  Vodovod'!F36</f>
        <v>0</v>
      </c>
      <c r="BD119" s="130">
        <f>'090 - SO 12  Vodovod'!F37</f>
        <v>0</v>
      </c>
      <c r="BE119" s="7"/>
      <c r="BT119" s="131" t="s">
        <v>8</v>
      </c>
      <c r="BV119" s="131" t="s">
        <v>79</v>
      </c>
      <c r="BW119" s="131" t="s">
        <v>153</v>
      </c>
      <c r="BX119" s="131" t="s">
        <v>5</v>
      </c>
      <c r="CL119" s="131" t="s">
        <v>1</v>
      </c>
      <c r="CM119" s="131" t="s">
        <v>86</v>
      </c>
    </row>
    <row r="120" spans="1:91" s="7" customFormat="1" ht="16.5" customHeight="1">
      <c r="A120" s="119" t="s">
        <v>81</v>
      </c>
      <c r="B120" s="120"/>
      <c r="C120" s="121"/>
      <c r="D120" s="122" t="s">
        <v>154</v>
      </c>
      <c r="E120" s="122"/>
      <c r="F120" s="122"/>
      <c r="G120" s="122"/>
      <c r="H120" s="122"/>
      <c r="I120" s="123"/>
      <c r="J120" s="122" t="s">
        <v>155</v>
      </c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4">
        <f>'100 - SO 13  Plynovod'!J30</f>
        <v>0</v>
      </c>
      <c r="AH120" s="123"/>
      <c r="AI120" s="123"/>
      <c r="AJ120" s="123"/>
      <c r="AK120" s="123"/>
      <c r="AL120" s="123"/>
      <c r="AM120" s="123"/>
      <c r="AN120" s="124">
        <f>SUM(AG120,AT120)</f>
        <v>0</v>
      </c>
      <c r="AO120" s="123"/>
      <c r="AP120" s="123"/>
      <c r="AQ120" s="125" t="s">
        <v>84</v>
      </c>
      <c r="AR120" s="126"/>
      <c r="AS120" s="127">
        <v>0</v>
      </c>
      <c r="AT120" s="128">
        <f>ROUND(SUM(AV120:AW120),0)</f>
        <v>0</v>
      </c>
      <c r="AU120" s="129">
        <f>'100 - SO 13  Plynovod'!P121</f>
        <v>0</v>
      </c>
      <c r="AV120" s="128">
        <f>'100 - SO 13  Plynovod'!J33</f>
        <v>0</v>
      </c>
      <c r="AW120" s="128">
        <f>'100 - SO 13  Plynovod'!J34</f>
        <v>0</v>
      </c>
      <c r="AX120" s="128">
        <f>'100 - SO 13  Plynovod'!J35</f>
        <v>0</v>
      </c>
      <c r="AY120" s="128">
        <f>'100 - SO 13  Plynovod'!J36</f>
        <v>0</v>
      </c>
      <c r="AZ120" s="128">
        <f>'100 - SO 13  Plynovod'!F33</f>
        <v>0</v>
      </c>
      <c r="BA120" s="128">
        <f>'100 - SO 13  Plynovod'!F34</f>
        <v>0</v>
      </c>
      <c r="BB120" s="128">
        <f>'100 - SO 13  Plynovod'!F35</f>
        <v>0</v>
      </c>
      <c r="BC120" s="128">
        <f>'100 - SO 13  Plynovod'!F36</f>
        <v>0</v>
      </c>
      <c r="BD120" s="130">
        <f>'100 - SO 13  Plynovod'!F37</f>
        <v>0</v>
      </c>
      <c r="BE120" s="7"/>
      <c r="BT120" s="131" t="s">
        <v>8</v>
      </c>
      <c r="BV120" s="131" t="s">
        <v>79</v>
      </c>
      <c r="BW120" s="131" t="s">
        <v>156</v>
      </c>
      <c r="BX120" s="131" t="s">
        <v>5</v>
      </c>
      <c r="CL120" s="131" t="s">
        <v>1</v>
      </c>
      <c r="CM120" s="131" t="s">
        <v>86</v>
      </c>
    </row>
    <row r="121" spans="1:91" s="7" customFormat="1" ht="16.5" customHeight="1">
      <c r="A121" s="119" t="s">
        <v>81</v>
      </c>
      <c r="B121" s="120"/>
      <c r="C121" s="121"/>
      <c r="D121" s="122" t="s">
        <v>157</v>
      </c>
      <c r="E121" s="122"/>
      <c r="F121" s="122"/>
      <c r="G121" s="122"/>
      <c r="H121" s="122"/>
      <c r="I121" s="123"/>
      <c r="J121" s="122" t="s">
        <v>158</v>
      </c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4">
        <f>'110 - SO 13a  Přeložka pl...'!J30</f>
        <v>0</v>
      </c>
      <c r="AH121" s="123"/>
      <c r="AI121" s="123"/>
      <c r="AJ121" s="123"/>
      <c r="AK121" s="123"/>
      <c r="AL121" s="123"/>
      <c r="AM121" s="123"/>
      <c r="AN121" s="124">
        <f>SUM(AG121,AT121)</f>
        <v>0</v>
      </c>
      <c r="AO121" s="123"/>
      <c r="AP121" s="123"/>
      <c r="AQ121" s="125" t="s">
        <v>84</v>
      </c>
      <c r="AR121" s="126"/>
      <c r="AS121" s="127">
        <v>0</v>
      </c>
      <c r="AT121" s="128">
        <f>ROUND(SUM(AV121:AW121),0)</f>
        <v>0</v>
      </c>
      <c r="AU121" s="129">
        <f>'110 - SO 13a  Přeložka pl...'!P118</f>
        <v>0</v>
      </c>
      <c r="AV121" s="128">
        <f>'110 - SO 13a  Přeložka pl...'!J33</f>
        <v>0</v>
      </c>
      <c r="AW121" s="128">
        <f>'110 - SO 13a  Přeložka pl...'!J34</f>
        <v>0</v>
      </c>
      <c r="AX121" s="128">
        <f>'110 - SO 13a  Přeložka pl...'!J35</f>
        <v>0</v>
      </c>
      <c r="AY121" s="128">
        <f>'110 - SO 13a  Přeložka pl...'!J36</f>
        <v>0</v>
      </c>
      <c r="AZ121" s="128">
        <f>'110 - SO 13a  Přeložka pl...'!F33</f>
        <v>0</v>
      </c>
      <c r="BA121" s="128">
        <f>'110 - SO 13a  Přeložka pl...'!F34</f>
        <v>0</v>
      </c>
      <c r="BB121" s="128">
        <f>'110 - SO 13a  Přeložka pl...'!F35</f>
        <v>0</v>
      </c>
      <c r="BC121" s="128">
        <f>'110 - SO 13a  Přeložka pl...'!F36</f>
        <v>0</v>
      </c>
      <c r="BD121" s="130">
        <f>'110 - SO 13a  Přeložka pl...'!F37</f>
        <v>0</v>
      </c>
      <c r="BE121" s="7"/>
      <c r="BT121" s="131" t="s">
        <v>8</v>
      </c>
      <c r="BV121" s="131" t="s">
        <v>79</v>
      </c>
      <c r="BW121" s="131" t="s">
        <v>159</v>
      </c>
      <c r="BX121" s="131" t="s">
        <v>5</v>
      </c>
      <c r="CL121" s="131" t="s">
        <v>1</v>
      </c>
      <c r="CM121" s="131" t="s">
        <v>86</v>
      </c>
    </row>
    <row r="122" spans="1:91" s="7" customFormat="1" ht="16.5" customHeight="1">
      <c r="A122" s="119" t="s">
        <v>81</v>
      </c>
      <c r="B122" s="120"/>
      <c r="C122" s="121"/>
      <c r="D122" s="122" t="s">
        <v>160</v>
      </c>
      <c r="E122" s="122"/>
      <c r="F122" s="122"/>
      <c r="G122" s="122"/>
      <c r="H122" s="122"/>
      <c r="I122" s="123"/>
      <c r="J122" s="122" t="s">
        <v>161</v>
      </c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4">
        <f>'120 - SO14  Kabely NN'!J30</f>
        <v>0</v>
      </c>
      <c r="AH122" s="123"/>
      <c r="AI122" s="123"/>
      <c r="AJ122" s="123"/>
      <c r="AK122" s="123"/>
      <c r="AL122" s="123"/>
      <c r="AM122" s="123"/>
      <c r="AN122" s="124">
        <f>SUM(AG122,AT122)</f>
        <v>0</v>
      </c>
      <c r="AO122" s="123"/>
      <c r="AP122" s="123"/>
      <c r="AQ122" s="125" t="s">
        <v>84</v>
      </c>
      <c r="AR122" s="126"/>
      <c r="AS122" s="127">
        <v>0</v>
      </c>
      <c r="AT122" s="128">
        <f>ROUND(SUM(AV122:AW122),0)</f>
        <v>0</v>
      </c>
      <c r="AU122" s="129">
        <f>'120 - SO14  Kabely NN'!P125</f>
        <v>0</v>
      </c>
      <c r="AV122" s="128">
        <f>'120 - SO14  Kabely NN'!J33</f>
        <v>0</v>
      </c>
      <c r="AW122" s="128">
        <f>'120 - SO14  Kabely NN'!J34</f>
        <v>0</v>
      </c>
      <c r="AX122" s="128">
        <f>'120 - SO14  Kabely NN'!J35</f>
        <v>0</v>
      </c>
      <c r="AY122" s="128">
        <f>'120 - SO14  Kabely NN'!J36</f>
        <v>0</v>
      </c>
      <c r="AZ122" s="128">
        <f>'120 - SO14  Kabely NN'!F33</f>
        <v>0</v>
      </c>
      <c r="BA122" s="128">
        <f>'120 - SO14  Kabely NN'!F34</f>
        <v>0</v>
      </c>
      <c r="BB122" s="128">
        <f>'120 - SO14  Kabely NN'!F35</f>
        <v>0</v>
      </c>
      <c r="BC122" s="128">
        <f>'120 - SO14  Kabely NN'!F36</f>
        <v>0</v>
      </c>
      <c r="BD122" s="130">
        <f>'120 - SO14  Kabely NN'!F37</f>
        <v>0</v>
      </c>
      <c r="BE122" s="7"/>
      <c r="BT122" s="131" t="s">
        <v>8</v>
      </c>
      <c r="BV122" s="131" t="s">
        <v>79</v>
      </c>
      <c r="BW122" s="131" t="s">
        <v>162</v>
      </c>
      <c r="BX122" s="131" t="s">
        <v>5</v>
      </c>
      <c r="CL122" s="131" t="s">
        <v>1</v>
      </c>
      <c r="CM122" s="131" t="s">
        <v>86</v>
      </c>
    </row>
    <row r="123" spans="1:91" s="7" customFormat="1" ht="16.5" customHeight="1">
      <c r="A123" s="119" t="s">
        <v>81</v>
      </c>
      <c r="B123" s="120"/>
      <c r="C123" s="121"/>
      <c r="D123" s="122" t="s">
        <v>163</v>
      </c>
      <c r="E123" s="122"/>
      <c r="F123" s="122"/>
      <c r="G123" s="122"/>
      <c r="H123" s="122"/>
      <c r="I123" s="123"/>
      <c r="J123" s="122" t="s">
        <v>164</v>
      </c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4">
        <f>'130 - SO15  Trafostanice ...'!J30</f>
        <v>0</v>
      </c>
      <c r="AH123" s="123"/>
      <c r="AI123" s="123"/>
      <c r="AJ123" s="123"/>
      <c r="AK123" s="123"/>
      <c r="AL123" s="123"/>
      <c r="AM123" s="123"/>
      <c r="AN123" s="124">
        <f>SUM(AG123,AT123)</f>
        <v>0</v>
      </c>
      <c r="AO123" s="123"/>
      <c r="AP123" s="123"/>
      <c r="AQ123" s="125" t="s">
        <v>84</v>
      </c>
      <c r="AR123" s="126"/>
      <c r="AS123" s="127">
        <v>0</v>
      </c>
      <c r="AT123" s="128">
        <f>ROUND(SUM(AV123:AW123),0)</f>
        <v>0</v>
      </c>
      <c r="AU123" s="129">
        <f>'130 - SO15  Trafostanice ...'!P124</f>
        <v>0</v>
      </c>
      <c r="AV123" s="128">
        <f>'130 - SO15  Trafostanice ...'!J33</f>
        <v>0</v>
      </c>
      <c r="AW123" s="128">
        <f>'130 - SO15  Trafostanice ...'!J34</f>
        <v>0</v>
      </c>
      <c r="AX123" s="128">
        <f>'130 - SO15  Trafostanice ...'!J35</f>
        <v>0</v>
      </c>
      <c r="AY123" s="128">
        <f>'130 - SO15  Trafostanice ...'!J36</f>
        <v>0</v>
      </c>
      <c r="AZ123" s="128">
        <f>'130 - SO15  Trafostanice ...'!F33</f>
        <v>0</v>
      </c>
      <c r="BA123" s="128">
        <f>'130 - SO15  Trafostanice ...'!F34</f>
        <v>0</v>
      </c>
      <c r="BB123" s="128">
        <f>'130 - SO15  Trafostanice ...'!F35</f>
        <v>0</v>
      </c>
      <c r="BC123" s="128">
        <f>'130 - SO15  Trafostanice ...'!F36</f>
        <v>0</v>
      </c>
      <c r="BD123" s="130">
        <f>'130 - SO15  Trafostanice ...'!F37</f>
        <v>0</v>
      </c>
      <c r="BE123" s="7"/>
      <c r="BT123" s="131" t="s">
        <v>8</v>
      </c>
      <c r="BV123" s="131" t="s">
        <v>79</v>
      </c>
      <c r="BW123" s="131" t="s">
        <v>165</v>
      </c>
      <c r="BX123" s="131" t="s">
        <v>5</v>
      </c>
      <c r="CL123" s="131" t="s">
        <v>1</v>
      </c>
      <c r="CM123" s="131" t="s">
        <v>86</v>
      </c>
    </row>
    <row r="124" spans="1:91" s="7" customFormat="1" ht="16.5" customHeight="1">
      <c r="A124" s="119" t="s">
        <v>81</v>
      </c>
      <c r="B124" s="120"/>
      <c r="C124" s="121"/>
      <c r="D124" s="122" t="s">
        <v>166</v>
      </c>
      <c r="E124" s="122"/>
      <c r="F124" s="122"/>
      <c r="G124" s="122"/>
      <c r="H124" s="122"/>
      <c r="I124" s="123"/>
      <c r="J124" s="122" t="s">
        <v>167</v>
      </c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4">
        <f>'140 - SO16  Kabely SLP'!J30</f>
        <v>0</v>
      </c>
      <c r="AH124" s="123"/>
      <c r="AI124" s="123"/>
      <c r="AJ124" s="123"/>
      <c r="AK124" s="123"/>
      <c r="AL124" s="123"/>
      <c r="AM124" s="123"/>
      <c r="AN124" s="124">
        <f>SUM(AG124,AT124)</f>
        <v>0</v>
      </c>
      <c r="AO124" s="123"/>
      <c r="AP124" s="123"/>
      <c r="AQ124" s="125" t="s">
        <v>84</v>
      </c>
      <c r="AR124" s="126"/>
      <c r="AS124" s="127">
        <v>0</v>
      </c>
      <c r="AT124" s="128">
        <f>ROUND(SUM(AV124:AW124),0)</f>
        <v>0</v>
      </c>
      <c r="AU124" s="129">
        <f>'140 - SO16  Kabely SLP'!P117</f>
        <v>0</v>
      </c>
      <c r="AV124" s="128">
        <f>'140 - SO16  Kabely SLP'!J33</f>
        <v>0</v>
      </c>
      <c r="AW124" s="128">
        <f>'140 - SO16  Kabely SLP'!J34</f>
        <v>0</v>
      </c>
      <c r="AX124" s="128">
        <f>'140 - SO16  Kabely SLP'!J35</f>
        <v>0</v>
      </c>
      <c r="AY124" s="128">
        <f>'140 - SO16  Kabely SLP'!J36</f>
        <v>0</v>
      </c>
      <c r="AZ124" s="128">
        <f>'140 - SO16  Kabely SLP'!F33</f>
        <v>0</v>
      </c>
      <c r="BA124" s="128">
        <f>'140 - SO16  Kabely SLP'!F34</f>
        <v>0</v>
      </c>
      <c r="BB124" s="128">
        <f>'140 - SO16  Kabely SLP'!F35</f>
        <v>0</v>
      </c>
      <c r="BC124" s="128">
        <f>'140 - SO16  Kabely SLP'!F36</f>
        <v>0</v>
      </c>
      <c r="BD124" s="130">
        <f>'140 - SO16  Kabely SLP'!F37</f>
        <v>0</v>
      </c>
      <c r="BE124" s="7"/>
      <c r="BT124" s="131" t="s">
        <v>8</v>
      </c>
      <c r="BV124" s="131" t="s">
        <v>79</v>
      </c>
      <c r="BW124" s="131" t="s">
        <v>168</v>
      </c>
      <c r="BX124" s="131" t="s">
        <v>5</v>
      </c>
      <c r="CL124" s="131" t="s">
        <v>1</v>
      </c>
      <c r="CM124" s="131" t="s">
        <v>86</v>
      </c>
    </row>
    <row r="125" spans="1:91" s="7" customFormat="1" ht="24.75" customHeight="1">
      <c r="A125" s="119" t="s">
        <v>81</v>
      </c>
      <c r="B125" s="120"/>
      <c r="C125" s="121"/>
      <c r="D125" s="122" t="s">
        <v>169</v>
      </c>
      <c r="E125" s="122"/>
      <c r="F125" s="122"/>
      <c r="G125" s="122"/>
      <c r="H125" s="122"/>
      <c r="I125" s="123"/>
      <c r="J125" s="122" t="s">
        <v>170</v>
      </c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4">
        <f>'150 - SO 20  Zpevněné plo...'!J30</f>
        <v>0</v>
      </c>
      <c r="AH125" s="123"/>
      <c r="AI125" s="123"/>
      <c r="AJ125" s="123"/>
      <c r="AK125" s="123"/>
      <c r="AL125" s="123"/>
      <c r="AM125" s="123"/>
      <c r="AN125" s="124">
        <f>SUM(AG125,AT125)</f>
        <v>0</v>
      </c>
      <c r="AO125" s="123"/>
      <c r="AP125" s="123"/>
      <c r="AQ125" s="125" t="s">
        <v>84</v>
      </c>
      <c r="AR125" s="126"/>
      <c r="AS125" s="127">
        <v>0</v>
      </c>
      <c r="AT125" s="128">
        <f>ROUND(SUM(AV125:AW125),0)</f>
        <v>0</v>
      </c>
      <c r="AU125" s="129">
        <f>'150 - SO 20  Zpevněné plo...'!P127</f>
        <v>0</v>
      </c>
      <c r="AV125" s="128">
        <f>'150 - SO 20  Zpevněné plo...'!J33</f>
        <v>0</v>
      </c>
      <c r="AW125" s="128">
        <f>'150 - SO 20  Zpevněné plo...'!J34</f>
        <v>0</v>
      </c>
      <c r="AX125" s="128">
        <f>'150 - SO 20  Zpevněné plo...'!J35</f>
        <v>0</v>
      </c>
      <c r="AY125" s="128">
        <f>'150 - SO 20  Zpevněné plo...'!J36</f>
        <v>0</v>
      </c>
      <c r="AZ125" s="128">
        <f>'150 - SO 20  Zpevněné plo...'!F33</f>
        <v>0</v>
      </c>
      <c r="BA125" s="128">
        <f>'150 - SO 20  Zpevněné plo...'!F34</f>
        <v>0</v>
      </c>
      <c r="BB125" s="128">
        <f>'150 - SO 20  Zpevněné plo...'!F35</f>
        <v>0</v>
      </c>
      <c r="BC125" s="128">
        <f>'150 - SO 20  Zpevněné plo...'!F36</f>
        <v>0</v>
      </c>
      <c r="BD125" s="130">
        <f>'150 - SO 20  Zpevněné plo...'!F37</f>
        <v>0</v>
      </c>
      <c r="BE125" s="7"/>
      <c r="BT125" s="131" t="s">
        <v>8</v>
      </c>
      <c r="BV125" s="131" t="s">
        <v>79</v>
      </c>
      <c r="BW125" s="131" t="s">
        <v>171</v>
      </c>
      <c r="BX125" s="131" t="s">
        <v>5</v>
      </c>
      <c r="CL125" s="131" t="s">
        <v>1</v>
      </c>
      <c r="CM125" s="131" t="s">
        <v>86</v>
      </c>
    </row>
    <row r="126" spans="1:91" s="7" customFormat="1" ht="16.5" customHeight="1">
      <c r="A126" s="119" t="s">
        <v>81</v>
      </c>
      <c r="B126" s="120"/>
      <c r="C126" s="121"/>
      <c r="D126" s="122" t="s">
        <v>172</v>
      </c>
      <c r="E126" s="122"/>
      <c r="F126" s="122"/>
      <c r="G126" s="122"/>
      <c r="H126" s="122"/>
      <c r="I126" s="123"/>
      <c r="J126" s="122" t="s">
        <v>173</v>
      </c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4">
        <f>'160 - SO 21  Opěrné stěny'!J30</f>
        <v>0</v>
      </c>
      <c r="AH126" s="123"/>
      <c r="AI126" s="123"/>
      <c r="AJ126" s="123"/>
      <c r="AK126" s="123"/>
      <c r="AL126" s="123"/>
      <c r="AM126" s="123"/>
      <c r="AN126" s="124">
        <f>SUM(AG126,AT126)</f>
        <v>0</v>
      </c>
      <c r="AO126" s="123"/>
      <c r="AP126" s="123"/>
      <c r="AQ126" s="125" t="s">
        <v>84</v>
      </c>
      <c r="AR126" s="126"/>
      <c r="AS126" s="127">
        <v>0</v>
      </c>
      <c r="AT126" s="128">
        <f>ROUND(SUM(AV126:AW126),0)</f>
        <v>0</v>
      </c>
      <c r="AU126" s="129">
        <f>'160 - SO 21  Opěrné stěny'!P125</f>
        <v>0</v>
      </c>
      <c r="AV126" s="128">
        <f>'160 - SO 21  Opěrné stěny'!J33</f>
        <v>0</v>
      </c>
      <c r="AW126" s="128">
        <f>'160 - SO 21  Opěrné stěny'!J34</f>
        <v>0</v>
      </c>
      <c r="AX126" s="128">
        <f>'160 - SO 21  Opěrné stěny'!J35</f>
        <v>0</v>
      </c>
      <c r="AY126" s="128">
        <f>'160 - SO 21  Opěrné stěny'!J36</f>
        <v>0</v>
      </c>
      <c r="AZ126" s="128">
        <f>'160 - SO 21  Opěrné stěny'!F33</f>
        <v>0</v>
      </c>
      <c r="BA126" s="128">
        <f>'160 - SO 21  Opěrné stěny'!F34</f>
        <v>0</v>
      </c>
      <c r="BB126" s="128">
        <f>'160 - SO 21  Opěrné stěny'!F35</f>
        <v>0</v>
      </c>
      <c r="BC126" s="128">
        <f>'160 - SO 21  Opěrné stěny'!F36</f>
        <v>0</v>
      </c>
      <c r="BD126" s="130">
        <f>'160 - SO 21  Opěrné stěny'!F37</f>
        <v>0</v>
      </c>
      <c r="BE126" s="7"/>
      <c r="BT126" s="131" t="s">
        <v>8</v>
      </c>
      <c r="BV126" s="131" t="s">
        <v>79</v>
      </c>
      <c r="BW126" s="131" t="s">
        <v>174</v>
      </c>
      <c r="BX126" s="131" t="s">
        <v>5</v>
      </c>
      <c r="CL126" s="131" t="s">
        <v>1</v>
      </c>
      <c r="CM126" s="131" t="s">
        <v>86</v>
      </c>
    </row>
    <row r="127" spans="1:91" s="7" customFormat="1" ht="16.5" customHeight="1">
      <c r="A127" s="119" t="s">
        <v>81</v>
      </c>
      <c r="B127" s="120"/>
      <c r="C127" s="121"/>
      <c r="D127" s="122" t="s">
        <v>175</v>
      </c>
      <c r="E127" s="122"/>
      <c r="F127" s="122"/>
      <c r="G127" s="122"/>
      <c r="H127" s="122"/>
      <c r="I127" s="123"/>
      <c r="J127" s="122" t="s">
        <v>176</v>
      </c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4">
        <f>'200 - Vedlejší a ostatní ...'!J30</f>
        <v>0</v>
      </c>
      <c r="AH127" s="123"/>
      <c r="AI127" s="123"/>
      <c r="AJ127" s="123"/>
      <c r="AK127" s="123"/>
      <c r="AL127" s="123"/>
      <c r="AM127" s="123"/>
      <c r="AN127" s="124">
        <f>SUM(AG127,AT127)</f>
        <v>0</v>
      </c>
      <c r="AO127" s="123"/>
      <c r="AP127" s="123"/>
      <c r="AQ127" s="125" t="s">
        <v>84</v>
      </c>
      <c r="AR127" s="126"/>
      <c r="AS127" s="143">
        <v>0</v>
      </c>
      <c r="AT127" s="144">
        <f>ROUND(SUM(AV127:AW127),0)</f>
        <v>0</v>
      </c>
      <c r="AU127" s="145">
        <f>'200 - Vedlejší a ostatní ...'!P119</f>
        <v>0</v>
      </c>
      <c r="AV127" s="144">
        <f>'200 - Vedlejší a ostatní ...'!J33</f>
        <v>0</v>
      </c>
      <c r="AW127" s="144">
        <f>'200 - Vedlejší a ostatní ...'!J34</f>
        <v>0</v>
      </c>
      <c r="AX127" s="144">
        <f>'200 - Vedlejší a ostatní ...'!J35</f>
        <v>0</v>
      </c>
      <c r="AY127" s="144">
        <f>'200 - Vedlejší a ostatní ...'!J36</f>
        <v>0</v>
      </c>
      <c r="AZ127" s="144">
        <f>'200 - Vedlejší a ostatní ...'!F33</f>
        <v>0</v>
      </c>
      <c r="BA127" s="144">
        <f>'200 - Vedlejší a ostatní ...'!F34</f>
        <v>0</v>
      </c>
      <c r="BB127" s="144">
        <f>'200 - Vedlejší a ostatní ...'!F35</f>
        <v>0</v>
      </c>
      <c r="BC127" s="144">
        <f>'200 - Vedlejší a ostatní ...'!F36</f>
        <v>0</v>
      </c>
      <c r="BD127" s="146">
        <f>'200 - Vedlejší a ostatní ...'!F37</f>
        <v>0</v>
      </c>
      <c r="BE127" s="7"/>
      <c r="BT127" s="131" t="s">
        <v>8</v>
      </c>
      <c r="BV127" s="131" t="s">
        <v>79</v>
      </c>
      <c r="BW127" s="131" t="s">
        <v>177</v>
      </c>
      <c r="BX127" s="131" t="s">
        <v>5</v>
      </c>
      <c r="CL127" s="131" t="s">
        <v>1</v>
      </c>
      <c r="CM127" s="131" t="s">
        <v>86</v>
      </c>
    </row>
    <row r="128" spans="1:57" s="2" customFormat="1" ht="30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4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s="2" customFormat="1" ht="6.95" customHeight="1">
      <c r="A129" s="38"/>
      <c r="B129" s="66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44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</sheetData>
  <sheetProtection password="F695" sheet="1" objects="1" scenarios="1" formatColumns="0" formatRows="0"/>
  <mergeCells count="17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G111:AM111"/>
    <mergeCell ref="AN111:AP111"/>
    <mergeCell ref="AN112:AP112"/>
    <mergeCell ref="AG112:AM112"/>
    <mergeCell ref="AG113:AM113"/>
    <mergeCell ref="AN113:AP113"/>
    <mergeCell ref="AN114:AP114"/>
    <mergeCell ref="AG114:AM114"/>
    <mergeCell ref="AG115:AM115"/>
    <mergeCell ref="AN115:AP115"/>
    <mergeCell ref="AG116:AM116"/>
    <mergeCell ref="AN116:AP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L85:AO85"/>
    <mergeCell ref="I92:AF92"/>
    <mergeCell ref="C92:G92"/>
    <mergeCell ref="J95:AF95"/>
    <mergeCell ref="D95:H95"/>
    <mergeCell ref="J96:AF96"/>
    <mergeCell ref="D96:H96"/>
    <mergeCell ref="D97:H97"/>
    <mergeCell ref="J97:AF97"/>
    <mergeCell ref="J98:AF98"/>
    <mergeCell ref="D98:H98"/>
    <mergeCell ref="E99:I99"/>
    <mergeCell ref="K99:AF99"/>
    <mergeCell ref="E100:I100"/>
    <mergeCell ref="K100:AF100"/>
    <mergeCell ref="E101:I101"/>
    <mergeCell ref="K101:AF101"/>
    <mergeCell ref="K102:AF102"/>
    <mergeCell ref="E102:I102"/>
    <mergeCell ref="E103:I103"/>
    <mergeCell ref="K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N96:AP96"/>
    <mergeCell ref="AG96:AM96"/>
    <mergeCell ref="AG97:AM97"/>
    <mergeCell ref="AN97:AP97"/>
    <mergeCell ref="AG98:AM98"/>
    <mergeCell ref="AN98:AP98"/>
    <mergeCell ref="AG99:AM99"/>
    <mergeCell ref="AN99:AP99"/>
    <mergeCell ref="AN100:AP100"/>
    <mergeCell ref="AG100:AM100"/>
    <mergeCell ref="AG94:AM94"/>
    <mergeCell ref="AN94:AP94"/>
    <mergeCell ref="K104:AF104"/>
    <mergeCell ref="E104:I104"/>
    <mergeCell ref="E105:I105"/>
    <mergeCell ref="K105:AF105"/>
    <mergeCell ref="F106:J106"/>
    <mergeCell ref="L106:AF106"/>
    <mergeCell ref="F107:J107"/>
    <mergeCell ref="L107:AF107"/>
    <mergeCell ref="L108:AF108"/>
    <mergeCell ref="F108:J108"/>
    <mergeCell ref="L109:AF109"/>
    <mergeCell ref="F109:J109"/>
    <mergeCell ref="F110:J110"/>
    <mergeCell ref="L110:AF110"/>
    <mergeCell ref="D111:H111"/>
    <mergeCell ref="J111:AF111"/>
    <mergeCell ref="K112:AF112"/>
    <mergeCell ref="E112:I112"/>
    <mergeCell ref="K113:AF113"/>
    <mergeCell ref="E113:I113"/>
    <mergeCell ref="K114:AF114"/>
    <mergeCell ref="E114:I114"/>
    <mergeCell ref="D115:H115"/>
    <mergeCell ref="J115:AF115"/>
    <mergeCell ref="J116:AF116"/>
    <mergeCell ref="D116:H116"/>
    <mergeCell ref="J117:AF117"/>
    <mergeCell ref="D117:H117"/>
    <mergeCell ref="D118:H118"/>
    <mergeCell ref="J118:AF118"/>
    <mergeCell ref="D119:H119"/>
    <mergeCell ref="J119:AF119"/>
    <mergeCell ref="D120:H120"/>
    <mergeCell ref="J120:AF120"/>
    <mergeCell ref="D121:H121"/>
    <mergeCell ref="J121:AF121"/>
    <mergeCell ref="D122:H122"/>
    <mergeCell ref="J122:AF122"/>
    <mergeCell ref="D123:H123"/>
    <mergeCell ref="J123:AF123"/>
    <mergeCell ref="D124:H124"/>
    <mergeCell ref="J124:AF124"/>
    <mergeCell ref="D125:H125"/>
    <mergeCell ref="J125:AF125"/>
    <mergeCell ref="D126:H126"/>
    <mergeCell ref="J126:AF126"/>
    <mergeCell ref="D127:H127"/>
    <mergeCell ref="J127:AF127"/>
  </mergeCells>
  <hyperlinks>
    <hyperlink ref="A95" location="'010 - SO DJ  Odstranění h...'!C2" display="/"/>
    <hyperlink ref="A96" location="'020 - SO DK  Odstranění h...'!C2" display="/"/>
    <hyperlink ref="A97" location="'025 - Hrubé terénní úprav...'!C2" display="/"/>
    <hyperlink ref="A99" location="'030 - SO P  Výrobní hala P1'!C2" display="/"/>
    <hyperlink ref="A100" location="'031 - Zdravotně technické...'!C2" display="/"/>
    <hyperlink ref="A101" location="'032 - Plyn'!C2" display="/"/>
    <hyperlink ref="A102" location="'033 - Vytápění'!C2" display="/"/>
    <hyperlink ref="A103" location="'034 - Vzduchotechnika'!C2" display="/"/>
    <hyperlink ref="A104" location="'035 - MaR'!C2" display="/"/>
    <hyperlink ref="A106" location="'0451 - Elektroinstalace -...'!C2" display="/"/>
    <hyperlink ref="A107" location="'0452 - Elektroinstalace -...'!C2" display="/"/>
    <hyperlink ref="A108" location="'0453 - Jímací a zemnící s...'!C2" display="/"/>
    <hyperlink ref="A109" location="'0454 - Slaboproudy'!C2" display="/"/>
    <hyperlink ref="A110" location="'0455 - Vedlejší náklady'!C2" display="/"/>
    <hyperlink ref="A112" location="'040 - SO O  Výrobní hala O1'!C2" display="/"/>
    <hyperlink ref="A113" location="'041 - Zdravotně technické...'!C2" display="/"/>
    <hyperlink ref="A114" location="'042 - Plyn'!C2" display="/"/>
    <hyperlink ref="A115" location="'050 - SO 10  Dešťová kana...'!C2" display="/"/>
    <hyperlink ref="A116" location="'060 - SO 10a  Zatrubnění ...'!C2" display="/"/>
    <hyperlink ref="A117" location="'070 - SO 10b  Akumulační ...'!C2" display="/"/>
    <hyperlink ref="A118" location="'080 - SO 11  Splašková ka...'!C2" display="/"/>
    <hyperlink ref="A119" location="'090 - SO 12  Vodovod'!C2" display="/"/>
    <hyperlink ref="A120" location="'100 - SO 13  Plynovod'!C2" display="/"/>
    <hyperlink ref="A121" location="'110 - SO 13a  Přeložka pl...'!C2" display="/"/>
    <hyperlink ref="A122" location="'120 - SO14  Kabely NN'!C2" display="/"/>
    <hyperlink ref="A123" location="'130 - SO15  Trafostanice ...'!C2" display="/"/>
    <hyperlink ref="A124" location="'140 - SO16  Kabely SLP'!C2" display="/"/>
    <hyperlink ref="A125" location="'150 - SO 20  Zpevněné plo...'!C2" display="/"/>
    <hyperlink ref="A126" location="'160 - SO 21  Opěrné stěny'!C2" display="/"/>
    <hyperlink ref="A127" location="'200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s="1" customFormat="1" ht="12" customHeight="1">
      <c r="B8" s="20"/>
      <c r="D8" s="151" t="s">
        <v>179</v>
      </c>
      <c r="L8" s="20"/>
    </row>
    <row r="9" spans="1:31" s="2" customFormat="1" ht="16.5" customHeight="1">
      <c r="A9" s="38"/>
      <c r="B9" s="44"/>
      <c r="C9" s="38"/>
      <c r="D9" s="38"/>
      <c r="E9" s="152" t="s">
        <v>410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1445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2233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21</v>
      </c>
      <c r="E14" s="38"/>
      <c r="F14" s="141" t="s">
        <v>22</v>
      </c>
      <c r="G14" s="38"/>
      <c r="H14" s="38"/>
      <c r="I14" s="151" t="s">
        <v>23</v>
      </c>
      <c r="J14" s="154" t="str">
        <f>'Rekapitulace stavby'!AN8</f>
        <v>23. 2. 2021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25</v>
      </c>
      <c r="E16" s="38"/>
      <c r="F16" s="38"/>
      <c r="G16" s="38"/>
      <c r="H16" s="38"/>
      <c r="I16" s="151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34</v>
      </c>
      <c r="E25" s="38"/>
      <c r="F25" s="38"/>
      <c r="G25" s="38"/>
      <c r="H25" s="38"/>
      <c r="I25" s="151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37</v>
      </c>
      <c r="E32" s="38"/>
      <c r="F32" s="38"/>
      <c r="G32" s="38"/>
      <c r="H32" s="38"/>
      <c r="I32" s="38"/>
      <c r="J32" s="161">
        <f>ROUND(J125,0)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39</v>
      </c>
      <c r="G34" s="38"/>
      <c r="H34" s="38"/>
      <c r="I34" s="162" t="s">
        <v>38</v>
      </c>
      <c r="J34" s="162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41</v>
      </c>
      <c r="E35" s="151" t="s">
        <v>42</v>
      </c>
      <c r="F35" s="164">
        <f>ROUND((SUM(BE125:BE176)),0)</f>
        <v>0</v>
      </c>
      <c r="G35" s="38"/>
      <c r="H35" s="38"/>
      <c r="I35" s="165">
        <v>0.21</v>
      </c>
      <c r="J35" s="164">
        <f>ROUND(((SUM(BE125:BE176))*I35),0)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43</v>
      </c>
      <c r="F36" s="164">
        <f>ROUND((SUM(BF125:BF176)),0)</f>
        <v>0</v>
      </c>
      <c r="G36" s="38"/>
      <c r="H36" s="38"/>
      <c r="I36" s="165">
        <v>0.15</v>
      </c>
      <c r="J36" s="164">
        <f>ROUND(((SUM(BF125:BF176))*I36),0)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44</v>
      </c>
      <c r="F37" s="164">
        <f>ROUND((SUM(BG125:BG176)),0)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45</v>
      </c>
      <c r="F38" s="164">
        <f>ROUND((SUM(BH125:BH176)),0)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ROUND((SUM(BI125:BI176)),0)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410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035 - MaR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Hazlov</v>
      </c>
      <c r="G91" s="40"/>
      <c r="H91" s="40"/>
      <c r="I91" s="32" t="s">
        <v>23</v>
      </c>
      <c r="J91" s="79" t="str">
        <f>IF(J14="","",J14)</f>
        <v>23. 2. 2021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ABYDOS IDEA s.r.o. Hazlov</v>
      </c>
      <c r="G93" s="40"/>
      <c r="H93" s="40"/>
      <c r="I93" s="32" t="s">
        <v>31</v>
      </c>
      <c r="J93" s="36" t="str">
        <f>E23</f>
        <v>TMS PROJEKT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182</v>
      </c>
      <c r="D96" s="186"/>
      <c r="E96" s="186"/>
      <c r="F96" s="186"/>
      <c r="G96" s="186"/>
      <c r="H96" s="186"/>
      <c r="I96" s="186"/>
      <c r="J96" s="187" t="s">
        <v>183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184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185</v>
      </c>
    </row>
    <row r="99" spans="1:31" s="9" customFormat="1" ht="24.95" customHeight="1">
      <c r="A99" s="9"/>
      <c r="B99" s="189"/>
      <c r="C99" s="190"/>
      <c r="D99" s="191" t="s">
        <v>2234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2235</v>
      </c>
      <c r="E100" s="192"/>
      <c r="F100" s="192"/>
      <c r="G100" s="192"/>
      <c r="H100" s="192"/>
      <c r="I100" s="192"/>
      <c r="J100" s="193">
        <f>J140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4" customFormat="1" ht="19.9" customHeight="1">
      <c r="A101" s="14"/>
      <c r="B101" s="263"/>
      <c r="C101" s="133"/>
      <c r="D101" s="264" t="s">
        <v>2236</v>
      </c>
      <c r="E101" s="265"/>
      <c r="F101" s="265"/>
      <c r="G101" s="265"/>
      <c r="H101" s="265"/>
      <c r="I101" s="265"/>
      <c r="J101" s="266">
        <f>J154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2237</v>
      </c>
      <c r="E102" s="265"/>
      <c r="F102" s="265"/>
      <c r="G102" s="265"/>
      <c r="H102" s="265"/>
      <c r="I102" s="265"/>
      <c r="J102" s="266">
        <f>J166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2238</v>
      </c>
      <c r="E103" s="265"/>
      <c r="F103" s="265"/>
      <c r="G103" s="265"/>
      <c r="H103" s="265"/>
      <c r="I103" s="265"/>
      <c r="J103" s="266">
        <f>J170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84" t="str">
        <f>E7</f>
        <v>Areál ABYDOS IDEA s.r.o. - výrobní hala P a O a související inženýrské objekty, areál ABYDOS Hazlov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179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84" t="s">
        <v>410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1445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035 - MaR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F14</f>
        <v>Hazlov</v>
      </c>
      <c r="G119" s="40"/>
      <c r="H119" s="40"/>
      <c r="I119" s="32" t="s">
        <v>23</v>
      </c>
      <c r="J119" s="79" t="str">
        <f>IF(J14="","",J14)</f>
        <v>23. 2. 2021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E17</f>
        <v>ABYDOS IDEA s.r.o. Hazlov</v>
      </c>
      <c r="G121" s="40"/>
      <c r="H121" s="40"/>
      <c r="I121" s="32" t="s">
        <v>31</v>
      </c>
      <c r="J121" s="36" t="str">
        <f>E23</f>
        <v>TMS PROJEKT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32" t="s">
        <v>34</v>
      </c>
      <c r="J122" s="36" t="str">
        <f>E26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0" customFormat="1" ht="29.25" customHeight="1">
      <c r="A124" s="195"/>
      <c r="B124" s="196"/>
      <c r="C124" s="197" t="s">
        <v>190</v>
      </c>
      <c r="D124" s="198" t="s">
        <v>62</v>
      </c>
      <c r="E124" s="198" t="s">
        <v>58</v>
      </c>
      <c r="F124" s="198" t="s">
        <v>59</v>
      </c>
      <c r="G124" s="198" t="s">
        <v>191</v>
      </c>
      <c r="H124" s="198" t="s">
        <v>192</v>
      </c>
      <c r="I124" s="198" t="s">
        <v>193</v>
      </c>
      <c r="J124" s="199" t="s">
        <v>183</v>
      </c>
      <c r="K124" s="200" t="s">
        <v>194</v>
      </c>
      <c r="L124" s="201"/>
      <c r="M124" s="100" t="s">
        <v>1</v>
      </c>
      <c r="N124" s="101" t="s">
        <v>41</v>
      </c>
      <c r="O124" s="101" t="s">
        <v>195</v>
      </c>
      <c r="P124" s="101" t="s">
        <v>196</v>
      </c>
      <c r="Q124" s="101" t="s">
        <v>197</v>
      </c>
      <c r="R124" s="101" t="s">
        <v>198</v>
      </c>
      <c r="S124" s="101" t="s">
        <v>199</v>
      </c>
      <c r="T124" s="102" t="s">
        <v>200</v>
      </c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</row>
    <row r="125" spans="1:63" s="2" customFormat="1" ht="22.8" customHeight="1">
      <c r="A125" s="38"/>
      <c r="B125" s="39"/>
      <c r="C125" s="107" t="s">
        <v>201</v>
      </c>
      <c r="D125" s="40"/>
      <c r="E125" s="40"/>
      <c r="F125" s="40"/>
      <c r="G125" s="40"/>
      <c r="H125" s="40"/>
      <c r="I125" s="40"/>
      <c r="J125" s="202">
        <f>BK125</f>
        <v>0</v>
      </c>
      <c r="K125" s="40"/>
      <c r="L125" s="44"/>
      <c r="M125" s="103"/>
      <c r="N125" s="203"/>
      <c r="O125" s="104"/>
      <c r="P125" s="204">
        <f>P126+P140</f>
        <v>0</v>
      </c>
      <c r="Q125" s="104"/>
      <c r="R125" s="204">
        <f>R126+R140</f>
        <v>0</v>
      </c>
      <c r="S125" s="104"/>
      <c r="T125" s="205">
        <f>T126+T140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185</v>
      </c>
      <c r="BK125" s="206">
        <f>BK126+BK140</f>
        <v>0</v>
      </c>
    </row>
    <row r="126" spans="1:63" s="11" customFormat="1" ht="25.9" customHeight="1">
      <c r="A126" s="11"/>
      <c r="B126" s="207"/>
      <c r="C126" s="208"/>
      <c r="D126" s="209" t="s">
        <v>76</v>
      </c>
      <c r="E126" s="210" t="s">
        <v>2239</v>
      </c>
      <c r="F126" s="210" t="s">
        <v>2240</v>
      </c>
      <c r="G126" s="208"/>
      <c r="H126" s="208"/>
      <c r="I126" s="211"/>
      <c r="J126" s="212">
        <f>BK126</f>
        <v>0</v>
      </c>
      <c r="K126" s="208"/>
      <c r="L126" s="213"/>
      <c r="M126" s="214"/>
      <c r="N126" s="215"/>
      <c r="O126" s="215"/>
      <c r="P126" s="216">
        <f>SUM(P127:P139)</f>
        <v>0</v>
      </c>
      <c r="Q126" s="215"/>
      <c r="R126" s="216">
        <f>SUM(R127:R139)</f>
        <v>0</v>
      </c>
      <c r="S126" s="215"/>
      <c r="T126" s="217">
        <f>SUM(T127:T139)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8</v>
      </c>
      <c r="AT126" s="219" t="s">
        <v>76</v>
      </c>
      <c r="AU126" s="219" t="s">
        <v>77</v>
      </c>
      <c r="AY126" s="218" t="s">
        <v>204</v>
      </c>
      <c r="BK126" s="220">
        <f>SUM(BK127:BK139)</f>
        <v>0</v>
      </c>
    </row>
    <row r="127" spans="1:65" s="2" customFormat="1" ht="44.25" customHeight="1">
      <c r="A127" s="38"/>
      <c r="B127" s="39"/>
      <c r="C127" s="221" t="s">
        <v>8</v>
      </c>
      <c r="D127" s="221" t="s">
        <v>205</v>
      </c>
      <c r="E127" s="222" t="s">
        <v>2241</v>
      </c>
      <c r="F127" s="223" t="s">
        <v>2242</v>
      </c>
      <c r="G127" s="224" t="s">
        <v>374</v>
      </c>
      <c r="H127" s="225">
        <v>1</v>
      </c>
      <c r="I127" s="226"/>
      <c r="J127" s="227">
        <f>ROUND(I127*H127,0)</f>
        <v>0</v>
      </c>
      <c r="K127" s="228"/>
      <c r="L127" s="44"/>
      <c r="M127" s="229" t="s">
        <v>1</v>
      </c>
      <c r="N127" s="230" t="s">
        <v>42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209</v>
      </c>
      <c r="AT127" s="233" t="s">
        <v>205</v>
      </c>
      <c r="AU127" s="233" t="s">
        <v>8</v>
      </c>
      <c r="AY127" s="17" t="s">
        <v>204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</v>
      </c>
      <c r="BK127" s="234">
        <f>ROUND(I127*H127,0)</f>
        <v>0</v>
      </c>
      <c r="BL127" s="17" t="s">
        <v>209</v>
      </c>
      <c r="BM127" s="233" t="s">
        <v>2243</v>
      </c>
    </row>
    <row r="128" spans="1:65" s="2" customFormat="1" ht="21.75" customHeight="1">
      <c r="A128" s="38"/>
      <c r="B128" s="39"/>
      <c r="C128" s="221" t="s">
        <v>86</v>
      </c>
      <c r="D128" s="221" t="s">
        <v>205</v>
      </c>
      <c r="E128" s="222" t="s">
        <v>2244</v>
      </c>
      <c r="F128" s="223" t="s">
        <v>2245</v>
      </c>
      <c r="G128" s="224" t="s">
        <v>374</v>
      </c>
      <c r="H128" s="225">
        <v>1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2246</v>
      </c>
    </row>
    <row r="129" spans="1:65" s="2" customFormat="1" ht="16.5" customHeight="1">
      <c r="A129" s="38"/>
      <c r="B129" s="39"/>
      <c r="C129" s="221" t="s">
        <v>118</v>
      </c>
      <c r="D129" s="221" t="s">
        <v>205</v>
      </c>
      <c r="E129" s="222" t="s">
        <v>2247</v>
      </c>
      <c r="F129" s="223" t="s">
        <v>2248</v>
      </c>
      <c r="G129" s="224" t="s">
        <v>374</v>
      </c>
      <c r="H129" s="225">
        <v>5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2249</v>
      </c>
    </row>
    <row r="130" spans="1:65" s="2" customFormat="1" ht="16.5" customHeight="1">
      <c r="A130" s="38"/>
      <c r="B130" s="39"/>
      <c r="C130" s="221" t="s">
        <v>209</v>
      </c>
      <c r="D130" s="221" t="s">
        <v>205</v>
      </c>
      <c r="E130" s="222" t="s">
        <v>2250</v>
      </c>
      <c r="F130" s="223" t="s">
        <v>2251</v>
      </c>
      <c r="G130" s="224" t="s">
        <v>374</v>
      </c>
      <c r="H130" s="225">
        <v>4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2252</v>
      </c>
    </row>
    <row r="131" spans="1:65" s="2" customFormat="1" ht="16.5" customHeight="1">
      <c r="A131" s="38"/>
      <c r="B131" s="39"/>
      <c r="C131" s="221" t="s">
        <v>224</v>
      </c>
      <c r="D131" s="221" t="s">
        <v>205</v>
      </c>
      <c r="E131" s="222" t="s">
        <v>2253</v>
      </c>
      <c r="F131" s="223" t="s">
        <v>2254</v>
      </c>
      <c r="G131" s="224" t="s">
        <v>374</v>
      </c>
      <c r="H131" s="225">
        <v>2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2255</v>
      </c>
    </row>
    <row r="132" spans="1:65" s="2" customFormat="1" ht="55.5" customHeight="1">
      <c r="A132" s="38"/>
      <c r="B132" s="39"/>
      <c r="C132" s="221" t="s">
        <v>220</v>
      </c>
      <c r="D132" s="221" t="s">
        <v>205</v>
      </c>
      <c r="E132" s="222" t="s">
        <v>2256</v>
      </c>
      <c r="F132" s="223" t="s">
        <v>2257</v>
      </c>
      <c r="G132" s="224" t="s">
        <v>374</v>
      </c>
      <c r="H132" s="225">
        <v>1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2258</v>
      </c>
    </row>
    <row r="133" spans="1:65" s="2" customFormat="1" ht="21.75" customHeight="1">
      <c r="A133" s="38"/>
      <c r="B133" s="39"/>
      <c r="C133" s="221" t="s">
        <v>232</v>
      </c>
      <c r="D133" s="221" t="s">
        <v>205</v>
      </c>
      <c r="E133" s="222" t="s">
        <v>2259</v>
      </c>
      <c r="F133" s="223" t="s">
        <v>2260</v>
      </c>
      <c r="G133" s="224" t="s">
        <v>374</v>
      </c>
      <c r="H133" s="225">
        <v>2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2261</v>
      </c>
    </row>
    <row r="134" spans="1:65" s="2" customFormat="1" ht="21.75" customHeight="1">
      <c r="A134" s="38"/>
      <c r="B134" s="39"/>
      <c r="C134" s="221" t="s">
        <v>223</v>
      </c>
      <c r="D134" s="221" t="s">
        <v>205</v>
      </c>
      <c r="E134" s="222" t="s">
        <v>2262</v>
      </c>
      <c r="F134" s="223" t="s">
        <v>2263</v>
      </c>
      <c r="G134" s="224" t="s">
        <v>374</v>
      </c>
      <c r="H134" s="225">
        <v>1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2264</v>
      </c>
    </row>
    <row r="135" spans="1:65" s="2" customFormat="1" ht="16.5" customHeight="1">
      <c r="A135" s="38"/>
      <c r="B135" s="39"/>
      <c r="C135" s="221" t="s">
        <v>243</v>
      </c>
      <c r="D135" s="221" t="s">
        <v>205</v>
      </c>
      <c r="E135" s="222" t="s">
        <v>2265</v>
      </c>
      <c r="F135" s="223" t="s">
        <v>2266</v>
      </c>
      <c r="G135" s="224" t="s">
        <v>374</v>
      </c>
      <c r="H135" s="225">
        <v>1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2267</v>
      </c>
    </row>
    <row r="136" spans="1:65" s="2" customFormat="1" ht="55.5" customHeight="1">
      <c r="A136" s="38"/>
      <c r="B136" s="39"/>
      <c r="C136" s="221" t="s">
        <v>227</v>
      </c>
      <c r="D136" s="221" t="s">
        <v>205</v>
      </c>
      <c r="E136" s="222" t="s">
        <v>2268</v>
      </c>
      <c r="F136" s="223" t="s">
        <v>2269</v>
      </c>
      <c r="G136" s="224" t="s">
        <v>374</v>
      </c>
      <c r="H136" s="225">
        <v>1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2270</v>
      </c>
    </row>
    <row r="137" spans="1:65" s="2" customFormat="1" ht="44.25" customHeight="1">
      <c r="A137" s="38"/>
      <c r="B137" s="39"/>
      <c r="C137" s="221" t="s">
        <v>250</v>
      </c>
      <c r="D137" s="221" t="s">
        <v>205</v>
      </c>
      <c r="E137" s="222" t="s">
        <v>2271</v>
      </c>
      <c r="F137" s="223" t="s">
        <v>2272</v>
      </c>
      <c r="G137" s="224" t="s">
        <v>374</v>
      </c>
      <c r="H137" s="225">
        <v>2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2273</v>
      </c>
    </row>
    <row r="138" spans="1:65" s="2" customFormat="1" ht="44.25" customHeight="1">
      <c r="A138" s="38"/>
      <c r="B138" s="39"/>
      <c r="C138" s="221" t="s">
        <v>231</v>
      </c>
      <c r="D138" s="221" t="s">
        <v>205</v>
      </c>
      <c r="E138" s="222" t="s">
        <v>2274</v>
      </c>
      <c r="F138" s="223" t="s">
        <v>2275</v>
      </c>
      <c r="G138" s="224" t="s">
        <v>374</v>
      </c>
      <c r="H138" s="225">
        <v>1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2276</v>
      </c>
    </row>
    <row r="139" spans="1:65" s="2" customFormat="1" ht="16.5" customHeight="1">
      <c r="A139" s="38"/>
      <c r="B139" s="39"/>
      <c r="C139" s="221" t="s">
        <v>315</v>
      </c>
      <c r="D139" s="221" t="s">
        <v>205</v>
      </c>
      <c r="E139" s="222" t="s">
        <v>2277</v>
      </c>
      <c r="F139" s="223" t="s">
        <v>2278</v>
      </c>
      <c r="G139" s="224" t="s">
        <v>374</v>
      </c>
      <c r="H139" s="225">
        <v>1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2279</v>
      </c>
    </row>
    <row r="140" spans="1:63" s="11" customFormat="1" ht="25.9" customHeight="1">
      <c r="A140" s="11"/>
      <c r="B140" s="207"/>
      <c r="C140" s="208"/>
      <c r="D140" s="209" t="s">
        <v>76</v>
      </c>
      <c r="E140" s="210" t="s">
        <v>2280</v>
      </c>
      <c r="F140" s="210" t="s">
        <v>2281</v>
      </c>
      <c r="G140" s="208"/>
      <c r="H140" s="208"/>
      <c r="I140" s="211"/>
      <c r="J140" s="212">
        <f>BK140</f>
        <v>0</v>
      </c>
      <c r="K140" s="208"/>
      <c r="L140" s="213"/>
      <c r="M140" s="214"/>
      <c r="N140" s="215"/>
      <c r="O140" s="215"/>
      <c r="P140" s="216">
        <f>P141+SUM(P142:P154)+P166+P170</f>
        <v>0</v>
      </c>
      <c r="Q140" s="215"/>
      <c r="R140" s="216">
        <f>R141+SUM(R142:R154)+R166+R170</f>
        <v>0</v>
      </c>
      <c r="S140" s="215"/>
      <c r="T140" s="217">
        <f>T141+SUM(T142:T154)+T166+T170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218" t="s">
        <v>8</v>
      </c>
      <c r="AT140" s="219" t="s">
        <v>76</v>
      </c>
      <c r="AU140" s="219" t="s">
        <v>77</v>
      </c>
      <c r="AY140" s="218" t="s">
        <v>204</v>
      </c>
      <c r="BK140" s="220">
        <f>BK141+SUM(BK142:BK154)+BK166+BK170</f>
        <v>0</v>
      </c>
    </row>
    <row r="141" spans="1:65" s="2" customFormat="1" ht="44.25" customHeight="1">
      <c r="A141" s="38"/>
      <c r="B141" s="39"/>
      <c r="C141" s="221" t="s">
        <v>235</v>
      </c>
      <c r="D141" s="221" t="s">
        <v>205</v>
      </c>
      <c r="E141" s="222" t="s">
        <v>2282</v>
      </c>
      <c r="F141" s="223" t="s">
        <v>2242</v>
      </c>
      <c r="G141" s="224" t="s">
        <v>374</v>
      </c>
      <c r="H141" s="225">
        <v>1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2283</v>
      </c>
    </row>
    <row r="142" spans="1:65" s="2" customFormat="1" ht="66.75" customHeight="1">
      <c r="A142" s="38"/>
      <c r="B142" s="39"/>
      <c r="C142" s="221" t="s">
        <v>9</v>
      </c>
      <c r="D142" s="221" t="s">
        <v>205</v>
      </c>
      <c r="E142" s="222" t="s">
        <v>2284</v>
      </c>
      <c r="F142" s="223" t="s">
        <v>2285</v>
      </c>
      <c r="G142" s="224" t="s">
        <v>374</v>
      </c>
      <c r="H142" s="225">
        <v>2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209</v>
      </c>
      <c r="AT142" s="233" t="s">
        <v>205</v>
      </c>
      <c r="AU142" s="233" t="s">
        <v>8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2286</v>
      </c>
    </row>
    <row r="143" spans="1:65" s="2" customFormat="1" ht="21.75" customHeight="1">
      <c r="A143" s="38"/>
      <c r="B143" s="39"/>
      <c r="C143" s="221" t="s">
        <v>240</v>
      </c>
      <c r="D143" s="221" t="s">
        <v>205</v>
      </c>
      <c r="E143" s="222" t="s">
        <v>2287</v>
      </c>
      <c r="F143" s="223" t="s">
        <v>2245</v>
      </c>
      <c r="G143" s="224" t="s">
        <v>374</v>
      </c>
      <c r="H143" s="225">
        <v>1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2288</v>
      </c>
    </row>
    <row r="144" spans="1:65" s="2" customFormat="1" ht="16.5" customHeight="1">
      <c r="A144" s="38"/>
      <c r="B144" s="39"/>
      <c r="C144" s="221" t="s">
        <v>329</v>
      </c>
      <c r="D144" s="221" t="s">
        <v>205</v>
      </c>
      <c r="E144" s="222" t="s">
        <v>2289</v>
      </c>
      <c r="F144" s="223" t="s">
        <v>2290</v>
      </c>
      <c r="G144" s="224" t="s">
        <v>374</v>
      </c>
      <c r="H144" s="225">
        <v>10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209</v>
      </c>
      <c r="AT144" s="233" t="s">
        <v>205</v>
      </c>
      <c r="AU144" s="233" t="s">
        <v>8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209</v>
      </c>
      <c r="BM144" s="233" t="s">
        <v>2291</v>
      </c>
    </row>
    <row r="145" spans="1:65" s="2" customFormat="1" ht="16.5" customHeight="1">
      <c r="A145" s="38"/>
      <c r="B145" s="39"/>
      <c r="C145" s="221" t="s">
        <v>246</v>
      </c>
      <c r="D145" s="221" t="s">
        <v>205</v>
      </c>
      <c r="E145" s="222" t="s">
        <v>2292</v>
      </c>
      <c r="F145" s="223" t="s">
        <v>2254</v>
      </c>
      <c r="G145" s="224" t="s">
        <v>374</v>
      </c>
      <c r="H145" s="225">
        <v>2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2293</v>
      </c>
    </row>
    <row r="146" spans="1:65" s="2" customFormat="1" ht="16.5" customHeight="1">
      <c r="A146" s="38"/>
      <c r="B146" s="39"/>
      <c r="C146" s="221" t="s">
        <v>339</v>
      </c>
      <c r="D146" s="221" t="s">
        <v>205</v>
      </c>
      <c r="E146" s="222" t="s">
        <v>2294</v>
      </c>
      <c r="F146" s="223" t="s">
        <v>2248</v>
      </c>
      <c r="G146" s="224" t="s">
        <v>374</v>
      </c>
      <c r="H146" s="225">
        <v>2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2295</v>
      </c>
    </row>
    <row r="147" spans="1:65" s="2" customFormat="1" ht="44.25" customHeight="1">
      <c r="A147" s="38"/>
      <c r="B147" s="39"/>
      <c r="C147" s="221" t="s">
        <v>249</v>
      </c>
      <c r="D147" s="221" t="s">
        <v>205</v>
      </c>
      <c r="E147" s="222" t="s">
        <v>2296</v>
      </c>
      <c r="F147" s="223" t="s">
        <v>2297</v>
      </c>
      <c r="G147" s="224" t="s">
        <v>374</v>
      </c>
      <c r="H147" s="225">
        <v>8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209</v>
      </c>
      <c r="AT147" s="233" t="s">
        <v>205</v>
      </c>
      <c r="AU147" s="233" t="s">
        <v>8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2298</v>
      </c>
    </row>
    <row r="148" spans="1:65" s="2" customFormat="1" ht="33" customHeight="1">
      <c r="A148" s="38"/>
      <c r="B148" s="39"/>
      <c r="C148" s="221" t="s">
        <v>7</v>
      </c>
      <c r="D148" s="221" t="s">
        <v>205</v>
      </c>
      <c r="E148" s="222" t="s">
        <v>2299</v>
      </c>
      <c r="F148" s="223" t="s">
        <v>2300</v>
      </c>
      <c r="G148" s="224" t="s">
        <v>374</v>
      </c>
      <c r="H148" s="225">
        <v>4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2301</v>
      </c>
    </row>
    <row r="149" spans="1:65" s="2" customFormat="1" ht="78" customHeight="1">
      <c r="A149" s="38"/>
      <c r="B149" s="39"/>
      <c r="C149" s="221" t="s">
        <v>361</v>
      </c>
      <c r="D149" s="221" t="s">
        <v>205</v>
      </c>
      <c r="E149" s="222" t="s">
        <v>2302</v>
      </c>
      <c r="F149" s="223" t="s">
        <v>2303</v>
      </c>
      <c r="G149" s="224" t="s">
        <v>374</v>
      </c>
      <c r="H149" s="225">
        <v>2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209</v>
      </c>
      <c r="AT149" s="233" t="s">
        <v>205</v>
      </c>
      <c r="AU149" s="233" t="s">
        <v>8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209</v>
      </c>
      <c r="BM149" s="233" t="s">
        <v>2304</v>
      </c>
    </row>
    <row r="150" spans="1:65" s="2" customFormat="1" ht="21.75" customHeight="1">
      <c r="A150" s="38"/>
      <c r="B150" s="39"/>
      <c r="C150" s="221" t="s">
        <v>365</v>
      </c>
      <c r="D150" s="221" t="s">
        <v>205</v>
      </c>
      <c r="E150" s="222" t="s">
        <v>2305</v>
      </c>
      <c r="F150" s="223" t="s">
        <v>2260</v>
      </c>
      <c r="G150" s="224" t="s">
        <v>374</v>
      </c>
      <c r="H150" s="225">
        <v>2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209</v>
      </c>
      <c r="AT150" s="233" t="s">
        <v>205</v>
      </c>
      <c r="AU150" s="233" t="s">
        <v>8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209</v>
      </c>
      <c r="BM150" s="233" t="s">
        <v>2306</v>
      </c>
    </row>
    <row r="151" spans="1:65" s="2" customFormat="1" ht="44.25" customHeight="1">
      <c r="A151" s="38"/>
      <c r="B151" s="39"/>
      <c r="C151" s="221" t="s">
        <v>253</v>
      </c>
      <c r="D151" s="221" t="s">
        <v>205</v>
      </c>
      <c r="E151" s="222" t="s">
        <v>2307</v>
      </c>
      <c r="F151" s="223" t="s">
        <v>2308</v>
      </c>
      <c r="G151" s="224" t="s">
        <v>374</v>
      </c>
      <c r="H151" s="225">
        <v>2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209</v>
      </c>
      <c r="AT151" s="233" t="s">
        <v>205</v>
      </c>
      <c r="AU151" s="233" t="s">
        <v>8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209</v>
      </c>
      <c r="BM151" s="233" t="s">
        <v>2309</v>
      </c>
    </row>
    <row r="152" spans="1:65" s="2" customFormat="1" ht="44.25" customHeight="1">
      <c r="A152" s="38"/>
      <c r="B152" s="39"/>
      <c r="C152" s="221" t="s">
        <v>376</v>
      </c>
      <c r="D152" s="221" t="s">
        <v>205</v>
      </c>
      <c r="E152" s="222" t="s">
        <v>2310</v>
      </c>
      <c r="F152" s="223" t="s">
        <v>2275</v>
      </c>
      <c r="G152" s="224" t="s">
        <v>1327</v>
      </c>
      <c r="H152" s="225">
        <v>1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2311</v>
      </c>
    </row>
    <row r="153" spans="1:65" s="2" customFormat="1" ht="16.5" customHeight="1">
      <c r="A153" s="38"/>
      <c r="B153" s="39"/>
      <c r="C153" s="221" t="s">
        <v>256</v>
      </c>
      <c r="D153" s="221" t="s">
        <v>205</v>
      </c>
      <c r="E153" s="222" t="s">
        <v>2312</v>
      </c>
      <c r="F153" s="223" t="s">
        <v>2278</v>
      </c>
      <c r="G153" s="224" t="s">
        <v>1327</v>
      </c>
      <c r="H153" s="225">
        <v>1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2313</v>
      </c>
    </row>
    <row r="154" spans="1:63" s="11" customFormat="1" ht="22.8" customHeight="1">
      <c r="A154" s="11"/>
      <c r="B154" s="207"/>
      <c r="C154" s="208"/>
      <c r="D154" s="209" t="s">
        <v>76</v>
      </c>
      <c r="E154" s="268" t="s">
        <v>2314</v>
      </c>
      <c r="F154" s="268" t="s">
        <v>2315</v>
      </c>
      <c r="G154" s="208"/>
      <c r="H154" s="208"/>
      <c r="I154" s="211"/>
      <c r="J154" s="269">
        <f>BK154</f>
        <v>0</v>
      </c>
      <c r="K154" s="208"/>
      <c r="L154" s="213"/>
      <c r="M154" s="214"/>
      <c r="N154" s="215"/>
      <c r="O154" s="215"/>
      <c r="P154" s="216">
        <f>SUM(P155:P165)</f>
        <v>0</v>
      </c>
      <c r="Q154" s="215"/>
      <c r="R154" s="216">
        <f>SUM(R155:R165)</f>
        <v>0</v>
      </c>
      <c r="S154" s="215"/>
      <c r="T154" s="217">
        <f>SUM(T155:T165)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18" t="s">
        <v>8</v>
      </c>
      <c r="AT154" s="219" t="s">
        <v>76</v>
      </c>
      <c r="AU154" s="219" t="s">
        <v>8</v>
      </c>
      <c r="AY154" s="218" t="s">
        <v>204</v>
      </c>
      <c r="BK154" s="220">
        <f>SUM(BK155:BK165)</f>
        <v>0</v>
      </c>
    </row>
    <row r="155" spans="1:65" s="2" customFormat="1" ht="21.75" customHeight="1">
      <c r="A155" s="38"/>
      <c r="B155" s="39"/>
      <c r="C155" s="221" t="s">
        <v>384</v>
      </c>
      <c r="D155" s="221" t="s">
        <v>205</v>
      </c>
      <c r="E155" s="222" t="s">
        <v>2316</v>
      </c>
      <c r="F155" s="223" t="s">
        <v>2317</v>
      </c>
      <c r="G155" s="224" t="s">
        <v>473</v>
      </c>
      <c r="H155" s="225">
        <v>120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209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209</v>
      </c>
      <c r="BM155" s="233" t="s">
        <v>2318</v>
      </c>
    </row>
    <row r="156" spans="1:65" s="2" customFormat="1" ht="21.75" customHeight="1">
      <c r="A156" s="38"/>
      <c r="B156" s="39"/>
      <c r="C156" s="221" t="s">
        <v>389</v>
      </c>
      <c r="D156" s="221" t="s">
        <v>205</v>
      </c>
      <c r="E156" s="222" t="s">
        <v>2319</v>
      </c>
      <c r="F156" s="223" t="s">
        <v>2320</v>
      </c>
      <c r="G156" s="224" t="s">
        <v>473</v>
      </c>
      <c r="H156" s="225">
        <v>120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2321</v>
      </c>
    </row>
    <row r="157" spans="1:65" s="2" customFormat="1" ht="21.75" customHeight="1">
      <c r="A157" s="38"/>
      <c r="B157" s="39"/>
      <c r="C157" s="221" t="s">
        <v>394</v>
      </c>
      <c r="D157" s="221" t="s">
        <v>205</v>
      </c>
      <c r="E157" s="222" t="s">
        <v>2322</v>
      </c>
      <c r="F157" s="223" t="s">
        <v>2323</v>
      </c>
      <c r="G157" s="224" t="s">
        <v>473</v>
      </c>
      <c r="H157" s="225">
        <v>238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209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209</v>
      </c>
      <c r="BM157" s="233" t="s">
        <v>2324</v>
      </c>
    </row>
    <row r="158" spans="1:65" s="2" customFormat="1" ht="21.75" customHeight="1">
      <c r="A158" s="38"/>
      <c r="B158" s="39"/>
      <c r="C158" s="221" t="s">
        <v>399</v>
      </c>
      <c r="D158" s="221" t="s">
        <v>205</v>
      </c>
      <c r="E158" s="222" t="s">
        <v>2325</v>
      </c>
      <c r="F158" s="223" t="s">
        <v>2326</v>
      </c>
      <c r="G158" s="224" t="s">
        <v>473</v>
      </c>
      <c r="H158" s="225">
        <v>240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209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2327</v>
      </c>
    </row>
    <row r="159" spans="1:65" s="2" customFormat="1" ht="21.75" customHeight="1">
      <c r="A159" s="38"/>
      <c r="B159" s="39"/>
      <c r="C159" s="221" t="s">
        <v>406</v>
      </c>
      <c r="D159" s="221" t="s">
        <v>205</v>
      </c>
      <c r="E159" s="222" t="s">
        <v>2328</v>
      </c>
      <c r="F159" s="223" t="s">
        <v>2329</v>
      </c>
      <c r="G159" s="224" t="s">
        <v>473</v>
      </c>
      <c r="H159" s="225">
        <v>64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209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2330</v>
      </c>
    </row>
    <row r="160" spans="1:65" s="2" customFormat="1" ht="16.5" customHeight="1">
      <c r="A160" s="38"/>
      <c r="B160" s="39"/>
      <c r="C160" s="221" t="s">
        <v>488</v>
      </c>
      <c r="D160" s="221" t="s">
        <v>205</v>
      </c>
      <c r="E160" s="222" t="s">
        <v>2331</v>
      </c>
      <c r="F160" s="223" t="s">
        <v>2332</v>
      </c>
      <c r="G160" s="224" t="s">
        <v>473</v>
      </c>
      <c r="H160" s="225">
        <v>1150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209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2333</v>
      </c>
    </row>
    <row r="161" spans="1:65" s="2" customFormat="1" ht="16.5" customHeight="1">
      <c r="A161" s="38"/>
      <c r="B161" s="39"/>
      <c r="C161" s="221" t="s">
        <v>573</v>
      </c>
      <c r="D161" s="221" t="s">
        <v>205</v>
      </c>
      <c r="E161" s="222" t="s">
        <v>2334</v>
      </c>
      <c r="F161" s="223" t="s">
        <v>2335</v>
      </c>
      <c r="G161" s="224" t="s">
        <v>473</v>
      </c>
      <c r="H161" s="225">
        <v>190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209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2336</v>
      </c>
    </row>
    <row r="162" spans="1:65" s="2" customFormat="1" ht="21.75" customHeight="1">
      <c r="A162" s="38"/>
      <c r="B162" s="39"/>
      <c r="C162" s="221" t="s">
        <v>491</v>
      </c>
      <c r="D162" s="221" t="s">
        <v>205</v>
      </c>
      <c r="E162" s="222" t="s">
        <v>2337</v>
      </c>
      <c r="F162" s="223" t="s">
        <v>2338</v>
      </c>
      <c r="G162" s="224" t="s">
        <v>473</v>
      </c>
      <c r="H162" s="225">
        <v>78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209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2339</v>
      </c>
    </row>
    <row r="163" spans="1:65" s="2" customFormat="1" ht="33" customHeight="1">
      <c r="A163" s="38"/>
      <c r="B163" s="39"/>
      <c r="C163" s="221" t="s">
        <v>581</v>
      </c>
      <c r="D163" s="221" t="s">
        <v>205</v>
      </c>
      <c r="E163" s="222" t="s">
        <v>2340</v>
      </c>
      <c r="F163" s="223" t="s">
        <v>2341</v>
      </c>
      <c r="G163" s="224" t="s">
        <v>2231</v>
      </c>
      <c r="H163" s="225">
        <v>1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209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2342</v>
      </c>
    </row>
    <row r="164" spans="1:65" s="2" customFormat="1" ht="16.5" customHeight="1">
      <c r="A164" s="38"/>
      <c r="B164" s="39"/>
      <c r="C164" s="221" t="s">
        <v>498</v>
      </c>
      <c r="D164" s="221" t="s">
        <v>205</v>
      </c>
      <c r="E164" s="222" t="s">
        <v>2343</v>
      </c>
      <c r="F164" s="223" t="s">
        <v>2344</v>
      </c>
      <c r="G164" s="224" t="s">
        <v>2231</v>
      </c>
      <c r="H164" s="225">
        <v>1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2345</v>
      </c>
    </row>
    <row r="165" spans="1:65" s="2" customFormat="1" ht="16.5" customHeight="1">
      <c r="A165" s="38"/>
      <c r="B165" s="39"/>
      <c r="C165" s="221" t="s">
        <v>589</v>
      </c>
      <c r="D165" s="221" t="s">
        <v>205</v>
      </c>
      <c r="E165" s="222" t="s">
        <v>2346</v>
      </c>
      <c r="F165" s="223" t="s">
        <v>2347</v>
      </c>
      <c r="G165" s="224" t="s">
        <v>2231</v>
      </c>
      <c r="H165" s="225">
        <v>1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209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2348</v>
      </c>
    </row>
    <row r="166" spans="1:63" s="11" customFormat="1" ht="22.8" customHeight="1">
      <c r="A166" s="11"/>
      <c r="B166" s="207"/>
      <c r="C166" s="208"/>
      <c r="D166" s="209" t="s">
        <v>76</v>
      </c>
      <c r="E166" s="268" t="s">
        <v>2349</v>
      </c>
      <c r="F166" s="268" t="s">
        <v>2350</v>
      </c>
      <c r="G166" s="208"/>
      <c r="H166" s="208"/>
      <c r="I166" s="211"/>
      <c r="J166" s="269">
        <f>BK166</f>
        <v>0</v>
      </c>
      <c r="K166" s="208"/>
      <c r="L166" s="213"/>
      <c r="M166" s="214"/>
      <c r="N166" s="215"/>
      <c r="O166" s="215"/>
      <c r="P166" s="216">
        <f>SUM(P167:P169)</f>
        <v>0</v>
      </c>
      <c r="Q166" s="215"/>
      <c r="R166" s="216">
        <f>SUM(R167:R169)</f>
        <v>0</v>
      </c>
      <c r="S166" s="215"/>
      <c r="T166" s="217">
        <f>SUM(T167:T169)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218" t="s">
        <v>8</v>
      </c>
      <c r="AT166" s="219" t="s">
        <v>76</v>
      </c>
      <c r="AU166" s="219" t="s">
        <v>8</v>
      </c>
      <c r="AY166" s="218" t="s">
        <v>204</v>
      </c>
      <c r="BK166" s="220">
        <f>SUM(BK167:BK169)</f>
        <v>0</v>
      </c>
    </row>
    <row r="167" spans="1:65" s="2" customFormat="1" ht="16.5" customHeight="1">
      <c r="A167" s="38"/>
      <c r="B167" s="39"/>
      <c r="C167" s="221" t="s">
        <v>506</v>
      </c>
      <c r="D167" s="221" t="s">
        <v>205</v>
      </c>
      <c r="E167" s="222" t="s">
        <v>2351</v>
      </c>
      <c r="F167" s="223" t="s">
        <v>2352</v>
      </c>
      <c r="G167" s="224" t="s">
        <v>2353</v>
      </c>
      <c r="H167" s="225">
        <v>380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209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2354</v>
      </c>
    </row>
    <row r="168" spans="1:65" s="2" customFormat="1" ht="16.5" customHeight="1">
      <c r="A168" s="38"/>
      <c r="B168" s="39"/>
      <c r="C168" s="221" t="s">
        <v>599</v>
      </c>
      <c r="D168" s="221" t="s">
        <v>205</v>
      </c>
      <c r="E168" s="222" t="s">
        <v>2355</v>
      </c>
      <c r="F168" s="223" t="s">
        <v>2356</v>
      </c>
      <c r="G168" s="224" t="s">
        <v>2353</v>
      </c>
      <c r="H168" s="225">
        <v>48</v>
      </c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209</v>
      </c>
      <c r="AT168" s="233" t="s">
        <v>205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209</v>
      </c>
      <c r="BM168" s="233" t="s">
        <v>2357</v>
      </c>
    </row>
    <row r="169" spans="1:65" s="2" customFormat="1" ht="16.5" customHeight="1">
      <c r="A169" s="38"/>
      <c r="B169" s="39"/>
      <c r="C169" s="221" t="s">
        <v>604</v>
      </c>
      <c r="D169" s="221" t="s">
        <v>205</v>
      </c>
      <c r="E169" s="222" t="s">
        <v>2358</v>
      </c>
      <c r="F169" s="223" t="s">
        <v>2359</v>
      </c>
      <c r="G169" s="224" t="s">
        <v>374</v>
      </c>
      <c r="H169" s="225">
        <v>1</v>
      </c>
      <c r="I169" s="226"/>
      <c r="J169" s="227">
        <f>ROUND(I169*H169,0)</f>
        <v>0</v>
      </c>
      <c r="K169" s="228"/>
      <c r="L169" s="44"/>
      <c r="M169" s="229" t="s">
        <v>1</v>
      </c>
      <c r="N169" s="230" t="s">
        <v>42</v>
      </c>
      <c r="O169" s="91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209</v>
      </c>
      <c r="AT169" s="233" t="s">
        <v>205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209</v>
      </c>
      <c r="BM169" s="233" t="s">
        <v>2360</v>
      </c>
    </row>
    <row r="170" spans="1:63" s="11" customFormat="1" ht="22.8" customHeight="1">
      <c r="A170" s="11"/>
      <c r="B170" s="207"/>
      <c r="C170" s="208"/>
      <c r="D170" s="209" t="s">
        <v>76</v>
      </c>
      <c r="E170" s="268" t="s">
        <v>2361</v>
      </c>
      <c r="F170" s="268" t="s">
        <v>2362</v>
      </c>
      <c r="G170" s="208"/>
      <c r="H170" s="208"/>
      <c r="I170" s="211"/>
      <c r="J170" s="269">
        <f>BK170</f>
        <v>0</v>
      </c>
      <c r="K170" s="208"/>
      <c r="L170" s="213"/>
      <c r="M170" s="214"/>
      <c r="N170" s="215"/>
      <c r="O170" s="215"/>
      <c r="P170" s="216">
        <f>SUM(P171:P176)</f>
        <v>0</v>
      </c>
      <c r="Q170" s="215"/>
      <c r="R170" s="216">
        <f>SUM(R171:R176)</f>
        <v>0</v>
      </c>
      <c r="S170" s="215"/>
      <c r="T170" s="217">
        <f>SUM(T171:T176)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218" t="s">
        <v>8</v>
      </c>
      <c r="AT170" s="219" t="s">
        <v>76</v>
      </c>
      <c r="AU170" s="219" t="s">
        <v>8</v>
      </c>
      <c r="AY170" s="218" t="s">
        <v>204</v>
      </c>
      <c r="BK170" s="220">
        <f>SUM(BK171:BK176)</f>
        <v>0</v>
      </c>
    </row>
    <row r="171" spans="1:65" s="2" customFormat="1" ht="21.75" customHeight="1">
      <c r="A171" s="38"/>
      <c r="B171" s="39"/>
      <c r="C171" s="221" t="s">
        <v>609</v>
      </c>
      <c r="D171" s="221" t="s">
        <v>205</v>
      </c>
      <c r="E171" s="222" t="s">
        <v>2363</v>
      </c>
      <c r="F171" s="223" t="s">
        <v>2364</v>
      </c>
      <c r="G171" s="224" t="s">
        <v>2365</v>
      </c>
      <c r="H171" s="225">
        <v>50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2366</v>
      </c>
    </row>
    <row r="172" spans="1:65" s="2" customFormat="1" ht="21.75" customHeight="1">
      <c r="A172" s="38"/>
      <c r="B172" s="39"/>
      <c r="C172" s="221" t="s">
        <v>518</v>
      </c>
      <c r="D172" s="221" t="s">
        <v>205</v>
      </c>
      <c r="E172" s="222" t="s">
        <v>2367</v>
      </c>
      <c r="F172" s="223" t="s">
        <v>2368</v>
      </c>
      <c r="G172" s="224" t="s">
        <v>2365</v>
      </c>
      <c r="H172" s="225">
        <v>82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209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209</v>
      </c>
      <c r="BM172" s="233" t="s">
        <v>2369</v>
      </c>
    </row>
    <row r="173" spans="1:65" s="2" customFormat="1" ht="16.5" customHeight="1">
      <c r="A173" s="38"/>
      <c r="B173" s="39"/>
      <c r="C173" s="221" t="s">
        <v>618</v>
      </c>
      <c r="D173" s="221" t="s">
        <v>205</v>
      </c>
      <c r="E173" s="222" t="s">
        <v>2370</v>
      </c>
      <c r="F173" s="223" t="s">
        <v>2371</v>
      </c>
      <c r="G173" s="224" t="s">
        <v>2365</v>
      </c>
      <c r="H173" s="225">
        <v>132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209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209</v>
      </c>
      <c r="BM173" s="233" t="s">
        <v>2372</v>
      </c>
    </row>
    <row r="174" spans="1:65" s="2" customFormat="1" ht="16.5" customHeight="1">
      <c r="A174" s="38"/>
      <c r="B174" s="39"/>
      <c r="C174" s="221" t="s">
        <v>524</v>
      </c>
      <c r="D174" s="221" t="s">
        <v>205</v>
      </c>
      <c r="E174" s="222" t="s">
        <v>2373</v>
      </c>
      <c r="F174" s="223" t="s">
        <v>2374</v>
      </c>
      <c r="G174" s="224" t="s">
        <v>2231</v>
      </c>
      <c r="H174" s="225">
        <v>1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209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209</v>
      </c>
      <c r="BM174" s="233" t="s">
        <v>2375</v>
      </c>
    </row>
    <row r="175" spans="1:65" s="2" customFormat="1" ht="16.5" customHeight="1">
      <c r="A175" s="38"/>
      <c r="B175" s="39"/>
      <c r="C175" s="221" t="s">
        <v>626</v>
      </c>
      <c r="D175" s="221" t="s">
        <v>205</v>
      </c>
      <c r="E175" s="222" t="s">
        <v>2376</v>
      </c>
      <c r="F175" s="223" t="s">
        <v>2377</v>
      </c>
      <c r="G175" s="224" t="s">
        <v>2231</v>
      </c>
      <c r="H175" s="225">
        <v>1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209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2378</v>
      </c>
    </row>
    <row r="176" spans="1:65" s="2" customFormat="1" ht="16.5" customHeight="1">
      <c r="A176" s="38"/>
      <c r="B176" s="39"/>
      <c r="C176" s="221" t="s">
        <v>527</v>
      </c>
      <c r="D176" s="221" t="s">
        <v>205</v>
      </c>
      <c r="E176" s="222" t="s">
        <v>2379</v>
      </c>
      <c r="F176" s="223" t="s">
        <v>2380</v>
      </c>
      <c r="G176" s="224" t="s">
        <v>2231</v>
      </c>
      <c r="H176" s="225">
        <v>1</v>
      </c>
      <c r="I176" s="226"/>
      <c r="J176" s="227">
        <f>ROUND(I176*H176,0)</f>
        <v>0</v>
      </c>
      <c r="K176" s="228"/>
      <c r="L176" s="44"/>
      <c r="M176" s="258" t="s">
        <v>1</v>
      </c>
      <c r="N176" s="259" t="s">
        <v>42</v>
      </c>
      <c r="O176" s="260"/>
      <c r="P176" s="261">
        <f>O176*H176</f>
        <v>0</v>
      </c>
      <c r="Q176" s="261">
        <v>0</v>
      </c>
      <c r="R176" s="261">
        <f>Q176*H176</f>
        <v>0</v>
      </c>
      <c r="S176" s="261">
        <v>0</v>
      </c>
      <c r="T176" s="26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209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2381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F695" sheet="1" objects="1" scenarios="1" formatColumns="0" formatRows="0" autoFilter="0"/>
  <autoFilter ref="C124:K1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ht="12">
      <c r="B8" s="20"/>
      <c r="D8" s="151" t="s">
        <v>179</v>
      </c>
      <c r="L8" s="20"/>
    </row>
    <row r="9" spans="2:12" s="1" customFormat="1" ht="16.5" customHeight="1">
      <c r="B9" s="20"/>
      <c r="E9" s="152" t="s">
        <v>410</v>
      </c>
      <c r="F9" s="1"/>
      <c r="G9" s="1"/>
      <c r="H9" s="1"/>
      <c r="L9" s="20"/>
    </row>
    <row r="10" spans="2:12" s="1" customFormat="1" ht="12" customHeight="1">
      <c r="B10" s="20"/>
      <c r="D10" s="151" t="s">
        <v>1445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2382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2383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2384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21</v>
      </c>
      <c r="E16" s="38"/>
      <c r="F16" s="141" t="s">
        <v>22</v>
      </c>
      <c r="G16" s="38"/>
      <c r="H16" s="38"/>
      <c r="I16" s="151" t="s">
        <v>23</v>
      </c>
      <c r="J16" s="154" t="str">
        <f>'Rekapitulace stavby'!AN8</f>
        <v>23. 2. 2021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25</v>
      </c>
      <c r="E18" s="38"/>
      <c r="F18" s="38"/>
      <c r="G18" s="38"/>
      <c r="H18" s="38"/>
      <c r="I18" s="151" t="s">
        <v>26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26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26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32</v>
      </c>
      <c r="F25" s="38"/>
      <c r="G25" s="38"/>
      <c r="H25" s="38"/>
      <c r="I25" s="151" t="s">
        <v>28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34</v>
      </c>
      <c r="E27" s="38"/>
      <c r="F27" s="38"/>
      <c r="G27" s="38"/>
      <c r="H27" s="38"/>
      <c r="I27" s="151" t="s">
        <v>26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37</v>
      </c>
      <c r="E34" s="38"/>
      <c r="F34" s="38"/>
      <c r="G34" s="38"/>
      <c r="H34" s="38"/>
      <c r="I34" s="38"/>
      <c r="J34" s="161">
        <f>ROUND(J126,0)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39</v>
      </c>
      <c r="G36" s="38"/>
      <c r="H36" s="38"/>
      <c r="I36" s="162" t="s">
        <v>38</v>
      </c>
      <c r="J36" s="162" t="s">
        <v>40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41</v>
      </c>
      <c r="E37" s="151" t="s">
        <v>42</v>
      </c>
      <c r="F37" s="164">
        <f>ROUND((SUM(BE126:BE193)),0)</f>
        <v>0</v>
      </c>
      <c r="G37" s="38"/>
      <c r="H37" s="38"/>
      <c r="I37" s="165">
        <v>0.21</v>
      </c>
      <c r="J37" s="164">
        <f>ROUND(((SUM(BE126:BE193))*I37),0)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43</v>
      </c>
      <c r="F38" s="164">
        <f>ROUND((SUM(BF126:BF193)),0)</f>
        <v>0</v>
      </c>
      <c r="G38" s="38"/>
      <c r="H38" s="38"/>
      <c r="I38" s="165">
        <v>0.15</v>
      </c>
      <c r="J38" s="164">
        <f>ROUND(((SUM(BF126:BF193))*I38),0)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44</v>
      </c>
      <c r="F39" s="164">
        <f>ROUND((SUM(BG126:BG193)),0)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45</v>
      </c>
      <c r="F40" s="164">
        <f>ROUND((SUM(BH126:BH193)),0)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46</v>
      </c>
      <c r="F41" s="164">
        <f>ROUND((SUM(BI126:BI193)),0)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47</v>
      </c>
      <c r="E43" s="168"/>
      <c r="F43" s="168"/>
      <c r="G43" s="169" t="s">
        <v>48</v>
      </c>
      <c r="H43" s="170" t="s">
        <v>49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410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1445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5" t="s">
        <v>2382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2383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0451 - Elektroinstalace - 1. a 2.NP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F16</f>
        <v>Hazlov</v>
      </c>
      <c r="G93" s="40"/>
      <c r="H93" s="40"/>
      <c r="I93" s="32" t="s">
        <v>23</v>
      </c>
      <c r="J93" s="79" t="str">
        <f>IF(J16="","",J16)</f>
        <v>23. 2. 2021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E19</f>
        <v>ABYDOS IDEA s.r.o. Hazlov</v>
      </c>
      <c r="G95" s="40"/>
      <c r="H95" s="40"/>
      <c r="I95" s="32" t="s">
        <v>31</v>
      </c>
      <c r="J95" s="36" t="str">
        <f>E25</f>
        <v>TMS PROJEKT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34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182</v>
      </c>
      <c r="D98" s="186"/>
      <c r="E98" s="186"/>
      <c r="F98" s="186"/>
      <c r="G98" s="186"/>
      <c r="H98" s="186"/>
      <c r="I98" s="186"/>
      <c r="J98" s="187" t="s">
        <v>183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184</v>
      </c>
      <c r="D100" s="40"/>
      <c r="E100" s="40"/>
      <c r="F100" s="40"/>
      <c r="G100" s="40"/>
      <c r="H100" s="40"/>
      <c r="I100" s="40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185</v>
      </c>
    </row>
    <row r="101" spans="1:31" s="9" customFormat="1" ht="24.95" customHeight="1">
      <c r="A101" s="9"/>
      <c r="B101" s="189"/>
      <c r="C101" s="190"/>
      <c r="D101" s="191" t="s">
        <v>423</v>
      </c>
      <c r="E101" s="192"/>
      <c r="F101" s="192"/>
      <c r="G101" s="192"/>
      <c r="H101" s="192"/>
      <c r="I101" s="192"/>
      <c r="J101" s="193">
        <f>J127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4" customFormat="1" ht="19.9" customHeight="1">
      <c r="A102" s="14"/>
      <c r="B102" s="263"/>
      <c r="C102" s="133"/>
      <c r="D102" s="264" t="s">
        <v>2385</v>
      </c>
      <c r="E102" s="265"/>
      <c r="F102" s="265"/>
      <c r="G102" s="265"/>
      <c r="H102" s="265"/>
      <c r="I102" s="265"/>
      <c r="J102" s="266">
        <f>J128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Areál ABYDOS IDEA s.r.o. - výrobní hala P a O a související inženýrské objekty, areál ABYDOS Hazlov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179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84" t="s">
        <v>410</v>
      </c>
      <c r="F114" s="22"/>
      <c r="G114" s="22"/>
      <c r="H114" s="22"/>
      <c r="I114" s="22"/>
      <c r="J114" s="22"/>
      <c r="K114" s="22"/>
      <c r="L114" s="20"/>
    </row>
    <row r="115" spans="2:12" s="1" customFormat="1" ht="12" customHeight="1">
      <c r="B115" s="21"/>
      <c r="C115" s="32" t="s">
        <v>1445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295" t="s">
        <v>2382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2383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E13</f>
        <v>0451 - Elektroinstalace - 1. a 2.NP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21</v>
      </c>
      <c r="D120" s="40"/>
      <c r="E120" s="40"/>
      <c r="F120" s="27" t="str">
        <f>F16</f>
        <v>Hazlov</v>
      </c>
      <c r="G120" s="40"/>
      <c r="H120" s="40"/>
      <c r="I120" s="32" t="s">
        <v>23</v>
      </c>
      <c r="J120" s="79" t="str">
        <f>IF(J16="","",J16)</f>
        <v>23. 2. 2021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25</v>
      </c>
      <c r="D122" s="40"/>
      <c r="E122" s="40"/>
      <c r="F122" s="27" t="str">
        <f>E19</f>
        <v>ABYDOS IDEA s.r.o. Hazlov</v>
      </c>
      <c r="G122" s="40"/>
      <c r="H122" s="40"/>
      <c r="I122" s="32" t="s">
        <v>31</v>
      </c>
      <c r="J122" s="36" t="str">
        <f>E25</f>
        <v>TMS PROJEKT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32" t="s">
        <v>34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0" customFormat="1" ht="29.25" customHeight="1">
      <c r="A125" s="195"/>
      <c r="B125" s="196"/>
      <c r="C125" s="197" t="s">
        <v>190</v>
      </c>
      <c r="D125" s="198" t="s">
        <v>62</v>
      </c>
      <c r="E125" s="198" t="s">
        <v>58</v>
      </c>
      <c r="F125" s="198" t="s">
        <v>59</v>
      </c>
      <c r="G125" s="198" t="s">
        <v>191</v>
      </c>
      <c r="H125" s="198" t="s">
        <v>192</v>
      </c>
      <c r="I125" s="198" t="s">
        <v>193</v>
      </c>
      <c r="J125" s="199" t="s">
        <v>183</v>
      </c>
      <c r="K125" s="200" t="s">
        <v>194</v>
      </c>
      <c r="L125" s="201"/>
      <c r="M125" s="100" t="s">
        <v>1</v>
      </c>
      <c r="N125" s="101" t="s">
        <v>41</v>
      </c>
      <c r="O125" s="101" t="s">
        <v>195</v>
      </c>
      <c r="P125" s="101" t="s">
        <v>196</v>
      </c>
      <c r="Q125" s="101" t="s">
        <v>197</v>
      </c>
      <c r="R125" s="101" t="s">
        <v>198</v>
      </c>
      <c r="S125" s="101" t="s">
        <v>199</v>
      </c>
      <c r="T125" s="102" t="s">
        <v>200</v>
      </c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</row>
    <row r="126" spans="1:63" s="2" customFormat="1" ht="22.8" customHeight="1">
      <c r="A126" s="38"/>
      <c r="B126" s="39"/>
      <c r="C126" s="107" t="s">
        <v>201</v>
      </c>
      <c r="D126" s="40"/>
      <c r="E126" s="40"/>
      <c r="F126" s="40"/>
      <c r="G126" s="40"/>
      <c r="H126" s="40"/>
      <c r="I126" s="40"/>
      <c r="J126" s="202">
        <f>BK126</f>
        <v>0</v>
      </c>
      <c r="K126" s="40"/>
      <c r="L126" s="44"/>
      <c r="M126" s="103"/>
      <c r="N126" s="203"/>
      <c r="O126" s="104"/>
      <c r="P126" s="204">
        <f>P127</f>
        <v>0</v>
      </c>
      <c r="Q126" s="104"/>
      <c r="R126" s="204">
        <f>R127</f>
        <v>6.95912</v>
      </c>
      <c r="S126" s="104"/>
      <c r="T126" s="205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185</v>
      </c>
      <c r="BK126" s="206">
        <f>BK127</f>
        <v>0</v>
      </c>
    </row>
    <row r="127" spans="1:63" s="11" customFormat="1" ht="25.9" customHeight="1">
      <c r="A127" s="11"/>
      <c r="B127" s="207"/>
      <c r="C127" s="208"/>
      <c r="D127" s="209" t="s">
        <v>76</v>
      </c>
      <c r="E127" s="210" t="s">
        <v>917</v>
      </c>
      <c r="F127" s="210" t="s">
        <v>918</v>
      </c>
      <c r="G127" s="208"/>
      <c r="H127" s="208"/>
      <c r="I127" s="211"/>
      <c r="J127" s="212">
        <f>BK127</f>
        <v>0</v>
      </c>
      <c r="K127" s="208"/>
      <c r="L127" s="213"/>
      <c r="M127" s="214"/>
      <c r="N127" s="215"/>
      <c r="O127" s="215"/>
      <c r="P127" s="216">
        <f>P128</f>
        <v>0</v>
      </c>
      <c r="Q127" s="215"/>
      <c r="R127" s="216">
        <f>R128</f>
        <v>6.95912</v>
      </c>
      <c r="S127" s="215"/>
      <c r="T127" s="217">
        <f>T128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8" t="s">
        <v>86</v>
      </c>
      <c r="AT127" s="219" t="s">
        <v>76</v>
      </c>
      <c r="AU127" s="219" t="s">
        <v>77</v>
      </c>
      <c r="AY127" s="218" t="s">
        <v>204</v>
      </c>
      <c r="BK127" s="220">
        <f>BK128</f>
        <v>0</v>
      </c>
    </row>
    <row r="128" spans="1:63" s="11" customFormat="1" ht="22.8" customHeight="1">
      <c r="A128" s="11"/>
      <c r="B128" s="207"/>
      <c r="C128" s="208"/>
      <c r="D128" s="209" t="s">
        <v>76</v>
      </c>
      <c r="E128" s="268" t="s">
        <v>2386</v>
      </c>
      <c r="F128" s="268" t="s">
        <v>2387</v>
      </c>
      <c r="G128" s="208"/>
      <c r="H128" s="208"/>
      <c r="I128" s="211"/>
      <c r="J128" s="269">
        <f>BK128</f>
        <v>0</v>
      </c>
      <c r="K128" s="208"/>
      <c r="L128" s="213"/>
      <c r="M128" s="214"/>
      <c r="N128" s="215"/>
      <c r="O128" s="215"/>
      <c r="P128" s="216">
        <f>SUM(P129:P193)</f>
        <v>0</v>
      </c>
      <c r="Q128" s="215"/>
      <c r="R128" s="216">
        <f>SUM(R129:R193)</f>
        <v>6.95912</v>
      </c>
      <c r="S128" s="215"/>
      <c r="T128" s="217">
        <f>SUM(T129:T193)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8" t="s">
        <v>86</v>
      </c>
      <c r="AT128" s="219" t="s">
        <v>76</v>
      </c>
      <c r="AU128" s="219" t="s">
        <v>8</v>
      </c>
      <c r="AY128" s="218" t="s">
        <v>204</v>
      </c>
      <c r="BK128" s="220">
        <f>SUM(BK129:BK193)</f>
        <v>0</v>
      </c>
    </row>
    <row r="129" spans="1:65" s="2" customFormat="1" ht="16.5" customHeight="1">
      <c r="A129" s="38"/>
      <c r="B129" s="39"/>
      <c r="C129" s="280" t="s">
        <v>8</v>
      </c>
      <c r="D129" s="280" t="s">
        <v>366</v>
      </c>
      <c r="E129" s="281" t="s">
        <v>2388</v>
      </c>
      <c r="F129" s="282" t="s">
        <v>2389</v>
      </c>
      <c r="G129" s="283" t="s">
        <v>374</v>
      </c>
      <c r="H129" s="284">
        <v>1</v>
      </c>
      <c r="I129" s="285"/>
      <c r="J129" s="286">
        <f>ROUND(I129*H129,0)</f>
        <v>0</v>
      </c>
      <c r="K129" s="287"/>
      <c r="L129" s="288"/>
      <c r="M129" s="289" t="s">
        <v>1</v>
      </c>
      <c r="N129" s="29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488</v>
      </c>
      <c r="AT129" s="233" t="s">
        <v>366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240</v>
      </c>
      <c r="BM129" s="233" t="s">
        <v>2390</v>
      </c>
    </row>
    <row r="130" spans="1:65" s="2" customFormat="1" ht="16.5" customHeight="1">
      <c r="A130" s="38"/>
      <c r="B130" s="39"/>
      <c r="C130" s="280" t="s">
        <v>86</v>
      </c>
      <c r="D130" s="280" t="s">
        <v>366</v>
      </c>
      <c r="E130" s="281" t="s">
        <v>2391</v>
      </c>
      <c r="F130" s="282" t="s">
        <v>2392</v>
      </c>
      <c r="G130" s="283" t="s">
        <v>374</v>
      </c>
      <c r="H130" s="284">
        <v>1</v>
      </c>
      <c r="I130" s="285"/>
      <c r="J130" s="286">
        <f>ROUND(I130*H130,0)</f>
        <v>0</v>
      </c>
      <c r="K130" s="287"/>
      <c r="L130" s="288"/>
      <c r="M130" s="289" t="s">
        <v>1</v>
      </c>
      <c r="N130" s="29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488</v>
      </c>
      <c r="AT130" s="233" t="s">
        <v>366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240</v>
      </c>
      <c r="BM130" s="233" t="s">
        <v>2393</v>
      </c>
    </row>
    <row r="131" spans="1:65" s="2" customFormat="1" ht="16.5" customHeight="1">
      <c r="A131" s="38"/>
      <c r="B131" s="39"/>
      <c r="C131" s="280" t="s">
        <v>118</v>
      </c>
      <c r="D131" s="280" t="s">
        <v>366</v>
      </c>
      <c r="E131" s="281" t="s">
        <v>2394</v>
      </c>
      <c r="F131" s="282" t="s">
        <v>2395</v>
      </c>
      <c r="G131" s="283" t="s">
        <v>374</v>
      </c>
      <c r="H131" s="284">
        <v>1</v>
      </c>
      <c r="I131" s="285"/>
      <c r="J131" s="286">
        <f>ROUND(I131*H131,0)</f>
        <v>0</v>
      </c>
      <c r="K131" s="287"/>
      <c r="L131" s="288"/>
      <c r="M131" s="289" t="s">
        <v>1</v>
      </c>
      <c r="N131" s="29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488</v>
      </c>
      <c r="AT131" s="233" t="s">
        <v>366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240</v>
      </c>
      <c r="BM131" s="233" t="s">
        <v>2396</v>
      </c>
    </row>
    <row r="132" spans="1:65" s="2" customFormat="1" ht="16.5" customHeight="1">
      <c r="A132" s="38"/>
      <c r="B132" s="39"/>
      <c r="C132" s="280" t="s">
        <v>209</v>
      </c>
      <c r="D132" s="280" t="s">
        <v>366</v>
      </c>
      <c r="E132" s="281" t="s">
        <v>2397</v>
      </c>
      <c r="F132" s="282" t="s">
        <v>2398</v>
      </c>
      <c r="G132" s="283" t="s">
        <v>374</v>
      </c>
      <c r="H132" s="284">
        <v>1</v>
      </c>
      <c r="I132" s="285"/>
      <c r="J132" s="286">
        <f>ROUND(I132*H132,0)</f>
        <v>0</v>
      </c>
      <c r="K132" s="287"/>
      <c r="L132" s="288"/>
      <c r="M132" s="289" t="s">
        <v>1</v>
      </c>
      <c r="N132" s="29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488</v>
      </c>
      <c r="AT132" s="233" t="s">
        <v>366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240</v>
      </c>
      <c r="BM132" s="233" t="s">
        <v>2399</v>
      </c>
    </row>
    <row r="133" spans="1:65" s="2" customFormat="1" ht="16.5" customHeight="1">
      <c r="A133" s="38"/>
      <c r="B133" s="39"/>
      <c r="C133" s="280" t="s">
        <v>224</v>
      </c>
      <c r="D133" s="280" t="s">
        <v>366</v>
      </c>
      <c r="E133" s="281" t="s">
        <v>2400</v>
      </c>
      <c r="F133" s="282" t="s">
        <v>2401</v>
      </c>
      <c r="G133" s="283" t="s">
        <v>374</v>
      </c>
      <c r="H133" s="284">
        <v>1</v>
      </c>
      <c r="I133" s="285"/>
      <c r="J133" s="286">
        <f>ROUND(I133*H133,0)</f>
        <v>0</v>
      </c>
      <c r="K133" s="287"/>
      <c r="L133" s="288"/>
      <c r="M133" s="289" t="s">
        <v>1</v>
      </c>
      <c r="N133" s="29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488</v>
      </c>
      <c r="AT133" s="233" t="s">
        <v>366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240</v>
      </c>
      <c r="BM133" s="233" t="s">
        <v>2402</v>
      </c>
    </row>
    <row r="134" spans="1:65" s="2" customFormat="1" ht="16.5" customHeight="1">
      <c r="A134" s="38"/>
      <c r="B134" s="39"/>
      <c r="C134" s="280" t="s">
        <v>220</v>
      </c>
      <c r="D134" s="280" t="s">
        <v>366</v>
      </c>
      <c r="E134" s="281" t="s">
        <v>2403</v>
      </c>
      <c r="F134" s="282" t="s">
        <v>2404</v>
      </c>
      <c r="G134" s="283" t="s">
        <v>374</v>
      </c>
      <c r="H134" s="284">
        <v>1</v>
      </c>
      <c r="I134" s="285"/>
      <c r="J134" s="286">
        <f>ROUND(I134*H134,0)</f>
        <v>0</v>
      </c>
      <c r="K134" s="287"/>
      <c r="L134" s="288"/>
      <c r="M134" s="289" t="s">
        <v>1</v>
      </c>
      <c r="N134" s="29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488</v>
      </c>
      <c r="AT134" s="233" t="s">
        <v>366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240</v>
      </c>
      <c r="BM134" s="233" t="s">
        <v>2405</v>
      </c>
    </row>
    <row r="135" spans="1:65" s="2" customFormat="1" ht="16.5" customHeight="1">
      <c r="A135" s="38"/>
      <c r="B135" s="39"/>
      <c r="C135" s="280" t="s">
        <v>232</v>
      </c>
      <c r="D135" s="280" t="s">
        <v>366</v>
      </c>
      <c r="E135" s="281" t="s">
        <v>2406</v>
      </c>
      <c r="F135" s="282" t="s">
        <v>2407</v>
      </c>
      <c r="G135" s="283" t="s">
        <v>374</v>
      </c>
      <c r="H135" s="284">
        <v>1</v>
      </c>
      <c r="I135" s="285"/>
      <c r="J135" s="286">
        <f>ROUND(I135*H135,0)</f>
        <v>0</v>
      </c>
      <c r="K135" s="287"/>
      <c r="L135" s="288"/>
      <c r="M135" s="289" t="s">
        <v>1</v>
      </c>
      <c r="N135" s="29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488</v>
      </c>
      <c r="AT135" s="233" t="s">
        <v>366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240</v>
      </c>
      <c r="BM135" s="233" t="s">
        <v>2408</v>
      </c>
    </row>
    <row r="136" spans="1:65" s="2" customFormat="1" ht="16.5" customHeight="1">
      <c r="A136" s="38"/>
      <c r="B136" s="39"/>
      <c r="C136" s="280" t="s">
        <v>223</v>
      </c>
      <c r="D136" s="280" t="s">
        <v>366</v>
      </c>
      <c r="E136" s="281" t="s">
        <v>2409</v>
      </c>
      <c r="F136" s="282" t="s">
        <v>2410</v>
      </c>
      <c r="G136" s="283" t="s">
        <v>374</v>
      </c>
      <c r="H136" s="284">
        <v>1</v>
      </c>
      <c r="I136" s="285"/>
      <c r="J136" s="286">
        <f>ROUND(I136*H136,0)</f>
        <v>0</v>
      </c>
      <c r="K136" s="287"/>
      <c r="L136" s="288"/>
      <c r="M136" s="289" t="s">
        <v>1</v>
      </c>
      <c r="N136" s="29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488</v>
      </c>
      <c r="AT136" s="233" t="s">
        <v>366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240</v>
      </c>
      <c r="BM136" s="233" t="s">
        <v>2411</v>
      </c>
    </row>
    <row r="137" spans="1:65" s="2" customFormat="1" ht="16.5" customHeight="1">
      <c r="A137" s="38"/>
      <c r="B137" s="39"/>
      <c r="C137" s="221" t="s">
        <v>243</v>
      </c>
      <c r="D137" s="221" t="s">
        <v>205</v>
      </c>
      <c r="E137" s="222" t="s">
        <v>2412</v>
      </c>
      <c r="F137" s="223" t="s">
        <v>2413</v>
      </c>
      <c r="G137" s="224" t="s">
        <v>274</v>
      </c>
      <c r="H137" s="225">
        <v>7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240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2414</v>
      </c>
    </row>
    <row r="138" spans="1:65" s="2" customFormat="1" ht="16.5" customHeight="1">
      <c r="A138" s="38"/>
      <c r="B138" s="39"/>
      <c r="C138" s="280" t="s">
        <v>227</v>
      </c>
      <c r="D138" s="280" t="s">
        <v>366</v>
      </c>
      <c r="E138" s="281" t="s">
        <v>2415</v>
      </c>
      <c r="F138" s="282" t="s">
        <v>2416</v>
      </c>
      <c r="G138" s="283" t="s">
        <v>274</v>
      </c>
      <c r="H138" s="284">
        <v>7</v>
      </c>
      <c r="I138" s="285"/>
      <c r="J138" s="286">
        <f>ROUND(I138*H138,0)</f>
        <v>0</v>
      </c>
      <c r="K138" s="287"/>
      <c r="L138" s="288"/>
      <c r="M138" s="289" t="s">
        <v>1</v>
      </c>
      <c r="N138" s="29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488</v>
      </c>
      <c r="AT138" s="233" t="s">
        <v>366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2417</v>
      </c>
    </row>
    <row r="139" spans="1:65" s="2" customFormat="1" ht="44.25" customHeight="1">
      <c r="A139" s="38"/>
      <c r="B139" s="39"/>
      <c r="C139" s="221" t="s">
        <v>250</v>
      </c>
      <c r="D139" s="221" t="s">
        <v>205</v>
      </c>
      <c r="E139" s="222" t="s">
        <v>2418</v>
      </c>
      <c r="F139" s="223" t="s">
        <v>2419</v>
      </c>
      <c r="G139" s="224" t="s">
        <v>473</v>
      </c>
      <c r="H139" s="225">
        <v>112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240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2420</v>
      </c>
    </row>
    <row r="140" spans="1:65" s="2" customFormat="1" ht="16.5" customHeight="1">
      <c r="A140" s="38"/>
      <c r="B140" s="39"/>
      <c r="C140" s="280" t="s">
        <v>231</v>
      </c>
      <c r="D140" s="280" t="s">
        <v>366</v>
      </c>
      <c r="E140" s="281" t="s">
        <v>2421</v>
      </c>
      <c r="F140" s="282" t="s">
        <v>2422</v>
      </c>
      <c r="G140" s="283" t="s">
        <v>473</v>
      </c>
      <c r="H140" s="284">
        <v>112</v>
      </c>
      <c r="I140" s="285"/>
      <c r="J140" s="286">
        <f>ROUND(I140*H140,0)</f>
        <v>0</v>
      </c>
      <c r="K140" s="287"/>
      <c r="L140" s="288"/>
      <c r="M140" s="289" t="s">
        <v>1</v>
      </c>
      <c r="N140" s="290" t="s">
        <v>42</v>
      </c>
      <c r="O140" s="91"/>
      <c r="P140" s="231">
        <f>O140*H140</f>
        <v>0</v>
      </c>
      <c r="Q140" s="231">
        <v>0.00047</v>
      </c>
      <c r="R140" s="231">
        <f>Q140*H140</f>
        <v>0.05264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488</v>
      </c>
      <c r="AT140" s="233" t="s">
        <v>366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2423</v>
      </c>
    </row>
    <row r="141" spans="1:65" s="2" customFormat="1" ht="44.25" customHeight="1">
      <c r="A141" s="38"/>
      <c r="B141" s="39"/>
      <c r="C141" s="221" t="s">
        <v>315</v>
      </c>
      <c r="D141" s="221" t="s">
        <v>205</v>
      </c>
      <c r="E141" s="222" t="s">
        <v>2424</v>
      </c>
      <c r="F141" s="223" t="s">
        <v>2419</v>
      </c>
      <c r="G141" s="224" t="s">
        <v>473</v>
      </c>
      <c r="H141" s="225">
        <v>280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240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240</v>
      </c>
      <c r="BM141" s="233" t="s">
        <v>2425</v>
      </c>
    </row>
    <row r="142" spans="1:65" s="2" customFormat="1" ht="16.5" customHeight="1">
      <c r="A142" s="38"/>
      <c r="B142" s="39"/>
      <c r="C142" s="280" t="s">
        <v>235</v>
      </c>
      <c r="D142" s="280" t="s">
        <v>366</v>
      </c>
      <c r="E142" s="281" t="s">
        <v>2426</v>
      </c>
      <c r="F142" s="282" t="s">
        <v>2427</v>
      </c>
      <c r="G142" s="283" t="s">
        <v>473</v>
      </c>
      <c r="H142" s="284">
        <v>280</v>
      </c>
      <c r="I142" s="285"/>
      <c r="J142" s="286">
        <f>ROUND(I142*H142,0)</f>
        <v>0</v>
      </c>
      <c r="K142" s="287"/>
      <c r="L142" s="288"/>
      <c r="M142" s="289" t="s">
        <v>1</v>
      </c>
      <c r="N142" s="290" t="s">
        <v>42</v>
      </c>
      <c r="O142" s="91"/>
      <c r="P142" s="231">
        <f>O142*H142</f>
        <v>0</v>
      </c>
      <c r="Q142" s="231">
        <v>0.00047</v>
      </c>
      <c r="R142" s="231">
        <f>Q142*H142</f>
        <v>0.1316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488</v>
      </c>
      <c r="AT142" s="233" t="s">
        <v>366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2428</v>
      </c>
    </row>
    <row r="143" spans="1:65" s="2" customFormat="1" ht="44.25" customHeight="1">
      <c r="A143" s="38"/>
      <c r="B143" s="39"/>
      <c r="C143" s="221" t="s">
        <v>9</v>
      </c>
      <c r="D143" s="221" t="s">
        <v>205</v>
      </c>
      <c r="E143" s="222" t="s">
        <v>2424</v>
      </c>
      <c r="F143" s="223" t="s">
        <v>2419</v>
      </c>
      <c r="G143" s="224" t="s">
        <v>473</v>
      </c>
      <c r="H143" s="225">
        <v>616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240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240</v>
      </c>
      <c r="BM143" s="233" t="s">
        <v>2429</v>
      </c>
    </row>
    <row r="144" spans="1:65" s="2" customFormat="1" ht="16.5" customHeight="1">
      <c r="A144" s="38"/>
      <c r="B144" s="39"/>
      <c r="C144" s="280" t="s">
        <v>240</v>
      </c>
      <c r="D144" s="280" t="s">
        <v>366</v>
      </c>
      <c r="E144" s="281" t="s">
        <v>2430</v>
      </c>
      <c r="F144" s="282" t="s">
        <v>2431</v>
      </c>
      <c r="G144" s="283" t="s">
        <v>473</v>
      </c>
      <c r="H144" s="284">
        <v>616</v>
      </c>
      <c r="I144" s="285"/>
      <c r="J144" s="286">
        <f>ROUND(I144*H144,0)</f>
        <v>0</v>
      </c>
      <c r="K144" s="287"/>
      <c r="L144" s="288"/>
      <c r="M144" s="289" t="s">
        <v>1</v>
      </c>
      <c r="N144" s="290" t="s">
        <v>42</v>
      </c>
      <c r="O144" s="91"/>
      <c r="P144" s="231">
        <f>O144*H144</f>
        <v>0</v>
      </c>
      <c r="Q144" s="231">
        <v>0.00047</v>
      </c>
      <c r="R144" s="231">
        <f>Q144*H144</f>
        <v>0.28952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488</v>
      </c>
      <c r="AT144" s="233" t="s">
        <v>366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240</v>
      </c>
      <c r="BM144" s="233" t="s">
        <v>2432</v>
      </c>
    </row>
    <row r="145" spans="1:65" s="2" customFormat="1" ht="33" customHeight="1">
      <c r="A145" s="38"/>
      <c r="B145" s="39"/>
      <c r="C145" s="221" t="s">
        <v>329</v>
      </c>
      <c r="D145" s="221" t="s">
        <v>205</v>
      </c>
      <c r="E145" s="222" t="s">
        <v>2433</v>
      </c>
      <c r="F145" s="223" t="s">
        <v>2434</v>
      </c>
      <c r="G145" s="224" t="s">
        <v>473</v>
      </c>
      <c r="H145" s="225">
        <v>895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240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240</v>
      </c>
      <c r="BM145" s="233" t="s">
        <v>2435</v>
      </c>
    </row>
    <row r="146" spans="1:65" s="2" customFormat="1" ht="16.5" customHeight="1">
      <c r="A146" s="38"/>
      <c r="B146" s="39"/>
      <c r="C146" s="280" t="s">
        <v>246</v>
      </c>
      <c r="D146" s="280" t="s">
        <v>366</v>
      </c>
      <c r="E146" s="281" t="s">
        <v>2436</v>
      </c>
      <c r="F146" s="282" t="s">
        <v>2437</v>
      </c>
      <c r="G146" s="283" t="s">
        <v>473</v>
      </c>
      <c r="H146" s="284">
        <v>895</v>
      </c>
      <c r="I146" s="285"/>
      <c r="J146" s="286">
        <f>ROUND(I146*H146,0)</f>
        <v>0</v>
      </c>
      <c r="K146" s="287"/>
      <c r="L146" s="288"/>
      <c r="M146" s="289" t="s">
        <v>1</v>
      </c>
      <c r="N146" s="290" t="s">
        <v>42</v>
      </c>
      <c r="O146" s="91"/>
      <c r="P146" s="231">
        <f>O146*H146</f>
        <v>0</v>
      </c>
      <c r="Q146" s="231">
        <v>0.00014</v>
      </c>
      <c r="R146" s="231">
        <f>Q146*H146</f>
        <v>0.1253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488</v>
      </c>
      <c r="AT146" s="233" t="s">
        <v>366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240</v>
      </c>
      <c r="BM146" s="233" t="s">
        <v>2438</v>
      </c>
    </row>
    <row r="147" spans="1:65" s="2" customFormat="1" ht="16.5" customHeight="1">
      <c r="A147" s="38"/>
      <c r="B147" s="39"/>
      <c r="C147" s="280" t="s">
        <v>339</v>
      </c>
      <c r="D147" s="280" t="s">
        <v>366</v>
      </c>
      <c r="E147" s="281" t="s">
        <v>2439</v>
      </c>
      <c r="F147" s="282" t="s">
        <v>2440</v>
      </c>
      <c r="G147" s="283" t="s">
        <v>274</v>
      </c>
      <c r="H147" s="284">
        <v>895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1E-05</v>
      </c>
      <c r="R147" s="231">
        <f>Q147*H147</f>
        <v>0.008950000000000001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488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240</v>
      </c>
      <c r="BM147" s="233" t="s">
        <v>2441</v>
      </c>
    </row>
    <row r="148" spans="1:65" s="2" customFormat="1" ht="44.25" customHeight="1">
      <c r="A148" s="38"/>
      <c r="B148" s="39"/>
      <c r="C148" s="221" t="s">
        <v>249</v>
      </c>
      <c r="D148" s="221" t="s">
        <v>205</v>
      </c>
      <c r="E148" s="222" t="s">
        <v>2442</v>
      </c>
      <c r="F148" s="223" t="s">
        <v>2443</v>
      </c>
      <c r="G148" s="224" t="s">
        <v>473</v>
      </c>
      <c r="H148" s="225">
        <v>82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240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240</v>
      </c>
      <c r="BM148" s="233" t="s">
        <v>2444</v>
      </c>
    </row>
    <row r="149" spans="1:65" s="2" customFormat="1" ht="16.5" customHeight="1">
      <c r="A149" s="38"/>
      <c r="B149" s="39"/>
      <c r="C149" s="280" t="s">
        <v>7</v>
      </c>
      <c r="D149" s="280" t="s">
        <v>366</v>
      </c>
      <c r="E149" s="281" t="s">
        <v>2445</v>
      </c>
      <c r="F149" s="282" t="s">
        <v>2446</v>
      </c>
      <c r="G149" s="283" t="s">
        <v>473</v>
      </c>
      <c r="H149" s="284">
        <v>82</v>
      </c>
      <c r="I149" s="285"/>
      <c r="J149" s="286">
        <f>ROUND(I149*H149,0)</f>
        <v>0</v>
      </c>
      <c r="K149" s="287"/>
      <c r="L149" s="288"/>
      <c r="M149" s="289" t="s">
        <v>1</v>
      </c>
      <c r="N149" s="29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488</v>
      </c>
      <c r="AT149" s="233" t="s">
        <v>366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240</v>
      </c>
      <c r="BM149" s="233" t="s">
        <v>2447</v>
      </c>
    </row>
    <row r="150" spans="1:65" s="2" customFormat="1" ht="44.25" customHeight="1">
      <c r="A150" s="38"/>
      <c r="B150" s="39"/>
      <c r="C150" s="221" t="s">
        <v>361</v>
      </c>
      <c r="D150" s="221" t="s">
        <v>205</v>
      </c>
      <c r="E150" s="222" t="s">
        <v>2442</v>
      </c>
      <c r="F150" s="223" t="s">
        <v>2443</v>
      </c>
      <c r="G150" s="224" t="s">
        <v>473</v>
      </c>
      <c r="H150" s="225">
        <v>582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240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2448</v>
      </c>
    </row>
    <row r="151" spans="1:65" s="2" customFormat="1" ht="16.5" customHeight="1">
      <c r="A151" s="38"/>
      <c r="B151" s="39"/>
      <c r="C151" s="280" t="s">
        <v>365</v>
      </c>
      <c r="D151" s="280" t="s">
        <v>366</v>
      </c>
      <c r="E151" s="281" t="s">
        <v>2449</v>
      </c>
      <c r="F151" s="282" t="s">
        <v>2450</v>
      </c>
      <c r="G151" s="283" t="s">
        <v>473</v>
      </c>
      <c r="H151" s="284">
        <v>582</v>
      </c>
      <c r="I151" s="285"/>
      <c r="J151" s="286">
        <f>ROUND(I151*H151,0)</f>
        <v>0</v>
      </c>
      <c r="K151" s="287"/>
      <c r="L151" s="288"/>
      <c r="M151" s="289" t="s">
        <v>1</v>
      </c>
      <c r="N151" s="290" t="s">
        <v>42</v>
      </c>
      <c r="O151" s="91"/>
      <c r="P151" s="231">
        <f>O151*H151</f>
        <v>0</v>
      </c>
      <c r="Q151" s="231">
        <v>0.00351</v>
      </c>
      <c r="R151" s="231">
        <f>Q151*H151</f>
        <v>2.04282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488</v>
      </c>
      <c r="AT151" s="233" t="s">
        <v>366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240</v>
      </c>
      <c r="BM151" s="233" t="s">
        <v>2451</v>
      </c>
    </row>
    <row r="152" spans="1:65" s="2" customFormat="1" ht="44.25" customHeight="1">
      <c r="A152" s="38"/>
      <c r="B152" s="39"/>
      <c r="C152" s="221" t="s">
        <v>253</v>
      </c>
      <c r="D152" s="221" t="s">
        <v>205</v>
      </c>
      <c r="E152" s="222" t="s">
        <v>2442</v>
      </c>
      <c r="F152" s="223" t="s">
        <v>2443</v>
      </c>
      <c r="G152" s="224" t="s">
        <v>473</v>
      </c>
      <c r="H152" s="225">
        <v>193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240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240</v>
      </c>
      <c r="BM152" s="233" t="s">
        <v>2452</v>
      </c>
    </row>
    <row r="153" spans="1:65" s="2" customFormat="1" ht="16.5" customHeight="1">
      <c r="A153" s="38"/>
      <c r="B153" s="39"/>
      <c r="C153" s="280" t="s">
        <v>376</v>
      </c>
      <c r="D153" s="280" t="s">
        <v>366</v>
      </c>
      <c r="E153" s="281" t="s">
        <v>2453</v>
      </c>
      <c r="F153" s="282" t="s">
        <v>2454</v>
      </c>
      <c r="G153" s="283" t="s">
        <v>473</v>
      </c>
      <c r="H153" s="284">
        <v>193</v>
      </c>
      <c r="I153" s="285"/>
      <c r="J153" s="286">
        <f>ROUND(I153*H153,0)</f>
        <v>0</v>
      </c>
      <c r="K153" s="287"/>
      <c r="L153" s="288"/>
      <c r="M153" s="289" t="s">
        <v>1</v>
      </c>
      <c r="N153" s="290" t="s">
        <v>42</v>
      </c>
      <c r="O153" s="91"/>
      <c r="P153" s="231">
        <f>O153*H153</f>
        <v>0</v>
      </c>
      <c r="Q153" s="231">
        <v>0.00255</v>
      </c>
      <c r="R153" s="231">
        <f>Q153*H153</f>
        <v>0.49215000000000003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488</v>
      </c>
      <c r="AT153" s="233" t="s">
        <v>366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240</v>
      </c>
      <c r="BM153" s="233" t="s">
        <v>2455</v>
      </c>
    </row>
    <row r="154" spans="1:65" s="2" customFormat="1" ht="44.25" customHeight="1">
      <c r="A154" s="38"/>
      <c r="B154" s="39"/>
      <c r="C154" s="221" t="s">
        <v>256</v>
      </c>
      <c r="D154" s="221" t="s">
        <v>205</v>
      </c>
      <c r="E154" s="222" t="s">
        <v>2456</v>
      </c>
      <c r="F154" s="223" t="s">
        <v>2457</v>
      </c>
      <c r="G154" s="224" t="s">
        <v>473</v>
      </c>
      <c r="H154" s="225">
        <v>185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240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240</v>
      </c>
      <c r="BM154" s="233" t="s">
        <v>2458</v>
      </c>
    </row>
    <row r="155" spans="1:65" s="2" customFormat="1" ht="16.5" customHeight="1">
      <c r="A155" s="38"/>
      <c r="B155" s="39"/>
      <c r="C155" s="280" t="s">
        <v>384</v>
      </c>
      <c r="D155" s="280" t="s">
        <v>366</v>
      </c>
      <c r="E155" s="281" t="s">
        <v>2459</v>
      </c>
      <c r="F155" s="282" t="s">
        <v>2460</v>
      </c>
      <c r="G155" s="283" t="s">
        <v>473</v>
      </c>
      <c r="H155" s="284">
        <v>185</v>
      </c>
      <c r="I155" s="285"/>
      <c r="J155" s="286">
        <f>ROUND(I155*H155,0)</f>
        <v>0</v>
      </c>
      <c r="K155" s="287"/>
      <c r="L155" s="288"/>
      <c r="M155" s="289" t="s">
        <v>1</v>
      </c>
      <c r="N155" s="290" t="s">
        <v>42</v>
      </c>
      <c r="O155" s="91"/>
      <c r="P155" s="231">
        <f>O155*H155</f>
        <v>0</v>
      </c>
      <c r="Q155" s="231">
        <v>0.00182</v>
      </c>
      <c r="R155" s="231">
        <f>Q155*H155</f>
        <v>0.3367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488</v>
      </c>
      <c r="AT155" s="233" t="s">
        <v>366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240</v>
      </c>
      <c r="BM155" s="233" t="s">
        <v>2461</v>
      </c>
    </row>
    <row r="156" spans="1:65" s="2" customFormat="1" ht="33" customHeight="1">
      <c r="A156" s="38"/>
      <c r="B156" s="39"/>
      <c r="C156" s="221" t="s">
        <v>389</v>
      </c>
      <c r="D156" s="221" t="s">
        <v>205</v>
      </c>
      <c r="E156" s="222" t="s">
        <v>2462</v>
      </c>
      <c r="F156" s="223" t="s">
        <v>2463</v>
      </c>
      <c r="G156" s="224" t="s">
        <v>473</v>
      </c>
      <c r="H156" s="225">
        <v>1253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240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240</v>
      </c>
      <c r="BM156" s="233" t="s">
        <v>2464</v>
      </c>
    </row>
    <row r="157" spans="1:65" s="2" customFormat="1" ht="16.5" customHeight="1">
      <c r="A157" s="38"/>
      <c r="B157" s="39"/>
      <c r="C157" s="280" t="s">
        <v>394</v>
      </c>
      <c r="D157" s="280" t="s">
        <v>366</v>
      </c>
      <c r="E157" s="281" t="s">
        <v>2465</v>
      </c>
      <c r="F157" s="282" t="s">
        <v>2466</v>
      </c>
      <c r="G157" s="283" t="s">
        <v>473</v>
      </c>
      <c r="H157" s="284">
        <v>1253</v>
      </c>
      <c r="I157" s="285"/>
      <c r="J157" s="286">
        <f>ROUND(I157*H157,0)</f>
        <v>0</v>
      </c>
      <c r="K157" s="287"/>
      <c r="L157" s="288"/>
      <c r="M157" s="289" t="s">
        <v>1</v>
      </c>
      <c r="N157" s="290" t="s">
        <v>42</v>
      </c>
      <c r="O157" s="91"/>
      <c r="P157" s="231">
        <f>O157*H157</f>
        <v>0</v>
      </c>
      <c r="Q157" s="231">
        <v>0.00113</v>
      </c>
      <c r="R157" s="231">
        <f>Q157*H157</f>
        <v>1.4158899999999999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488</v>
      </c>
      <c r="AT157" s="233" t="s">
        <v>366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240</v>
      </c>
      <c r="BM157" s="233" t="s">
        <v>2467</v>
      </c>
    </row>
    <row r="158" spans="1:65" s="2" customFormat="1" ht="44.25" customHeight="1">
      <c r="A158" s="38"/>
      <c r="B158" s="39"/>
      <c r="C158" s="221" t="s">
        <v>399</v>
      </c>
      <c r="D158" s="221" t="s">
        <v>205</v>
      </c>
      <c r="E158" s="222" t="s">
        <v>2468</v>
      </c>
      <c r="F158" s="223" t="s">
        <v>2469</v>
      </c>
      <c r="G158" s="224" t="s">
        <v>473</v>
      </c>
      <c r="H158" s="225">
        <v>1620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240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240</v>
      </c>
      <c r="BM158" s="233" t="s">
        <v>2470</v>
      </c>
    </row>
    <row r="159" spans="1:65" s="2" customFormat="1" ht="16.5" customHeight="1">
      <c r="A159" s="38"/>
      <c r="B159" s="39"/>
      <c r="C159" s="280" t="s">
        <v>406</v>
      </c>
      <c r="D159" s="280" t="s">
        <v>366</v>
      </c>
      <c r="E159" s="281" t="s">
        <v>2471</v>
      </c>
      <c r="F159" s="282" t="s">
        <v>2472</v>
      </c>
      <c r="G159" s="283" t="s">
        <v>473</v>
      </c>
      <c r="H159" s="284">
        <v>1620</v>
      </c>
      <c r="I159" s="285"/>
      <c r="J159" s="286">
        <f>ROUND(I159*H159,0)</f>
        <v>0</v>
      </c>
      <c r="K159" s="287"/>
      <c r="L159" s="288"/>
      <c r="M159" s="289" t="s">
        <v>1</v>
      </c>
      <c r="N159" s="290" t="s">
        <v>42</v>
      </c>
      <c r="O159" s="91"/>
      <c r="P159" s="231">
        <f>O159*H159</f>
        <v>0</v>
      </c>
      <c r="Q159" s="231">
        <v>0.00053</v>
      </c>
      <c r="R159" s="231">
        <f>Q159*H159</f>
        <v>0.8585999999999999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488</v>
      </c>
      <c r="AT159" s="233" t="s">
        <v>366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240</v>
      </c>
      <c r="BM159" s="233" t="s">
        <v>2473</v>
      </c>
    </row>
    <row r="160" spans="1:65" s="2" customFormat="1" ht="44.25" customHeight="1">
      <c r="A160" s="38"/>
      <c r="B160" s="39"/>
      <c r="C160" s="221" t="s">
        <v>488</v>
      </c>
      <c r="D160" s="221" t="s">
        <v>205</v>
      </c>
      <c r="E160" s="222" t="s">
        <v>2468</v>
      </c>
      <c r="F160" s="223" t="s">
        <v>2469</v>
      </c>
      <c r="G160" s="224" t="s">
        <v>473</v>
      </c>
      <c r="H160" s="225">
        <v>230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240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240</v>
      </c>
      <c r="BM160" s="233" t="s">
        <v>2474</v>
      </c>
    </row>
    <row r="161" spans="1:65" s="2" customFormat="1" ht="16.5" customHeight="1">
      <c r="A161" s="38"/>
      <c r="B161" s="39"/>
      <c r="C161" s="280" t="s">
        <v>573</v>
      </c>
      <c r="D161" s="280" t="s">
        <v>366</v>
      </c>
      <c r="E161" s="281" t="s">
        <v>2475</v>
      </c>
      <c r="F161" s="282" t="s">
        <v>2476</v>
      </c>
      <c r="G161" s="283" t="s">
        <v>473</v>
      </c>
      <c r="H161" s="284">
        <v>230</v>
      </c>
      <c r="I161" s="285"/>
      <c r="J161" s="286">
        <f>ROUND(I161*H161,0)</f>
        <v>0</v>
      </c>
      <c r="K161" s="287"/>
      <c r="L161" s="288"/>
      <c r="M161" s="289" t="s">
        <v>1</v>
      </c>
      <c r="N161" s="290" t="s">
        <v>42</v>
      </c>
      <c r="O161" s="91"/>
      <c r="P161" s="231">
        <f>O161*H161</f>
        <v>0</v>
      </c>
      <c r="Q161" s="231">
        <v>0.00035</v>
      </c>
      <c r="R161" s="231">
        <f>Q161*H161</f>
        <v>0.0805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488</v>
      </c>
      <c r="AT161" s="233" t="s">
        <v>366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240</v>
      </c>
      <c r="BM161" s="233" t="s">
        <v>2477</v>
      </c>
    </row>
    <row r="162" spans="1:65" s="2" customFormat="1" ht="44.25" customHeight="1">
      <c r="A162" s="38"/>
      <c r="B162" s="39"/>
      <c r="C162" s="221" t="s">
        <v>491</v>
      </c>
      <c r="D162" s="221" t="s">
        <v>205</v>
      </c>
      <c r="E162" s="222" t="s">
        <v>2478</v>
      </c>
      <c r="F162" s="223" t="s">
        <v>2479</v>
      </c>
      <c r="G162" s="224" t="s">
        <v>473</v>
      </c>
      <c r="H162" s="225">
        <v>650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240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240</v>
      </c>
      <c r="BM162" s="233" t="s">
        <v>2480</v>
      </c>
    </row>
    <row r="163" spans="1:65" s="2" customFormat="1" ht="16.5" customHeight="1">
      <c r="A163" s="38"/>
      <c r="B163" s="39"/>
      <c r="C163" s="280" t="s">
        <v>581</v>
      </c>
      <c r="D163" s="280" t="s">
        <v>366</v>
      </c>
      <c r="E163" s="281" t="s">
        <v>2481</v>
      </c>
      <c r="F163" s="282" t="s">
        <v>2482</v>
      </c>
      <c r="G163" s="283" t="s">
        <v>473</v>
      </c>
      <c r="H163" s="284">
        <v>650</v>
      </c>
      <c r="I163" s="285"/>
      <c r="J163" s="286">
        <f>ROUND(I163*H163,0)</f>
        <v>0</v>
      </c>
      <c r="K163" s="287"/>
      <c r="L163" s="288"/>
      <c r="M163" s="289" t="s">
        <v>1</v>
      </c>
      <c r="N163" s="290" t="s">
        <v>42</v>
      </c>
      <c r="O163" s="91"/>
      <c r="P163" s="231">
        <f>O163*H163</f>
        <v>0</v>
      </c>
      <c r="Q163" s="231">
        <v>0.00025</v>
      </c>
      <c r="R163" s="231">
        <f>Q163*H163</f>
        <v>0.1625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488</v>
      </c>
      <c r="AT163" s="233" t="s">
        <v>366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240</v>
      </c>
      <c r="BM163" s="233" t="s">
        <v>2483</v>
      </c>
    </row>
    <row r="164" spans="1:65" s="2" customFormat="1" ht="44.25" customHeight="1">
      <c r="A164" s="38"/>
      <c r="B164" s="39"/>
      <c r="C164" s="221" t="s">
        <v>498</v>
      </c>
      <c r="D164" s="221" t="s">
        <v>205</v>
      </c>
      <c r="E164" s="222" t="s">
        <v>2484</v>
      </c>
      <c r="F164" s="223" t="s">
        <v>2485</v>
      </c>
      <c r="G164" s="224" t="s">
        <v>473</v>
      </c>
      <c r="H164" s="225">
        <v>200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240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240</v>
      </c>
      <c r="BM164" s="233" t="s">
        <v>2486</v>
      </c>
    </row>
    <row r="165" spans="1:65" s="2" customFormat="1" ht="16.5" customHeight="1">
      <c r="A165" s="38"/>
      <c r="B165" s="39"/>
      <c r="C165" s="280" t="s">
        <v>589</v>
      </c>
      <c r="D165" s="280" t="s">
        <v>366</v>
      </c>
      <c r="E165" s="281" t="s">
        <v>2487</v>
      </c>
      <c r="F165" s="282" t="s">
        <v>2488</v>
      </c>
      <c r="G165" s="283" t="s">
        <v>473</v>
      </c>
      <c r="H165" s="284">
        <v>200</v>
      </c>
      <c r="I165" s="285"/>
      <c r="J165" s="286">
        <f>ROUND(I165*H165,0)</f>
        <v>0</v>
      </c>
      <c r="K165" s="287"/>
      <c r="L165" s="288"/>
      <c r="M165" s="289" t="s">
        <v>1</v>
      </c>
      <c r="N165" s="290" t="s">
        <v>42</v>
      </c>
      <c r="O165" s="91"/>
      <c r="P165" s="231">
        <f>O165*H165</f>
        <v>0</v>
      </c>
      <c r="Q165" s="231">
        <v>0.00012</v>
      </c>
      <c r="R165" s="231">
        <f>Q165*H165</f>
        <v>0.024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488</v>
      </c>
      <c r="AT165" s="233" t="s">
        <v>366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240</v>
      </c>
      <c r="BM165" s="233" t="s">
        <v>2489</v>
      </c>
    </row>
    <row r="166" spans="1:65" s="2" customFormat="1" ht="44.25" customHeight="1">
      <c r="A166" s="38"/>
      <c r="B166" s="39"/>
      <c r="C166" s="221" t="s">
        <v>506</v>
      </c>
      <c r="D166" s="221" t="s">
        <v>205</v>
      </c>
      <c r="E166" s="222" t="s">
        <v>2484</v>
      </c>
      <c r="F166" s="223" t="s">
        <v>2485</v>
      </c>
      <c r="G166" s="224" t="s">
        <v>473</v>
      </c>
      <c r="H166" s="225">
        <v>4960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240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240</v>
      </c>
      <c r="BM166" s="233" t="s">
        <v>2490</v>
      </c>
    </row>
    <row r="167" spans="1:65" s="2" customFormat="1" ht="16.5" customHeight="1">
      <c r="A167" s="38"/>
      <c r="B167" s="39"/>
      <c r="C167" s="280" t="s">
        <v>599</v>
      </c>
      <c r="D167" s="280" t="s">
        <v>366</v>
      </c>
      <c r="E167" s="281" t="s">
        <v>2491</v>
      </c>
      <c r="F167" s="282" t="s">
        <v>2492</v>
      </c>
      <c r="G167" s="283" t="s">
        <v>473</v>
      </c>
      <c r="H167" s="284">
        <v>4960</v>
      </c>
      <c r="I167" s="285"/>
      <c r="J167" s="286">
        <f>ROUND(I167*H167,0)</f>
        <v>0</v>
      </c>
      <c r="K167" s="287"/>
      <c r="L167" s="288"/>
      <c r="M167" s="289" t="s">
        <v>1</v>
      </c>
      <c r="N167" s="290" t="s">
        <v>42</v>
      </c>
      <c r="O167" s="91"/>
      <c r="P167" s="231">
        <f>O167*H167</f>
        <v>0</v>
      </c>
      <c r="Q167" s="231">
        <v>0.00015</v>
      </c>
      <c r="R167" s="231">
        <f>Q167*H167</f>
        <v>0.7439999999999999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488</v>
      </c>
      <c r="AT167" s="233" t="s">
        <v>366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240</v>
      </c>
      <c r="BM167" s="233" t="s">
        <v>2493</v>
      </c>
    </row>
    <row r="168" spans="1:65" s="2" customFormat="1" ht="44.25" customHeight="1">
      <c r="A168" s="38"/>
      <c r="B168" s="39"/>
      <c r="C168" s="221" t="s">
        <v>604</v>
      </c>
      <c r="D168" s="221" t="s">
        <v>205</v>
      </c>
      <c r="E168" s="222" t="s">
        <v>2484</v>
      </c>
      <c r="F168" s="223" t="s">
        <v>2485</v>
      </c>
      <c r="G168" s="224" t="s">
        <v>473</v>
      </c>
      <c r="H168" s="225">
        <v>650</v>
      </c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240</v>
      </c>
      <c r="AT168" s="233" t="s">
        <v>205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240</v>
      </c>
      <c r="BM168" s="233" t="s">
        <v>2494</v>
      </c>
    </row>
    <row r="169" spans="1:65" s="2" customFormat="1" ht="16.5" customHeight="1">
      <c r="A169" s="38"/>
      <c r="B169" s="39"/>
      <c r="C169" s="280" t="s">
        <v>609</v>
      </c>
      <c r="D169" s="280" t="s">
        <v>366</v>
      </c>
      <c r="E169" s="281" t="s">
        <v>2495</v>
      </c>
      <c r="F169" s="282" t="s">
        <v>2496</v>
      </c>
      <c r="G169" s="283" t="s">
        <v>473</v>
      </c>
      <c r="H169" s="284">
        <v>650</v>
      </c>
      <c r="I169" s="285"/>
      <c r="J169" s="286">
        <f>ROUND(I169*H169,0)</f>
        <v>0</v>
      </c>
      <c r="K169" s="287"/>
      <c r="L169" s="288"/>
      <c r="M169" s="289" t="s">
        <v>1</v>
      </c>
      <c r="N169" s="290" t="s">
        <v>42</v>
      </c>
      <c r="O169" s="91"/>
      <c r="P169" s="231">
        <f>O169*H169</f>
        <v>0</v>
      </c>
      <c r="Q169" s="231">
        <v>0.00015</v>
      </c>
      <c r="R169" s="231">
        <f>Q169*H169</f>
        <v>0.09749999999999999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488</v>
      </c>
      <c r="AT169" s="233" t="s">
        <v>366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240</v>
      </c>
      <c r="BM169" s="233" t="s">
        <v>2497</v>
      </c>
    </row>
    <row r="170" spans="1:65" s="2" customFormat="1" ht="44.25" customHeight="1">
      <c r="A170" s="38"/>
      <c r="B170" s="39"/>
      <c r="C170" s="221" t="s">
        <v>518</v>
      </c>
      <c r="D170" s="221" t="s">
        <v>205</v>
      </c>
      <c r="E170" s="222" t="s">
        <v>2478</v>
      </c>
      <c r="F170" s="223" t="s">
        <v>2479</v>
      </c>
      <c r="G170" s="224" t="s">
        <v>473</v>
      </c>
      <c r="H170" s="225">
        <v>160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240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240</v>
      </c>
      <c r="BM170" s="233" t="s">
        <v>2498</v>
      </c>
    </row>
    <row r="171" spans="1:65" s="2" customFormat="1" ht="16.5" customHeight="1">
      <c r="A171" s="38"/>
      <c r="B171" s="39"/>
      <c r="C171" s="280" t="s">
        <v>618</v>
      </c>
      <c r="D171" s="280" t="s">
        <v>366</v>
      </c>
      <c r="E171" s="281" t="s">
        <v>2499</v>
      </c>
      <c r="F171" s="282" t="s">
        <v>2500</v>
      </c>
      <c r="G171" s="283" t="s">
        <v>473</v>
      </c>
      <c r="H171" s="284">
        <v>160</v>
      </c>
      <c r="I171" s="285"/>
      <c r="J171" s="286">
        <f>ROUND(I171*H171,0)</f>
        <v>0</v>
      </c>
      <c r="K171" s="287"/>
      <c r="L171" s="288"/>
      <c r="M171" s="289" t="s">
        <v>1</v>
      </c>
      <c r="N171" s="290" t="s">
        <v>42</v>
      </c>
      <c r="O171" s="91"/>
      <c r="P171" s="231">
        <f>O171*H171</f>
        <v>0</v>
      </c>
      <c r="Q171" s="231">
        <v>0.00019</v>
      </c>
      <c r="R171" s="231">
        <f>Q171*H171</f>
        <v>0.030400000000000003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488</v>
      </c>
      <c r="AT171" s="233" t="s">
        <v>366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240</v>
      </c>
      <c r="BM171" s="233" t="s">
        <v>2501</v>
      </c>
    </row>
    <row r="172" spans="1:65" s="2" customFormat="1" ht="55.5" customHeight="1">
      <c r="A172" s="38"/>
      <c r="B172" s="39"/>
      <c r="C172" s="221" t="s">
        <v>524</v>
      </c>
      <c r="D172" s="221" t="s">
        <v>205</v>
      </c>
      <c r="E172" s="222" t="s">
        <v>2502</v>
      </c>
      <c r="F172" s="223" t="s">
        <v>2503</v>
      </c>
      <c r="G172" s="224" t="s">
        <v>473</v>
      </c>
      <c r="H172" s="225">
        <v>100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240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240</v>
      </c>
      <c r="BM172" s="233" t="s">
        <v>2504</v>
      </c>
    </row>
    <row r="173" spans="1:65" s="2" customFormat="1" ht="16.5" customHeight="1">
      <c r="A173" s="38"/>
      <c r="B173" s="39"/>
      <c r="C173" s="280" t="s">
        <v>626</v>
      </c>
      <c r="D173" s="280" t="s">
        <v>366</v>
      </c>
      <c r="E173" s="281" t="s">
        <v>2505</v>
      </c>
      <c r="F173" s="282" t="s">
        <v>2506</v>
      </c>
      <c r="G173" s="283" t="s">
        <v>473</v>
      </c>
      <c r="H173" s="284">
        <v>100</v>
      </c>
      <c r="I173" s="285"/>
      <c r="J173" s="286">
        <f>ROUND(I173*H173,0)</f>
        <v>0</v>
      </c>
      <c r="K173" s="287"/>
      <c r="L173" s="288"/>
      <c r="M173" s="289" t="s">
        <v>1</v>
      </c>
      <c r="N173" s="290" t="s">
        <v>42</v>
      </c>
      <c r="O173" s="91"/>
      <c r="P173" s="231">
        <f>O173*H173</f>
        <v>0</v>
      </c>
      <c r="Q173" s="231">
        <v>0.00017</v>
      </c>
      <c r="R173" s="231">
        <f>Q173*H173</f>
        <v>0.017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488</v>
      </c>
      <c r="AT173" s="233" t="s">
        <v>366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240</v>
      </c>
      <c r="BM173" s="233" t="s">
        <v>2507</v>
      </c>
    </row>
    <row r="174" spans="1:65" s="2" customFormat="1" ht="55.5" customHeight="1">
      <c r="A174" s="38"/>
      <c r="B174" s="39"/>
      <c r="C174" s="221" t="s">
        <v>527</v>
      </c>
      <c r="D174" s="221" t="s">
        <v>205</v>
      </c>
      <c r="E174" s="222" t="s">
        <v>2502</v>
      </c>
      <c r="F174" s="223" t="s">
        <v>2503</v>
      </c>
      <c r="G174" s="224" t="s">
        <v>473</v>
      </c>
      <c r="H174" s="225">
        <v>500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240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240</v>
      </c>
      <c r="BM174" s="233" t="s">
        <v>2508</v>
      </c>
    </row>
    <row r="175" spans="1:65" s="2" customFormat="1" ht="16.5" customHeight="1">
      <c r="A175" s="38"/>
      <c r="B175" s="39"/>
      <c r="C175" s="280" t="s">
        <v>633</v>
      </c>
      <c r="D175" s="280" t="s">
        <v>366</v>
      </c>
      <c r="E175" s="281" t="s">
        <v>2509</v>
      </c>
      <c r="F175" s="282" t="s">
        <v>2510</v>
      </c>
      <c r="G175" s="283" t="s">
        <v>473</v>
      </c>
      <c r="H175" s="284">
        <v>500</v>
      </c>
      <c r="I175" s="285"/>
      <c r="J175" s="286">
        <f>ROUND(I175*H175,0)</f>
        <v>0</v>
      </c>
      <c r="K175" s="287"/>
      <c r="L175" s="288"/>
      <c r="M175" s="289" t="s">
        <v>1</v>
      </c>
      <c r="N175" s="290" t="s">
        <v>42</v>
      </c>
      <c r="O175" s="91"/>
      <c r="P175" s="231">
        <f>O175*H175</f>
        <v>0</v>
      </c>
      <c r="Q175" s="231">
        <v>6E-05</v>
      </c>
      <c r="R175" s="231">
        <f>Q175*H175</f>
        <v>0.030000000000000002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488</v>
      </c>
      <c r="AT175" s="233" t="s">
        <v>366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240</v>
      </c>
      <c r="BM175" s="233" t="s">
        <v>2511</v>
      </c>
    </row>
    <row r="176" spans="1:65" s="2" customFormat="1" ht="16.5" customHeight="1">
      <c r="A176" s="38"/>
      <c r="B176" s="39"/>
      <c r="C176" s="221" t="s">
        <v>530</v>
      </c>
      <c r="D176" s="221" t="s">
        <v>205</v>
      </c>
      <c r="E176" s="222" t="s">
        <v>2512</v>
      </c>
      <c r="F176" s="223" t="s">
        <v>2513</v>
      </c>
      <c r="G176" s="224" t="s">
        <v>274</v>
      </c>
      <c r="H176" s="225">
        <v>1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240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240</v>
      </c>
      <c r="BM176" s="233" t="s">
        <v>2514</v>
      </c>
    </row>
    <row r="177" spans="1:65" s="2" customFormat="1" ht="21.75" customHeight="1">
      <c r="A177" s="38"/>
      <c r="B177" s="39"/>
      <c r="C177" s="221" t="s">
        <v>640</v>
      </c>
      <c r="D177" s="221" t="s">
        <v>205</v>
      </c>
      <c r="E177" s="222" t="s">
        <v>2515</v>
      </c>
      <c r="F177" s="223" t="s">
        <v>2516</v>
      </c>
      <c r="G177" s="224" t="s">
        <v>274</v>
      </c>
      <c r="H177" s="225">
        <v>2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240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240</v>
      </c>
      <c r="BM177" s="233" t="s">
        <v>2517</v>
      </c>
    </row>
    <row r="178" spans="1:65" s="2" customFormat="1" ht="21.75" customHeight="1">
      <c r="A178" s="38"/>
      <c r="B178" s="39"/>
      <c r="C178" s="221" t="s">
        <v>534</v>
      </c>
      <c r="D178" s="221" t="s">
        <v>205</v>
      </c>
      <c r="E178" s="222" t="s">
        <v>2518</v>
      </c>
      <c r="F178" s="223" t="s">
        <v>2519</v>
      </c>
      <c r="G178" s="224" t="s">
        <v>274</v>
      </c>
      <c r="H178" s="225">
        <v>6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240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240</v>
      </c>
      <c r="BM178" s="233" t="s">
        <v>2520</v>
      </c>
    </row>
    <row r="179" spans="1:65" s="2" customFormat="1" ht="21.75" customHeight="1">
      <c r="A179" s="38"/>
      <c r="B179" s="39"/>
      <c r="C179" s="221" t="s">
        <v>647</v>
      </c>
      <c r="D179" s="221" t="s">
        <v>205</v>
      </c>
      <c r="E179" s="222" t="s">
        <v>2521</v>
      </c>
      <c r="F179" s="223" t="s">
        <v>2522</v>
      </c>
      <c r="G179" s="224" t="s">
        <v>274</v>
      </c>
      <c r="H179" s="225">
        <v>4</v>
      </c>
      <c r="I179" s="226"/>
      <c r="J179" s="227">
        <f>ROUND(I179*H179,0)</f>
        <v>0</v>
      </c>
      <c r="K179" s="228"/>
      <c r="L179" s="44"/>
      <c r="M179" s="229" t="s">
        <v>1</v>
      </c>
      <c r="N179" s="230" t="s">
        <v>42</v>
      </c>
      <c r="O179" s="9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240</v>
      </c>
      <c r="AT179" s="233" t="s">
        <v>205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240</v>
      </c>
      <c r="BM179" s="233" t="s">
        <v>2523</v>
      </c>
    </row>
    <row r="180" spans="1:65" s="2" customFormat="1" ht="21.75" customHeight="1">
      <c r="A180" s="38"/>
      <c r="B180" s="39"/>
      <c r="C180" s="221" t="s">
        <v>537</v>
      </c>
      <c r="D180" s="221" t="s">
        <v>205</v>
      </c>
      <c r="E180" s="222" t="s">
        <v>2524</v>
      </c>
      <c r="F180" s="223" t="s">
        <v>2525</v>
      </c>
      <c r="G180" s="224" t="s">
        <v>274</v>
      </c>
      <c r="H180" s="225">
        <v>2</v>
      </c>
      <c r="I180" s="226"/>
      <c r="J180" s="227">
        <f>ROUND(I180*H180,0)</f>
        <v>0</v>
      </c>
      <c r="K180" s="228"/>
      <c r="L180" s="44"/>
      <c r="M180" s="229" t="s">
        <v>1</v>
      </c>
      <c r="N180" s="230" t="s">
        <v>42</v>
      </c>
      <c r="O180" s="9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240</v>
      </c>
      <c r="AT180" s="233" t="s">
        <v>205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240</v>
      </c>
      <c r="BM180" s="233" t="s">
        <v>2526</v>
      </c>
    </row>
    <row r="181" spans="1:65" s="2" customFormat="1" ht="21.75" customHeight="1">
      <c r="A181" s="38"/>
      <c r="B181" s="39"/>
      <c r="C181" s="221" t="s">
        <v>654</v>
      </c>
      <c r="D181" s="221" t="s">
        <v>205</v>
      </c>
      <c r="E181" s="222" t="s">
        <v>2527</v>
      </c>
      <c r="F181" s="223" t="s">
        <v>2528</v>
      </c>
      <c r="G181" s="224" t="s">
        <v>274</v>
      </c>
      <c r="H181" s="225">
        <v>2</v>
      </c>
      <c r="I181" s="226"/>
      <c r="J181" s="227">
        <f>ROUND(I181*H181,0)</f>
        <v>0</v>
      </c>
      <c r="K181" s="228"/>
      <c r="L181" s="44"/>
      <c r="M181" s="229" t="s">
        <v>1</v>
      </c>
      <c r="N181" s="230" t="s">
        <v>42</v>
      </c>
      <c r="O181" s="91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240</v>
      </c>
      <c r="AT181" s="233" t="s">
        <v>205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240</v>
      </c>
      <c r="BM181" s="233" t="s">
        <v>2529</v>
      </c>
    </row>
    <row r="182" spans="1:65" s="2" customFormat="1" ht="21.75" customHeight="1">
      <c r="A182" s="38"/>
      <c r="B182" s="39"/>
      <c r="C182" s="221" t="s">
        <v>540</v>
      </c>
      <c r="D182" s="221" t="s">
        <v>205</v>
      </c>
      <c r="E182" s="222" t="s">
        <v>2530</v>
      </c>
      <c r="F182" s="223" t="s">
        <v>2531</v>
      </c>
      <c r="G182" s="224" t="s">
        <v>274</v>
      </c>
      <c r="H182" s="225">
        <v>45</v>
      </c>
      <c r="I182" s="226"/>
      <c r="J182" s="227">
        <f>ROUND(I182*H182,0)</f>
        <v>0</v>
      </c>
      <c r="K182" s="228"/>
      <c r="L182" s="44"/>
      <c r="M182" s="229" t="s">
        <v>1</v>
      </c>
      <c r="N182" s="230" t="s">
        <v>42</v>
      </c>
      <c r="O182" s="91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240</v>
      </c>
      <c r="AT182" s="233" t="s">
        <v>205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240</v>
      </c>
      <c r="BM182" s="233" t="s">
        <v>2532</v>
      </c>
    </row>
    <row r="183" spans="1:65" s="2" customFormat="1" ht="16.5" customHeight="1">
      <c r="A183" s="38"/>
      <c r="B183" s="39"/>
      <c r="C183" s="221" t="s">
        <v>662</v>
      </c>
      <c r="D183" s="221" t="s">
        <v>205</v>
      </c>
      <c r="E183" s="222" t="s">
        <v>2533</v>
      </c>
      <c r="F183" s="223" t="s">
        <v>2534</v>
      </c>
      <c r="G183" s="224" t="s">
        <v>374</v>
      </c>
      <c r="H183" s="225">
        <v>30</v>
      </c>
      <c r="I183" s="226"/>
      <c r="J183" s="227">
        <f>ROUND(I183*H183,0)</f>
        <v>0</v>
      </c>
      <c r="K183" s="228"/>
      <c r="L183" s="44"/>
      <c r="M183" s="229" t="s">
        <v>1</v>
      </c>
      <c r="N183" s="230" t="s">
        <v>42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240</v>
      </c>
      <c r="AT183" s="233" t="s">
        <v>205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240</v>
      </c>
      <c r="BM183" s="233" t="s">
        <v>2535</v>
      </c>
    </row>
    <row r="184" spans="1:65" s="2" customFormat="1" ht="21.75" customHeight="1">
      <c r="A184" s="38"/>
      <c r="B184" s="39"/>
      <c r="C184" s="280" t="s">
        <v>673</v>
      </c>
      <c r="D184" s="280" t="s">
        <v>366</v>
      </c>
      <c r="E184" s="281" t="s">
        <v>2536</v>
      </c>
      <c r="F184" s="282" t="s">
        <v>2537</v>
      </c>
      <c r="G184" s="283" t="s">
        <v>374</v>
      </c>
      <c r="H184" s="284">
        <v>30</v>
      </c>
      <c r="I184" s="285"/>
      <c r="J184" s="286">
        <f>ROUND(I184*H184,0)</f>
        <v>0</v>
      </c>
      <c r="K184" s="287"/>
      <c r="L184" s="288"/>
      <c r="M184" s="289" t="s">
        <v>1</v>
      </c>
      <c r="N184" s="290" t="s">
        <v>42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488</v>
      </c>
      <c r="AT184" s="233" t="s">
        <v>366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240</v>
      </c>
      <c r="BM184" s="233" t="s">
        <v>2538</v>
      </c>
    </row>
    <row r="185" spans="1:65" s="2" customFormat="1" ht="33" customHeight="1">
      <c r="A185" s="38"/>
      <c r="B185" s="39"/>
      <c r="C185" s="221" t="s">
        <v>677</v>
      </c>
      <c r="D185" s="221" t="s">
        <v>205</v>
      </c>
      <c r="E185" s="222" t="s">
        <v>2539</v>
      </c>
      <c r="F185" s="223" t="s">
        <v>2540</v>
      </c>
      <c r="G185" s="224" t="s">
        <v>274</v>
      </c>
      <c r="H185" s="225">
        <v>21</v>
      </c>
      <c r="I185" s="226"/>
      <c r="J185" s="227">
        <f>ROUND(I185*H185,0)</f>
        <v>0</v>
      </c>
      <c r="K185" s="228"/>
      <c r="L185" s="44"/>
      <c r="M185" s="229" t="s">
        <v>1</v>
      </c>
      <c r="N185" s="230" t="s">
        <v>42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240</v>
      </c>
      <c r="AT185" s="233" t="s">
        <v>205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240</v>
      </c>
      <c r="BM185" s="233" t="s">
        <v>2541</v>
      </c>
    </row>
    <row r="186" spans="1:65" s="2" customFormat="1" ht="16.5" customHeight="1">
      <c r="A186" s="38"/>
      <c r="B186" s="39"/>
      <c r="C186" s="280" t="s">
        <v>544</v>
      </c>
      <c r="D186" s="280" t="s">
        <v>366</v>
      </c>
      <c r="E186" s="281" t="s">
        <v>2542</v>
      </c>
      <c r="F186" s="282" t="s">
        <v>2543</v>
      </c>
      <c r="G186" s="283" t="s">
        <v>274</v>
      </c>
      <c r="H186" s="284">
        <v>21</v>
      </c>
      <c r="I186" s="285"/>
      <c r="J186" s="286">
        <f>ROUND(I186*H186,0)</f>
        <v>0</v>
      </c>
      <c r="K186" s="287"/>
      <c r="L186" s="288"/>
      <c r="M186" s="289" t="s">
        <v>1</v>
      </c>
      <c r="N186" s="290" t="s">
        <v>42</v>
      </c>
      <c r="O186" s="91"/>
      <c r="P186" s="231">
        <f>O186*H186</f>
        <v>0</v>
      </c>
      <c r="Q186" s="231">
        <v>6E-05</v>
      </c>
      <c r="R186" s="231">
        <f>Q186*H186</f>
        <v>0.00126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488</v>
      </c>
      <c r="AT186" s="233" t="s">
        <v>366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240</v>
      </c>
      <c r="BM186" s="233" t="s">
        <v>2544</v>
      </c>
    </row>
    <row r="187" spans="1:65" s="2" customFormat="1" ht="44.25" customHeight="1">
      <c r="A187" s="38"/>
      <c r="B187" s="39"/>
      <c r="C187" s="221" t="s">
        <v>686</v>
      </c>
      <c r="D187" s="221" t="s">
        <v>205</v>
      </c>
      <c r="E187" s="222" t="s">
        <v>2545</v>
      </c>
      <c r="F187" s="223" t="s">
        <v>2546</v>
      </c>
      <c r="G187" s="224" t="s">
        <v>473</v>
      </c>
      <c r="H187" s="225">
        <v>12</v>
      </c>
      <c r="I187" s="226"/>
      <c r="J187" s="227">
        <f>ROUND(I187*H187,0)</f>
        <v>0</v>
      </c>
      <c r="K187" s="228"/>
      <c r="L187" s="44"/>
      <c r="M187" s="229" t="s">
        <v>1</v>
      </c>
      <c r="N187" s="230" t="s">
        <v>42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240</v>
      </c>
      <c r="AT187" s="233" t="s">
        <v>205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240</v>
      </c>
      <c r="BM187" s="233" t="s">
        <v>2547</v>
      </c>
    </row>
    <row r="188" spans="1:65" s="2" customFormat="1" ht="16.5" customHeight="1">
      <c r="A188" s="38"/>
      <c r="B188" s="39"/>
      <c r="C188" s="280" t="s">
        <v>548</v>
      </c>
      <c r="D188" s="280" t="s">
        <v>366</v>
      </c>
      <c r="E188" s="281" t="s">
        <v>2548</v>
      </c>
      <c r="F188" s="282" t="s">
        <v>2549</v>
      </c>
      <c r="G188" s="283" t="s">
        <v>473</v>
      </c>
      <c r="H188" s="284">
        <v>12</v>
      </c>
      <c r="I188" s="285"/>
      <c r="J188" s="286">
        <f>ROUND(I188*H188,0)</f>
        <v>0</v>
      </c>
      <c r="K188" s="287"/>
      <c r="L188" s="288"/>
      <c r="M188" s="289" t="s">
        <v>1</v>
      </c>
      <c r="N188" s="290" t="s">
        <v>42</v>
      </c>
      <c r="O188" s="91"/>
      <c r="P188" s="231">
        <f>O188*H188</f>
        <v>0</v>
      </c>
      <c r="Q188" s="231">
        <v>0.00147</v>
      </c>
      <c r="R188" s="231">
        <f>Q188*H188</f>
        <v>0.01764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488</v>
      </c>
      <c r="AT188" s="233" t="s">
        <v>366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240</v>
      </c>
      <c r="BM188" s="233" t="s">
        <v>2550</v>
      </c>
    </row>
    <row r="189" spans="1:65" s="2" customFormat="1" ht="44.25" customHeight="1">
      <c r="A189" s="38"/>
      <c r="B189" s="39"/>
      <c r="C189" s="221" t="s">
        <v>699</v>
      </c>
      <c r="D189" s="221" t="s">
        <v>205</v>
      </c>
      <c r="E189" s="222" t="s">
        <v>2551</v>
      </c>
      <c r="F189" s="223" t="s">
        <v>2552</v>
      </c>
      <c r="G189" s="224" t="s">
        <v>274</v>
      </c>
      <c r="H189" s="225">
        <v>5</v>
      </c>
      <c r="I189" s="226"/>
      <c r="J189" s="227">
        <f>ROUND(I189*H189,0)</f>
        <v>0</v>
      </c>
      <c r="K189" s="228"/>
      <c r="L189" s="44"/>
      <c r="M189" s="229" t="s">
        <v>1</v>
      </c>
      <c r="N189" s="230" t="s">
        <v>42</v>
      </c>
      <c r="O189" s="91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240</v>
      </c>
      <c r="AT189" s="233" t="s">
        <v>205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240</v>
      </c>
      <c r="BM189" s="233" t="s">
        <v>2553</v>
      </c>
    </row>
    <row r="190" spans="1:65" s="2" customFormat="1" ht="16.5" customHeight="1">
      <c r="A190" s="38"/>
      <c r="B190" s="39"/>
      <c r="C190" s="280" t="s">
        <v>554</v>
      </c>
      <c r="D190" s="280" t="s">
        <v>366</v>
      </c>
      <c r="E190" s="281" t="s">
        <v>2554</v>
      </c>
      <c r="F190" s="282" t="s">
        <v>2555</v>
      </c>
      <c r="G190" s="283" t="s">
        <v>274</v>
      </c>
      <c r="H190" s="284">
        <v>5</v>
      </c>
      <c r="I190" s="285"/>
      <c r="J190" s="286">
        <f>ROUND(I190*H190,0)</f>
        <v>0</v>
      </c>
      <c r="K190" s="287"/>
      <c r="L190" s="288"/>
      <c r="M190" s="289" t="s">
        <v>1</v>
      </c>
      <c r="N190" s="290" t="s">
        <v>42</v>
      </c>
      <c r="O190" s="91"/>
      <c r="P190" s="231">
        <f>O190*H190</f>
        <v>0</v>
      </c>
      <c r="Q190" s="231">
        <v>3E-05</v>
      </c>
      <c r="R190" s="231">
        <f>Q190*H190</f>
        <v>0.00015000000000000001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488</v>
      </c>
      <c r="AT190" s="233" t="s">
        <v>366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240</v>
      </c>
      <c r="BM190" s="233" t="s">
        <v>2556</v>
      </c>
    </row>
    <row r="191" spans="1:65" s="2" customFormat="1" ht="16.5" customHeight="1">
      <c r="A191" s="38"/>
      <c r="B191" s="39"/>
      <c r="C191" s="221" t="s">
        <v>709</v>
      </c>
      <c r="D191" s="221" t="s">
        <v>205</v>
      </c>
      <c r="E191" s="222" t="s">
        <v>2557</v>
      </c>
      <c r="F191" s="223" t="s">
        <v>2558</v>
      </c>
      <c r="G191" s="224" t="s">
        <v>374</v>
      </c>
      <c r="H191" s="225">
        <v>2</v>
      </c>
      <c r="I191" s="226"/>
      <c r="J191" s="227">
        <f>ROUND(I191*H191,0)</f>
        <v>0</v>
      </c>
      <c r="K191" s="228"/>
      <c r="L191" s="44"/>
      <c r="M191" s="229" t="s">
        <v>1</v>
      </c>
      <c r="N191" s="23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240</v>
      </c>
      <c r="AT191" s="233" t="s">
        <v>205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240</v>
      </c>
      <c r="BM191" s="233" t="s">
        <v>2559</v>
      </c>
    </row>
    <row r="192" spans="1:65" s="2" customFormat="1" ht="16.5" customHeight="1">
      <c r="A192" s="38"/>
      <c r="B192" s="39"/>
      <c r="C192" s="280" t="s">
        <v>558</v>
      </c>
      <c r="D192" s="280" t="s">
        <v>366</v>
      </c>
      <c r="E192" s="281" t="s">
        <v>2560</v>
      </c>
      <c r="F192" s="282" t="s">
        <v>2561</v>
      </c>
      <c r="G192" s="283" t="s">
        <v>374</v>
      </c>
      <c r="H192" s="284">
        <v>2</v>
      </c>
      <c r="I192" s="285"/>
      <c r="J192" s="286">
        <f>ROUND(I192*H192,0)</f>
        <v>0</v>
      </c>
      <c r="K192" s="287"/>
      <c r="L192" s="288"/>
      <c r="M192" s="289" t="s">
        <v>1</v>
      </c>
      <c r="N192" s="29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488</v>
      </c>
      <c r="AT192" s="233" t="s">
        <v>366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240</v>
      </c>
      <c r="BM192" s="233" t="s">
        <v>2562</v>
      </c>
    </row>
    <row r="193" spans="1:65" s="2" customFormat="1" ht="16.5" customHeight="1">
      <c r="A193" s="38"/>
      <c r="B193" s="39"/>
      <c r="C193" s="280" t="s">
        <v>717</v>
      </c>
      <c r="D193" s="280" t="s">
        <v>366</v>
      </c>
      <c r="E193" s="281" t="s">
        <v>2563</v>
      </c>
      <c r="F193" s="282" t="s">
        <v>2564</v>
      </c>
      <c r="G193" s="283" t="s">
        <v>374</v>
      </c>
      <c r="H193" s="284">
        <v>1</v>
      </c>
      <c r="I193" s="285"/>
      <c r="J193" s="286">
        <f>ROUND(I193*H193,0)</f>
        <v>0</v>
      </c>
      <c r="K193" s="287"/>
      <c r="L193" s="288"/>
      <c r="M193" s="296" t="s">
        <v>1</v>
      </c>
      <c r="N193" s="297" t="s">
        <v>42</v>
      </c>
      <c r="O193" s="260"/>
      <c r="P193" s="261">
        <f>O193*H193</f>
        <v>0</v>
      </c>
      <c r="Q193" s="261">
        <v>0</v>
      </c>
      <c r="R193" s="261">
        <f>Q193*H193</f>
        <v>0</v>
      </c>
      <c r="S193" s="261">
        <v>0</v>
      </c>
      <c r="T193" s="26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488</v>
      </c>
      <c r="AT193" s="233" t="s">
        <v>366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240</v>
      </c>
      <c r="BM193" s="233" t="s">
        <v>2565</v>
      </c>
    </row>
    <row r="194" spans="1:31" s="2" customFormat="1" ht="6.95" customHeight="1">
      <c r="A194" s="38"/>
      <c r="B194" s="66"/>
      <c r="C194" s="67"/>
      <c r="D194" s="67"/>
      <c r="E194" s="67"/>
      <c r="F194" s="67"/>
      <c r="G194" s="67"/>
      <c r="H194" s="67"/>
      <c r="I194" s="67"/>
      <c r="J194" s="67"/>
      <c r="K194" s="67"/>
      <c r="L194" s="44"/>
      <c r="M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sheetProtection password="F695" sheet="1" objects="1" scenarios="1" formatColumns="0" formatRows="0" autoFilter="0"/>
  <autoFilter ref="C125:K19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ht="12">
      <c r="B8" s="20"/>
      <c r="D8" s="151" t="s">
        <v>179</v>
      </c>
      <c r="L8" s="20"/>
    </row>
    <row r="9" spans="2:12" s="1" customFormat="1" ht="16.5" customHeight="1">
      <c r="B9" s="20"/>
      <c r="E9" s="152" t="s">
        <v>410</v>
      </c>
      <c r="F9" s="1"/>
      <c r="G9" s="1"/>
      <c r="H9" s="1"/>
      <c r="L9" s="20"/>
    </row>
    <row r="10" spans="2:12" s="1" customFormat="1" ht="12" customHeight="1">
      <c r="B10" s="20"/>
      <c r="D10" s="151" t="s">
        <v>1445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2382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2383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2566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21</v>
      </c>
      <c r="E16" s="38"/>
      <c r="F16" s="141" t="s">
        <v>22</v>
      </c>
      <c r="G16" s="38"/>
      <c r="H16" s="38"/>
      <c r="I16" s="151" t="s">
        <v>23</v>
      </c>
      <c r="J16" s="154" t="str">
        <f>'Rekapitulace stavby'!AN8</f>
        <v>23. 2. 2021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25</v>
      </c>
      <c r="E18" s="38"/>
      <c r="F18" s="38"/>
      <c r="G18" s="38"/>
      <c r="H18" s="38"/>
      <c r="I18" s="151" t="s">
        <v>26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26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26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32</v>
      </c>
      <c r="F25" s="38"/>
      <c r="G25" s="38"/>
      <c r="H25" s="38"/>
      <c r="I25" s="151" t="s">
        <v>28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34</v>
      </c>
      <c r="E27" s="38"/>
      <c r="F27" s="38"/>
      <c r="G27" s="38"/>
      <c r="H27" s="38"/>
      <c r="I27" s="151" t="s">
        <v>26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37</v>
      </c>
      <c r="E34" s="38"/>
      <c r="F34" s="38"/>
      <c r="G34" s="38"/>
      <c r="H34" s="38"/>
      <c r="I34" s="38"/>
      <c r="J34" s="161">
        <f>ROUND(J128,0)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39</v>
      </c>
      <c r="G36" s="38"/>
      <c r="H36" s="38"/>
      <c r="I36" s="162" t="s">
        <v>38</v>
      </c>
      <c r="J36" s="162" t="s">
        <v>40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41</v>
      </c>
      <c r="E37" s="151" t="s">
        <v>42</v>
      </c>
      <c r="F37" s="164">
        <f>ROUND((SUM(BE128:BE176)),0)</f>
        <v>0</v>
      </c>
      <c r="G37" s="38"/>
      <c r="H37" s="38"/>
      <c r="I37" s="165">
        <v>0.21</v>
      </c>
      <c r="J37" s="164">
        <f>ROUND(((SUM(BE128:BE176))*I37),0)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43</v>
      </c>
      <c r="F38" s="164">
        <f>ROUND((SUM(BF128:BF176)),0)</f>
        <v>0</v>
      </c>
      <c r="G38" s="38"/>
      <c r="H38" s="38"/>
      <c r="I38" s="165">
        <v>0.15</v>
      </c>
      <c r="J38" s="164">
        <f>ROUND(((SUM(BF128:BF176))*I38),0)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44</v>
      </c>
      <c r="F39" s="164">
        <f>ROUND((SUM(BG128:BG176)),0)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45</v>
      </c>
      <c r="F40" s="164">
        <f>ROUND((SUM(BH128:BH176)),0)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46</v>
      </c>
      <c r="F41" s="164">
        <f>ROUND((SUM(BI128:BI176)),0)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47</v>
      </c>
      <c r="E43" s="168"/>
      <c r="F43" s="168"/>
      <c r="G43" s="169" t="s">
        <v>48</v>
      </c>
      <c r="H43" s="170" t="s">
        <v>49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410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1445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5" t="s">
        <v>2382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2383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0452 - Elektroinstalace - osvětlení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F16</f>
        <v>Hazlov</v>
      </c>
      <c r="G93" s="40"/>
      <c r="H93" s="40"/>
      <c r="I93" s="32" t="s">
        <v>23</v>
      </c>
      <c r="J93" s="79" t="str">
        <f>IF(J16="","",J16)</f>
        <v>23. 2. 2021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E19</f>
        <v>ABYDOS IDEA s.r.o. Hazlov</v>
      </c>
      <c r="G95" s="40"/>
      <c r="H95" s="40"/>
      <c r="I95" s="32" t="s">
        <v>31</v>
      </c>
      <c r="J95" s="36" t="str">
        <f>E25</f>
        <v>TMS PROJEKT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34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182</v>
      </c>
      <c r="D98" s="186"/>
      <c r="E98" s="186"/>
      <c r="F98" s="186"/>
      <c r="G98" s="186"/>
      <c r="H98" s="186"/>
      <c r="I98" s="186"/>
      <c r="J98" s="187" t="s">
        <v>183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184</v>
      </c>
      <c r="D100" s="40"/>
      <c r="E100" s="40"/>
      <c r="F100" s="40"/>
      <c r="G100" s="40"/>
      <c r="H100" s="40"/>
      <c r="I100" s="40"/>
      <c r="J100" s="110">
        <f>J128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185</v>
      </c>
    </row>
    <row r="101" spans="1:31" s="9" customFormat="1" ht="24.95" customHeight="1">
      <c r="A101" s="9"/>
      <c r="B101" s="189"/>
      <c r="C101" s="190"/>
      <c r="D101" s="191" t="s">
        <v>423</v>
      </c>
      <c r="E101" s="192"/>
      <c r="F101" s="192"/>
      <c r="G101" s="192"/>
      <c r="H101" s="192"/>
      <c r="I101" s="192"/>
      <c r="J101" s="193">
        <f>J129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4" customFormat="1" ht="19.9" customHeight="1">
      <c r="A102" s="14"/>
      <c r="B102" s="263"/>
      <c r="C102" s="133"/>
      <c r="D102" s="264" t="s">
        <v>2385</v>
      </c>
      <c r="E102" s="265"/>
      <c r="F102" s="265"/>
      <c r="G102" s="265"/>
      <c r="H102" s="265"/>
      <c r="I102" s="265"/>
      <c r="J102" s="266">
        <f>J130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9" customFormat="1" ht="24.95" customHeight="1">
      <c r="A103" s="9"/>
      <c r="B103" s="189"/>
      <c r="C103" s="190"/>
      <c r="D103" s="191" t="s">
        <v>2567</v>
      </c>
      <c r="E103" s="192"/>
      <c r="F103" s="192"/>
      <c r="G103" s="192"/>
      <c r="H103" s="192"/>
      <c r="I103" s="192"/>
      <c r="J103" s="193">
        <f>J159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4" customFormat="1" ht="19.9" customHeight="1">
      <c r="A104" s="14"/>
      <c r="B104" s="263"/>
      <c r="C104" s="133"/>
      <c r="D104" s="264" t="s">
        <v>2568</v>
      </c>
      <c r="E104" s="265"/>
      <c r="F104" s="265"/>
      <c r="G104" s="265"/>
      <c r="H104" s="265"/>
      <c r="I104" s="265"/>
      <c r="J104" s="266">
        <f>J160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17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84" t="str">
        <f>E7</f>
        <v>Areál ABYDOS IDEA s.r.o. - výrobní hala P a O a související inženýrské objekty, areál ABYDOS Hazlov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179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84" t="s">
        <v>410</v>
      </c>
      <c r="F116" s="22"/>
      <c r="G116" s="22"/>
      <c r="H116" s="22"/>
      <c r="I116" s="22"/>
      <c r="J116" s="22"/>
      <c r="K116" s="22"/>
      <c r="L116" s="20"/>
    </row>
    <row r="117" spans="2:12" s="1" customFormat="1" ht="12" customHeight="1">
      <c r="B117" s="21"/>
      <c r="C117" s="32" t="s">
        <v>1445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295" t="s">
        <v>2382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2383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0452 - Elektroinstalace - osvětlení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21</v>
      </c>
      <c r="D122" s="40"/>
      <c r="E122" s="40"/>
      <c r="F122" s="27" t="str">
        <f>F16</f>
        <v>Hazlov</v>
      </c>
      <c r="G122" s="40"/>
      <c r="H122" s="40"/>
      <c r="I122" s="32" t="s">
        <v>23</v>
      </c>
      <c r="J122" s="79" t="str">
        <f>IF(J16="","",J16)</f>
        <v>23. 2. 2021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25</v>
      </c>
      <c r="D124" s="40"/>
      <c r="E124" s="40"/>
      <c r="F124" s="27" t="str">
        <f>E19</f>
        <v>ABYDOS IDEA s.r.o. Hazlov</v>
      </c>
      <c r="G124" s="40"/>
      <c r="H124" s="40"/>
      <c r="I124" s="32" t="s">
        <v>31</v>
      </c>
      <c r="J124" s="36" t="str">
        <f>E25</f>
        <v>TMS PROJEKT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29</v>
      </c>
      <c r="D125" s="40"/>
      <c r="E125" s="40"/>
      <c r="F125" s="27" t="str">
        <f>IF(E22="","",E22)</f>
        <v>Vyplň údaj</v>
      </c>
      <c r="G125" s="40"/>
      <c r="H125" s="40"/>
      <c r="I125" s="32" t="s">
        <v>34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0" customFormat="1" ht="29.25" customHeight="1">
      <c r="A127" s="195"/>
      <c r="B127" s="196"/>
      <c r="C127" s="197" t="s">
        <v>190</v>
      </c>
      <c r="D127" s="198" t="s">
        <v>62</v>
      </c>
      <c r="E127" s="198" t="s">
        <v>58</v>
      </c>
      <c r="F127" s="198" t="s">
        <v>59</v>
      </c>
      <c r="G127" s="198" t="s">
        <v>191</v>
      </c>
      <c r="H127" s="198" t="s">
        <v>192</v>
      </c>
      <c r="I127" s="198" t="s">
        <v>193</v>
      </c>
      <c r="J127" s="199" t="s">
        <v>183</v>
      </c>
      <c r="K127" s="200" t="s">
        <v>194</v>
      </c>
      <c r="L127" s="201"/>
      <c r="M127" s="100" t="s">
        <v>1</v>
      </c>
      <c r="N127" s="101" t="s">
        <v>41</v>
      </c>
      <c r="O127" s="101" t="s">
        <v>195</v>
      </c>
      <c r="P127" s="101" t="s">
        <v>196</v>
      </c>
      <c r="Q127" s="101" t="s">
        <v>197</v>
      </c>
      <c r="R127" s="101" t="s">
        <v>198</v>
      </c>
      <c r="S127" s="101" t="s">
        <v>199</v>
      </c>
      <c r="T127" s="102" t="s">
        <v>200</v>
      </c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</row>
    <row r="128" spans="1:63" s="2" customFormat="1" ht="22.8" customHeight="1">
      <c r="A128" s="38"/>
      <c r="B128" s="39"/>
      <c r="C128" s="107" t="s">
        <v>201</v>
      </c>
      <c r="D128" s="40"/>
      <c r="E128" s="40"/>
      <c r="F128" s="40"/>
      <c r="G128" s="40"/>
      <c r="H128" s="40"/>
      <c r="I128" s="40"/>
      <c r="J128" s="202">
        <f>BK128</f>
        <v>0</v>
      </c>
      <c r="K128" s="40"/>
      <c r="L128" s="44"/>
      <c r="M128" s="103"/>
      <c r="N128" s="203"/>
      <c r="O128" s="104"/>
      <c r="P128" s="204">
        <f>P129+P159</f>
        <v>0</v>
      </c>
      <c r="Q128" s="104"/>
      <c r="R128" s="204">
        <f>R129+R159</f>
        <v>7.041320000000001</v>
      </c>
      <c r="S128" s="104"/>
      <c r="T128" s="205">
        <f>T129+T159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185</v>
      </c>
      <c r="BK128" s="206">
        <f>BK129+BK159</f>
        <v>0</v>
      </c>
    </row>
    <row r="129" spans="1:63" s="11" customFormat="1" ht="25.9" customHeight="1">
      <c r="A129" s="11"/>
      <c r="B129" s="207"/>
      <c r="C129" s="208"/>
      <c r="D129" s="209" t="s">
        <v>76</v>
      </c>
      <c r="E129" s="210" t="s">
        <v>917</v>
      </c>
      <c r="F129" s="210" t="s">
        <v>918</v>
      </c>
      <c r="G129" s="208"/>
      <c r="H129" s="208"/>
      <c r="I129" s="211"/>
      <c r="J129" s="212">
        <f>BK129</f>
        <v>0</v>
      </c>
      <c r="K129" s="208"/>
      <c r="L129" s="213"/>
      <c r="M129" s="214"/>
      <c r="N129" s="215"/>
      <c r="O129" s="215"/>
      <c r="P129" s="216">
        <f>P130</f>
        <v>0</v>
      </c>
      <c r="Q129" s="215"/>
      <c r="R129" s="216">
        <f>R130</f>
        <v>4.758750000000001</v>
      </c>
      <c r="S129" s="215"/>
      <c r="T129" s="217">
        <f>T130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8" t="s">
        <v>86</v>
      </c>
      <c r="AT129" s="219" t="s">
        <v>76</v>
      </c>
      <c r="AU129" s="219" t="s">
        <v>77</v>
      </c>
      <c r="AY129" s="218" t="s">
        <v>204</v>
      </c>
      <c r="BK129" s="220">
        <f>BK130</f>
        <v>0</v>
      </c>
    </row>
    <row r="130" spans="1:63" s="11" customFormat="1" ht="22.8" customHeight="1">
      <c r="A130" s="11"/>
      <c r="B130" s="207"/>
      <c r="C130" s="208"/>
      <c r="D130" s="209" t="s">
        <v>76</v>
      </c>
      <c r="E130" s="268" t="s">
        <v>2386</v>
      </c>
      <c r="F130" s="268" t="s">
        <v>2387</v>
      </c>
      <c r="G130" s="208"/>
      <c r="H130" s="208"/>
      <c r="I130" s="211"/>
      <c r="J130" s="269">
        <f>BK130</f>
        <v>0</v>
      </c>
      <c r="K130" s="208"/>
      <c r="L130" s="213"/>
      <c r="M130" s="214"/>
      <c r="N130" s="215"/>
      <c r="O130" s="215"/>
      <c r="P130" s="216">
        <f>SUM(P131:P158)</f>
        <v>0</v>
      </c>
      <c r="Q130" s="215"/>
      <c r="R130" s="216">
        <f>SUM(R131:R158)</f>
        <v>4.758750000000001</v>
      </c>
      <c r="S130" s="215"/>
      <c r="T130" s="217">
        <f>SUM(T131:T158)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18" t="s">
        <v>86</v>
      </c>
      <c r="AT130" s="219" t="s">
        <v>76</v>
      </c>
      <c r="AU130" s="219" t="s">
        <v>8</v>
      </c>
      <c r="AY130" s="218" t="s">
        <v>204</v>
      </c>
      <c r="BK130" s="220">
        <f>SUM(BK131:BK158)</f>
        <v>0</v>
      </c>
    </row>
    <row r="131" spans="1:65" s="2" customFormat="1" ht="16.5" customHeight="1">
      <c r="A131" s="38"/>
      <c r="B131" s="39"/>
      <c r="C131" s="280" t="s">
        <v>8</v>
      </c>
      <c r="D131" s="280" t="s">
        <v>366</v>
      </c>
      <c r="E131" s="281" t="s">
        <v>2569</v>
      </c>
      <c r="F131" s="282" t="s">
        <v>2570</v>
      </c>
      <c r="G131" s="283" t="s">
        <v>374</v>
      </c>
      <c r="H131" s="284">
        <v>1</v>
      </c>
      <c r="I131" s="285"/>
      <c r="J131" s="286">
        <f>ROUND(I131*H131,0)</f>
        <v>0</v>
      </c>
      <c r="K131" s="287"/>
      <c r="L131" s="288"/>
      <c r="M131" s="289" t="s">
        <v>1</v>
      </c>
      <c r="N131" s="29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488</v>
      </c>
      <c r="AT131" s="233" t="s">
        <v>366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240</v>
      </c>
      <c r="BM131" s="233" t="s">
        <v>2571</v>
      </c>
    </row>
    <row r="132" spans="1:65" s="2" customFormat="1" ht="16.5" customHeight="1">
      <c r="A132" s="38"/>
      <c r="B132" s="39"/>
      <c r="C132" s="280" t="s">
        <v>86</v>
      </c>
      <c r="D132" s="280" t="s">
        <v>366</v>
      </c>
      <c r="E132" s="281" t="s">
        <v>2572</v>
      </c>
      <c r="F132" s="282" t="s">
        <v>2573</v>
      </c>
      <c r="G132" s="283" t="s">
        <v>374</v>
      </c>
      <c r="H132" s="284">
        <v>1</v>
      </c>
      <c r="I132" s="285"/>
      <c r="J132" s="286">
        <f>ROUND(I132*H132,0)</f>
        <v>0</v>
      </c>
      <c r="K132" s="287"/>
      <c r="L132" s="288"/>
      <c r="M132" s="289" t="s">
        <v>1</v>
      </c>
      <c r="N132" s="29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488</v>
      </c>
      <c r="AT132" s="233" t="s">
        <v>366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240</v>
      </c>
      <c r="BM132" s="233" t="s">
        <v>2574</v>
      </c>
    </row>
    <row r="133" spans="1:65" s="2" customFormat="1" ht="44.25" customHeight="1">
      <c r="A133" s="38"/>
      <c r="B133" s="39"/>
      <c r="C133" s="221" t="s">
        <v>118</v>
      </c>
      <c r="D133" s="221" t="s">
        <v>205</v>
      </c>
      <c r="E133" s="222" t="s">
        <v>2484</v>
      </c>
      <c r="F133" s="223" t="s">
        <v>2485</v>
      </c>
      <c r="G133" s="224" t="s">
        <v>473</v>
      </c>
      <c r="H133" s="225">
        <v>3500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240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240</v>
      </c>
      <c r="BM133" s="233" t="s">
        <v>2575</v>
      </c>
    </row>
    <row r="134" spans="1:65" s="2" customFormat="1" ht="16.5" customHeight="1">
      <c r="A134" s="38"/>
      <c r="B134" s="39"/>
      <c r="C134" s="280" t="s">
        <v>209</v>
      </c>
      <c r="D134" s="280" t="s">
        <v>366</v>
      </c>
      <c r="E134" s="281" t="s">
        <v>2487</v>
      </c>
      <c r="F134" s="282" t="s">
        <v>2488</v>
      </c>
      <c r="G134" s="283" t="s">
        <v>473</v>
      </c>
      <c r="H134" s="284">
        <v>3500</v>
      </c>
      <c r="I134" s="285"/>
      <c r="J134" s="286">
        <f>ROUND(I134*H134,0)</f>
        <v>0</v>
      </c>
      <c r="K134" s="287"/>
      <c r="L134" s="288"/>
      <c r="M134" s="289" t="s">
        <v>1</v>
      </c>
      <c r="N134" s="290" t="s">
        <v>42</v>
      </c>
      <c r="O134" s="91"/>
      <c r="P134" s="231">
        <f>O134*H134</f>
        <v>0</v>
      </c>
      <c r="Q134" s="231">
        <v>0.00012</v>
      </c>
      <c r="R134" s="231">
        <f>Q134*H134</f>
        <v>0.42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488</v>
      </c>
      <c r="AT134" s="233" t="s">
        <v>366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240</v>
      </c>
      <c r="BM134" s="233" t="s">
        <v>2576</v>
      </c>
    </row>
    <row r="135" spans="1:65" s="2" customFormat="1" ht="44.25" customHeight="1">
      <c r="A135" s="38"/>
      <c r="B135" s="39"/>
      <c r="C135" s="221" t="s">
        <v>224</v>
      </c>
      <c r="D135" s="221" t="s">
        <v>205</v>
      </c>
      <c r="E135" s="222" t="s">
        <v>2478</v>
      </c>
      <c r="F135" s="223" t="s">
        <v>2479</v>
      </c>
      <c r="G135" s="224" t="s">
        <v>473</v>
      </c>
      <c r="H135" s="225">
        <v>7200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240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240</v>
      </c>
      <c r="BM135" s="233" t="s">
        <v>2577</v>
      </c>
    </row>
    <row r="136" spans="1:65" s="2" customFormat="1" ht="16.5" customHeight="1">
      <c r="A136" s="38"/>
      <c r="B136" s="39"/>
      <c r="C136" s="280" t="s">
        <v>220</v>
      </c>
      <c r="D136" s="280" t="s">
        <v>366</v>
      </c>
      <c r="E136" s="281" t="s">
        <v>2578</v>
      </c>
      <c r="F136" s="282" t="s">
        <v>2579</v>
      </c>
      <c r="G136" s="283" t="s">
        <v>473</v>
      </c>
      <c r="H136" s="284">
        <v>7200</v>
      </c>
      <c r="I136" s="285"/>
      <c r="J136" s="286">
        <f>ROUND(I136*H136,0)</f>
        <v>0</v>
      </c>
      <c r="K136" s="287"/>
      <c r="L136" s="288"/>
      <c r="M136" s="289" t="s">
        <v>1</v>
      </c>
      <c r="N136" s="290" t="s">
        <v>42</v>
      </c>
      <c r="O136" s="91"/>
      <c r="P136" s="231">
        <f>O136*H136</f>
        <v>0</v>
      </c>
      <c r="Q136" s="231">
        <v>0.00016</v>
      </c>
      <c r="R136" s="231">
        <f>Q136*H136</f>
        <v>1.1520000000000001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488</v>
      </c>
      <c r="AT136" s="233" t="s">
        <v>366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240</v>
      </c>
      <c r="BM136" s="233" t="s">
        <v>2580</v>
      </c>
    </row>
    <row r="137" spans="1:65" s="2" customFormat="1" ht="44.25" customHeight="1">
      <c r="A137" s="38"/>
      <c r="B137" s="39"/>
      <c r="C137" s="221" t="s">
        <v>232</v>
      </c>
      <c r="D137" s="221" t="s">
        <v>205</v>
      </c>
      <c r="E137" s="222" t="s">
        <v>2581</v>
      </c>
      <c r="F137" s="223" t="s">
        <v>2582</v>
      </c>
      <c r="G137" s="224" t="s">
        <v>473</v>
      </c>
      <c r="H137" s="225">
        <v>1265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240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2583</v>
      </c>
    </row>
    <row r="138" spans="1:65" s="2" customFormat="1" ht="16.5" customHeight="1">
      <c r="A138" s="38"/>
      <c r="B138" s="39"/>
      <c r="C138" s="280" t="s">
        <v>223</v>
      </c>
      <c r="D138" s="280" t="s">
        <v>366</v>
      </c>
      <c r="E138" s="281" t="s">
        <v>2584</v>
      </c>
      <c r="F138" s="282" t="s">
        <v>2585</v>
      </c>
      <c r="G138" s="283" t="s">
        <v>473</v>
      </c>
      <c r="H138" s="284">
        <v>1265</v>
      </c>
      <c r="I138" s="285"/>
      <c r="J138" s="286">
        <f>ROUND(I138*H138,0)</f>
        <v>0</v>
      </c>
      <c r="K138" s="287"/>
      <c r="L138" s="288"/>
      <c r="M138" s="289" t="s">
        <v>1</v>
      </c>
      <c r="N138" s="290" t="s">
        <v>42</v>
      </c>
      <c r="O138" s="91"/>
      <c r="P138" s="231">
        <f>O138*H138</f>
        <v>0</v>
      </c>
      <c r="Q138" s="231">
        <v>0.00021</v>
      </c>
      <c r="R138" s="231">
        <f>Q138*H138</f>
        <v>0.26565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488</v>
      </c>
      <c r="AT138" s="233" t="s">
        <v>366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2586</v>
      </c>
    </row>
    <row r="139" spans="1:65" s="2" customFormat="1" ht="33" customHeight="1">
      <c r="A139" s="38"/>
      <c r="B139" s="39"/>
      <c r="C139" s="221" t="s">
        <v>243</v>
      </c>
      <c r="D139" s="221" t="s">
        <v>205</v>
      </c>
      <c r="E139" s="222" t="s">
        <v>2433</v>
      </c>
      <c r="F139" s="223" t="s">
        <v>2434</v>
      </c>
      <c r="G139" s="224" t="s">
        <v>473</v>
      </c>
      <c r="H139" s="225">
        <v>650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240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2587</v>
      </c>
    </row>
    <row r="140" spans="1:65" s="2" customFormat="1" ht="16.5" customHeight="1">
      <c r="A140" s="38"/>
      <c r="B140" s="39"/>
      <c r="C140" s="280" t="s">
        <v>227</v>
      </c>
      <c r="D140" s="280" t="s">
        <v>366</v>
      </c>
      <c r="E140" s="281" t="s">
        <v>2436</v>
      </c>
      <c r="F140" s="282" t="s">
        <v>2588</v>
      </c>
      <c r="G140" s="283" t="s">
        <v>473</v>
      </c>
      <c r="H140" s="284">
        <v>650</v>
      </c>
      <c r="I140" s="285"/>
      <c r="J140" s="286">
        <f>ROUND(I140*H140,0)</f>
        <v>0</v>
      </c>
      <c r="K140" s="287"/>
      <c r="L140" s="288"/>
      <c r="M140" s="289" t="s">
        <v>1</v>
      </c>
      <c r="N140" s="290" t="s">
        <v>42</v>
      </c>
      <c r="O140" s="91"/>
      <c r="P140" s="231">
        <f>O140*H140</f>
        <v>0</v>
      </c>
      <c r="Q140" s="231">
        <v>0.00014</v>
      </c>
      <c r="R140" s="231">
        <f>Q140*H140</f>
        <v>0.091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488</v>
      </c>
      <c r="AT140" s="233" t="s">
        <v>366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2589</v>
      </c>
    </row>
    <row r="141" spans="1:65" s="2" customFormat="1" ht="16.5" customHeight="1">
      <c r="A141" s="38"/>
      <c r="B141" s="39"/>
      <c r="C141" s="280" t="s">
        <v>250</v>
      </c>
      <c r="D141" s="280" t="s">
        <v>366</v>
      </c>
      <c r="E141" s="281" t="s">
        <v>2439</v>
      </c>
      <c r="F141" s="282" t="s">
        <v>2590</v>
      </c>
      <c r="G141" s="283" t="s">
        <v>274</v>
      </c>
      <c r="H141" s="284">
        <v>650</v>
      </c>
      <c r="I141" s="285"/>
      <c r="J141" s="286">
        <f>ROUND(I141*H141,0)</f>
        <v>0</v>
      </c>
      <c r="K141" s="287"/>
      <c r="L141" s="288"/>
      <c r="M141" s="289" t="s">
        <v>1</v>
      </c>
      <c r="N141" s="290" t="s">
        <v>42</v>
      </c>
      <c r="O141" s="91"/>
      <c r="P141" s="231">
        <f>O141*H141</f>
        <v>0</v>
      </c>
      <c r="Q141" s="231">
        <v>1E-05</v>
      </c>
      <c r="R141" s="231">
        <f>Q141*H141</f>
        <v>0.006500000000000001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488</v>
      </c>
      <c r="AT141" s="233" t="s">
        <v>366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240</v>
      </c>
      <c r="BM141" s="233" t="s">
        <v>2591</v>
      </c>
    </row>
    <row r="142" spans="1:65" s="2" customFormat="1" ht="21.75" customHeight="1">
      <c r="A142" s="38"/>
      <c r="B142" s="39"/>
      <c r="C142" s="221" t="s">
        <v>231</v>
      </c>
      <c r="D142" s="221" t="s">
        <v>205</v>
      </c>
      <c r="E142" s="222" t="s">
        <v>2592</v>
      </c>
      <c r="F142" s="223" t="s">
        <v>2593</v>
      </c>
      <c r="G142" s="224" t="s">
        <v>274</v>
      </c>
      <c r="H142" s="225">
        <v>65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240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2594</v>
      </c>
    </row>
    <row r="143" spans="1:65" s="2" customFormat="1" ht="16.5" customHeight="1">
      <c r="A143" s="38"/>
      <c r="B143" s="39"/>
      <c r="C143" s="280" t="s">
        <v>315</v>
      </c>
      <c r="D143" s="280" t="s">
        <v>366</v>
      </c>
      <c r="E143" s="281" t="s">
        <v>2595</v>
      </c>
      <c r="F143" s="282" t="s">
        <v>2596</v>
      </c>
      <c r="G143" s="283" t="s">
        <v>274</v>
      </c>
      <c r="H143" s="284">
        <v>65</v>
      </c>
      <c r="I143" s="285"/>
      <c r="J143" s="286">
        <f>ROUND(I143*H143,0)</f>
        <v>0</v>
      </c>
      <c r="K143" s="287"/>
      <c r="L143" s="288"/>
      <c r="M143" s="289" t="s">
        <v>1</v>
      </c>
      <c r="N143" s="290" t="s">
        <v>42</v>
      </c>
      <c r="O143" s="91"/>
      <c r="P143" s="231">
        <f>O143*H143</f>
        <v>0</v>
      </c>
      <c r="Q143" s="231">
        <v>0.00024</v>
      </c>
      <c r="R143" s="231">
        <f>Q143*H143</f>
        <v>0.015600000000000001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488</v>
      </c>
      <c r="AT143" s="233" t="s">
        <v>366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240</v>
      </c>
      <c r="BM143" s="233" t="s">
        <v>2597</v>
      </c>
    </row>
    <row r="144" spans="1:65" s="2" customFormat="1" ht="21.75" customHeight="1">
      <c r="A144" s="38"/>
      <c r="B144" s="39"/>
      <c r="C144" s="221" t="s">
        <v>235</v>
      </c>
      <c r="D144" s="221" t="s">
        <v>205</v>
      </c>
      <c r="E144" s="222" t="s">
        <v>2598</v>
      </c>
      <c r="F144" s="223" t="s">
        <v>2599</v>
      </c>
      <c r="G144" s="224" t="s">
        <v>473</v>
      </c>
      <c r="H144" s="225">
        <v>1040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240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240</v>
      </c>
      <c r="BM144" s="233" t="s">
        <v>2600</v>
      </c>
    </row>
    <row r="145" spans="1:65" s="2" customFormat="1" ht="16.5" customHeight="1">
      <c r="A145" s="38"/>
      <c r="B145" s="39"/>
      <c r="C145" s="280" t="s">
        <v>9</v>
      </c>
      <c r="D145" s="280" t="s">
        <v>366</v>
      </c>
      <c r="E145" s="281" t="s">
        <v>2601</v>
      </c>
      <c r="F145" s="282" t="s">
        <v>2602</v>
      </c>
      <c r="G145" s="283" t="s">
        <v>473</v>
      </c>
      <c r="H145" s="284">
        <v>1040</v>
      </c>
      <c r="I145" s="285"/>
      <c r="J145" s="286">
        <f>ROUND(I145*H145,0)</f>
        <v>0</v>
      </c>
      <c r="K145" s="287"/>
      <c r="L145" s="288"/>
      <c r="M145" s="289" t="s">
        <v>1</v>
      </c>
      <c r="N145" s="290" t="s">
        <v>42</v>
      </c>
      <c r="O145" s="91"/>
      <c r="P145" s="231">
        <f>O145*H145</f>
        <v>0</v>
      </c>
      <c r="Q145" s="231">
        <v>0.0027</v>
      </c>
      <c r="R145" s="231">
        <f>Q145*H145</f>
        <v>2.8080000000000003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488</v>
      </c>
      <c r="AT145" s="233" t="s">
        <v>366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240</v>
      </c>
      <c r="BM145" s="233" t="s">
        <v>2603</v>
      </c>
    </row>
    <row r="146" spans="1:65" s="2" customFormat="1" ht="44.25" customHeight="1">
      <c r="A146" s="38"/>
      <c r="B146" s="39"/>
      <c r="C146" s="221" t="s">
        <v>240</v>
      </c>
      <c r="D146" s="221" t="s">
        <v>205</v>
      </c>
      <c r="E146" s="222" t="s">
        <v>2604</v>
      </c>
      <c r="F146" s="223" t="s">
        <v>2605</v>
      </c>
      <c r="G146" s="224" t="s">
        <v>274</v>
      </c>
      <c r="H146" s="225">
        <v>8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240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240</v>
      </c>
      <c r="BM146" s="233" t="s">
        <v>2606</v>
      </c>
    </row>
    <row r="147" spans="1:65" s="2" customFormat="1" ht="16.5" customHeight="1">
      <c r="A147" s="38"/>
      <c r="B147" s="39"/>
      <c r="C147" s="280" t="s">
        <v>329</v>
      </c>
      <c r="D147" s="280" t="s">
        <v>366</v>
      </c>
      <c r="E147" s="281" t="s">
        <v>2607</v>
      </c>
      <c r="F147" s="282" t="s">
        <v>2608</v>
      </c>
      <c r="G147" s="283" t="s">
        <v>274</v>
      </c>
      <c r="H147" s="284">
        <v>8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488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240</v>
      </c>
      <c r="BM147" s="233" t="s">
        <v>2609</v>
      </c>
    </row>
    <row r="148" spans="1:65" s="2" customFormat="1" ht="44.25" customHeight="1">
      <c r="A148" s="38"/>
      <c r="B148" s="39"/>
      <c r="C148" s="221" t="s">
        <v>246</v>
      </c>
      <c r="D148" s="221" t="s">
        <v>205</v>
      </c>
      <c r="E148" s="222" t="s">
        <v>2610</v>
      </c>
      <c r="F148" s="223" t="s">
        <v>2611</v>
      </c>
      <c r="G148" s="224" t="s">
        <v>274</v>
      </c>
      <c r="H148" s="225">
        <v>10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240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240</v>
      </c>
      <c r="BM148" s="233" t="s">
        <v>2612</v>
      </c>
    </row>
    <row r="149" spans="1:65" s="2" customFormat="1" ht="16.5" customHeight="1">
      <c r="A149" s="38"/>
      <c r="B149" s="39"/>
      <c r="C149" s="280" t="s">
        <v>339</v>
      </c>
      <c r="D149" s="280" t="s">
        <v>366</v>
      </c>
      <c r="E149" s="281" t="s">
        <v>2613</v>
      </c>
      <c r="F149" s="282" t="s">
        <v>2614</v>
      </c>
      <c r="G149" s="283" t="s">
        <v>274</v>
      </c>
      <c r="H149" s="284">
        <v>10</v>
      </c>
      <c r="I149" s="285"/>
      <c r="J149" s="286">
        <f>ROUND(I149*H149,0)</f>
        <v>0</v>
      </c>
      <c r="K149" s="287"/>
      <c r="L149" s="288"/>
      <c r="M149" s="289" t="s">
        <v>1</v>
      </c>
      <c r="N149" s="29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488</v>
      </c>
      <c r="AT149" s="233" t="s">
        <v>366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240</v>
      </c>
      <c r="BM149" s="233" t="s">
        <v>2615</v>
      </c>
    </row>
    <row r="150" spans="1:65" s="2" customFormat="1" ht="44.25" customHeight="1">
      <c r="A150" s="38"/>
      <c r="B150" s="39"/>
      <c r="C150" s="221" t="s">
        <v>249</v>
      </c>
      <c r="D150" s="221" t="s">
        <v>205</v>
      </c>
      <c r="E150" s="222" t="s">
        <v>2616</v>
      </c>
      <c r="F150" s="223" t="s">
        <v>2617</v>
      </c>
      <c r="G150" s="224" t="s">
        <v>274</v>
      </c>
      <c r="H150" s="225">
        <v>1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240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2618</v>
      </c>
    </row>
    <row r="151" spans="1:65" s="2" customFormat="1" ht="16.5" customHeight="1">
      <c r="A151" s="38"/>
      <c r="B151" s="39"/>
      <c r="C151" s="280" t="s">
        <v>7</v>
      </c>
      <c r="D151" s="280" t="s">
        <v>366</v>
      </c>
      <c r="E151" s="281" t="s">
        <v>2619</v>
      </c>
      <c r="F151" s="282" t="s">
        <v>2620</v>
      </c>
      <c r="G151" s="283" t="s">
        <v>274</v>
      </c>
      <c r="H151" s="284">
        <v>1</v>
      </c>
      <c r="I151" s="285"/>
      <c r="J151" s="286">
        <f>ROUND(I151*H151,0)</f>
        <v>0</v>
      </c>
      <c r="K151" s="287"/>
      <c r="L151" s="288"/>
      <c r="M151" s="289" t="s">
        <v>1</v>
      </c>
      <c r="N151" s="29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488</v>
      </c>
      <c r="AT151" s="233" t="s">
        <v>366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240</v>
      </c>
      <c r="BM151" s="233" t="s">
        <v>2621</v>
      </c>
    </row>
    <row r="152" spans="1:65" s="2" customFormat="1" ht="44.25" customHeight="1">
      <c r="A152" s="38"/>
      <c r="B152" s="39"/>
      <c r="C152" s="221" t="s">
        <v>361</v>
      </c>
      <c r="D152" s="221" t="s">
        <v>205</v>
      </c>
      <c r="E152" s="222" t="s">
        <v>2622</v>
      </c>
      <c r="F152" s="223" t="s">
        <v>2623</v>
      </c>
      <c r="G152" s="224" t="s">
        <v>274</v>
      </c>
      <c r="H152" s="225">
        <v>3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240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240</v>
      </c>
      <c r="BM152" s="233" t="s">
        <v>2624</v>
      </c>
    </row>
    <row r="153" spans="1:65" s="2" customFormat="1" ht="16.5" customHeight="1">
      <c r="A153" s="38"/>
      <c r="B153" s="39"/>
      <c r="C153" s="280" t="s">
        <v>365</v>
      </c>
      <c r="D153" s="280" t="s">
        <v>366</v>
      </c>
      <c r="E153" s="281" t="s">
        <v>2625</v>
      </c>
      <c r="F153" s="282" t="s">
        <v>2626</v>
      </c>
      <c r="G153" s="283" t="s">
        <v>274</v>
      </c>
      <c r="H153" s="284">
        <v>3</v>
      </c>
      <c r="I153" s="285"/>
      <c r="J153" s="286">
        <f>ROUND(I153*H153,0)</f>
        <v>0</v>
      </c>
      <c r="K153" s="287"/>
      <c r="L153" s="288"/>
      <c r="M153" s="289" t="s">
        <v>1</v>
      </c>
      <c r="N153" s="29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488</v>
      </c>
      <c r="AT153" s="233" t="s">
        <v>366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240</v>
      </c>
      <c r="BM153" s="233" t="s">
        <v>2627</v>
      </c>
    </row>
    <row r="154" spans="1:65" s="2" customFormat="1" ht="44.25" customHeight="1">
      <c r="A154" s="38"/>
      <c r="B154" s="39"/>
      <c r="C154" s="221" t="s">
        <v>253</v>
      </c>
      <c r="D154" s="221" t="s">
        <v>205</v>
      </c>
      <c r="E154" s="222" t="s">
        <v>2628</v>
      </c>
      <c r="F154" s="223" t="s">
        <v>2629</v>
      </c>
      <c r="G154" s="224" t="s">
        <v>274</v>
      </c>
      <c r="H154" s="225">
        <v>2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240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240</v>
      </c>
      <c r="BM154" s="233" t="s">
        <v>2630</v>
      </c>
    </row>
    <row r="155" spans="1:65" s="2" customFormat="1" ht="16.5" customHeight="1">
      <c r="A155" s="38"/>
      <c r="B155" s="39"/>
      <c r="C155" s="280" t="s">
        <v>376</v>
      </c>
      <c r="D155" s="280" t="s">
        <v>366</v>
      </c>
      <c r="E155" s="281" t="s">
        <v>2631</v>
      </c>
      <c r="F155" s="282" t="s">
        <v>2632</v>
      </c>
      <c r="G155" s="283" t="s">
        <v>274</v>
      </c>
      <c r="H155" s="284">
        <v>2</v>
      </c>
      <c r="I155" s="285"/>
      <c r="J155" s="286">
        <f>ROUND(I155*H155,0)</f>
        <v>0</v>
      </c>
      <c r="K155" s="287"/>
      <c r="L155" s="288"/>
      <c r="M155" s="289" t="s">
        <v>1</v>
      </c>
      <c r="N155" s="29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488</v>
      </c>
      <c r="AT155" s="233" t="s">
        <v>366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240</v>
      </c>
      <c r="BM155" s="233" t="s">
        <v>2633</v>
      </c>
    </row>
    <row r="156" spans="1:65" s="2" customFormat="1" ht="16.5" customHeight="1">
      <c r="A156" s="38"/>
      <c r="B156" s="39"/>
      <c r="C156" s="221" t="s">
        <v>256</v>
      </c>
      <c r="D156" s="221" t="s">
        <v>205</v>
      </c>
      <c r="E156" s="222" t="s">
        <v>2634</v>
      </c>
      <c r="F156" s="223" t="s">
        <v>2635</v>
      </c>
      <c r="G156" s="224" t="s">
        <v>374</v>
      </c>
      <c r="H156" s="225">
        <v>20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240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240</v>
      </c>
      <c r="BM156" s="233" t="s">
        <v>2636</v>
      </c>
    </row>
    <row r="157" spans="1:65" s="2" customFormat="1" ht="16.5" customHeight="1">
      <c r="A157" s="38"/>
      <c r="B157" s="39"/>
      <c r="C157" s="280" t="s">
        <v>384</v>
      </c>
      <c r="D157" s="280" t="s">
        <v>366</v>
      </c>
      <c r="E157" s="281" t="s">
        <v>2637</v>
      </c>
      <c r="F157" s="282" t="s">
        <v>2638</v>
      </c>
      <c r="G157" s="283" t="s">
        <v>374</v>
      </c>
      <c r="H157" s="284">
        <v>20</v>
      </c>
      <c r="I157" s="285"/>
      <c r="J157" s="286">
        <f>ROUND(I157*H157,0)</f>
        <v>0</v>
      </c>
      <c r="K157" s="287"/>
      <c r="L157" s="288"/>
      <c r="M157" s="289" t="s">
        <v>1</v>
      </c>
      <c r="N157" s="29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488</v>
      </c>
      <c r="AT157" s="233" t="s">
        <v>366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240</v>
      </c>
      <c r="BM157" s="233" t="s">
        <v>2639</v>
      </c>
    </row>
    <row r="158" spans="1:65" s="2" customFormat="1" ht="16.5" customHeight="1">
      <c r="A158" s="38"/>
      <c r="B158" s="39"/>
      <c r="C158" s="280" t="s">
        <v>389</v>
      </c>
      <c r="D158" s="280" t="s">
        <v>366</v>
      </c>
      <c r="E158" s="281" t="s">
        <v>2640</v>
      </c>
      <c r="F158" s="282" t="s">
        <v>2641</v>
      </c>
      <c r="G158" s="283" t="s">
        <v>374</v>
      </c>
      <c r="H158" s="284">
        <v>1</v>
      </c>
      <c r="I158" s="285"/>
      <c r="J158" s="286">
        <f>ROUND(I158*H158,0)</f>
        <v>0</v>
      </c>
      <c r="K158" s="287"/>
      <c r="L158" s="288"/>
      <c r="M158" s="289" t="s">
        <v>1</v>
      </c>
      <c r="N158" s="29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488</v>
      </c>
      <c r="AT158" s="233" t="s">
        <v>366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240</v>
      </c>
      <c r="BM158" s="233" t="s">
        <v>2642</v>
      </c>
    </row>
    <row r="159" spans="1:63" s="11" customFormat="1" ht="25.9" customHeight="1">
      <c r="A159" s="11"/>
      <c r="B159" s="207"/>
      <c r="C159" s="208"/>
      <c r="D159" s="209" t="s">
        <v>76</v>
      </c>
      <c r="E159" s="210" t="s">
        <v>2643</v>
      </c>
      <c r="F159" s="210" t="s">
        <v>2644</v>
      </c>
      <c r="G159" s="208"/>
      <c r="H159" s="208"/>
      <c r="I159" s="211"/>
      <c r="J159" s="212">
        <f>BK159</f>
        <v>0</v>
      </c>
      <c r="K159" s="208"/>
      <c r="L159" s="213"/>
      <c r="M159" s="214"/>
      <c r="N159" s="215"/>
      <c r="O159" s="215"/>
      <c r="P159" s="216">
        <f>P160</f>
        <v>0</v>
      </c>
      <c r="Q159" s="215"/>
      <c r="R159" s="216">
        <f>R160</f>
        <v>2.2825699999999998</v>
      </c>
      <c r="S159" s="215"/>
      <c r="T159" s="217">
        <f>T160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18" t="s">
        <v>209</v>
      </c>
      <c r="AT159" s="219" t="s">
        <v>76</v>
      </c>
      <c r="AU159" s="219" t="s">
        <v>77</v>
      </c>
      <c r="AY159" s="218" t="s">
        <v>204</v>
      </c>
      <c r="BK159" s="220">
        <f>BK160</f>
        <v>0</v>
      </c>
    </row>
    <row r="160" spans="1:63" s="11" customFormat="1" ht="22.8" customHeight="1">
      <c r="A160" s="11"/>
      <c r="B160" s="207"/>
      <c r="C160" s="208"/>
      <c r="D160" s="209" t="s">
        <v>76</v>
      </c>
      <c r="E160" s="268" t="s">
        <v>2645</v>
      </c>
      <c r="F160" s="268" t="s">
        <v>2646</v>
      </c>
      <c r="G160" s="208"/>
      <c r="H160" s="208"/>
      <c r="I160" s="211"/>
      <c r="J160" s="269">
        <f>BK160</f>
        <v>0</v>
      </c>
      <c r="K160" s="208"/>
      <c r="L160" s="213"/>
      <c r="M160" s="214"/>
      <c r="N160" s="215"/>
      <c r="O160" s="215"/>
      <c r="P160" s="216">
        <f>SUM(P161:P176)</f>
        <v>0</v>
      </c>
      <c r="Q160" s="215"/>
      <c r="R160" s="216">
        <f>SUM(R161:R176)</f>
        <v>2.2825699999999998</v>
      </c>
      <c r="S160" s="215"/>
      <c r="T160" s="217">
        <f>SUM(T161:T176)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18" t="s">
        <v>209</v>
      </c>
      <c r="AT160" s="219" t="s">
        <v>76</v>
      </c>
      <c r="AU160" s="219" t="s">
        <v>8</v>
      </c>
      <c r="AY160" s="218" t="s">
        <v>204</v>
      </c>
      <c r="BK160" s="220">
        <f>SUM(BK161:BK176)</f>
        <v>0</v>
      </c>
    </row>
    <row r="161" spans="1:65" s="2" customFormat="1" ht="16.5" customHeight="1">
      <c r="A161" s="38"/>
      <c r="B161" s="39"/>
      <c r="C161" s="221" t="s">
        <v>394</v>
      </c>
      <c r="D161" s="221" t="s">
        <v>205</v>
      </c>
      <c r="E161" s="222" t="s">
        <v>2647</v>
      </c>
      <c r="F161" s="223" t="s">
        <v>2648</v>
      </c>
      <c r="G161" s="224" t="s">
        <v>274</v>
      </c>
      <c r="H161" s="225">
        <v>196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2649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2649</v>
      </c>
      <c r="BM161" s="233" t="s">
        <v>2650</v>
      </c>
    </row>
    <row r="162" spans="1:65" s="2" customFormat="1" ht="21.75" customHeight="1">
      <c r="A162" s="38"/>
      <c r="B162" s="39"/>
      <c r="C162" s="280" t="s">
        <v>399</v>
      </c>
      <c r="D162" s="280" t="s">
        <v>366</v>
      </c>
      <c r="E162" s="281" t="s">
        <v>2651</v>
      </c>
      <c r="F162" s="282" t="s">
        <v>2652</v>
      </c>
      <c r="G162" s="283" t="s">
        <v>274</v>
      </c>
      <c r="H162" s="284">
        <v>196</v>
      </c>
      <c r="I162" s="285"/>
      <c r="J162" s="286">
        <f>ROUND(I162*H162,0)</f>
        <v>0</v>
      </c>
      <c r="K162" s="287"/>
      <c r="L162" s="288"/>
      <c r="M162" s="289" t="s">
        <v>1</v>
      </c>
      <c r="N162" s="290" t="s">
        <v>42</v>
      </c>
      <c r="O162" s="91"/>
      <c r="P162" s="231">
        <f>O162*H162</f>
        <v>0</v>
      </c>
      <c r="Q162" s="231">
        <v>0.011</v>
      </c>
      <c r="R162" s="231">
        <f>Q162*H162</f>
        <v>2.1559999999999997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2649</v>
      </c>
      <c r="AT162" s="233" t="s">
        <v>366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2649</v>
      </c>
      <c r="BM162" s="233" t="s">
        <v>2653</v>
      </c>
    </row>
    <row r="163" spans="1:65" s="2" customFormat="1" ht="16.5" customHeight="1">
      <c r="A163" s="38"/>
      <c r="B163" s="39"/>
      <c r="C163" s="221" t="s">
        <v>406</v>
      </c>
      <c r="D163" s="221" t="s">
        <v>205</v>
      </c>
      <c r="E163" s="222" t="s">
        <v>2647</v>
      </c>
      <c r="F163" s="223" t="s">
        <v>2648</v>
      </c>
      <c r="G163" s="224" t="s">
        <v>274</v>
      </c>
      <c r="H163" s="225">
        <v>4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2649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2649</v>
      </c>
      <c r="BM163" s="233" t="s">
        <v>2654</v>
      </c>
    </row>
    <row r="164" spans="1:65" s="2" customFormat="1" ht="21.75" customHeight="1">
      <c r="A164" s="38"/>
      <c r="B164" s="39"/>
      <c r="C164" s="280" t="s">
        <v>488</v>
      </c>
      <c r="D164" s="280" t="s">
        <v>366</v>
      </c>
      <c r="E164" s="281" t="s">
        <v>2655</v>
      </c>
      <c r="F164" s="282" t="s">
        <v>2656</v>
      </c>
      <c r="G164" s="283" t="s">
        <v>274</v>
      </c>
      <c r="H164" s="284">
        <v>4</v>
      </c>
      <c r="I164" s="285"/>
      <c r="J164" s="286">
        <f>ROUND(I164*H164,0)</f>
        <v>0</v>
      </c>
      <c r="K164" s="287"/>
      <c r="L164" s="288"/>
      <c r="M164" s="289" t="s">
        <v>1</v>
      </c>
      <c r="N164" s="290" t="s">
        <v>42</v>
      </c>
      <c r="O164" s="91"/>
      <c r="P164" s="231">
        <f>O164*H164</f>
        <v>0</v>
      </c>
      <c r="Q164" s="231">
        <v>0.00473</v>
      </c>
      <c r="R164" s="231">
        <f>Q164*H164</f>
        <v>0.01892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2649</v>
      </c>
      <c r="AT164" s="233" t="s">
        <v>366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2649</v>
      </c>
      <c r="BM164" s="233" t="s">
        <v>2657</v>
      </c>
    </row>
    <row r="165" spans="1:65" s="2" customFormat="1" ht="16.5" customHeight="1">
      <c r="A165" s="38"/>
      <c r="B165" s="39"/>
      <c r="C165" s="221" t="s">
        <v>573</v>
      </c>
      <c r="D165" s="221" t="s">
        <v>205</v>
      </c>
      <c r="E165" s="222" t="s">
        <v>2647</v>
      </c>
      <c r="F165" s="223" t="s">
        <v>2648</v>
      </c>
      <c r="G165" s="224" t="s">
        <v>274</v>
      </c>
      <c r="H165" s="225">
        <v>11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2649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2649</v>
      </c>
      <c r="BM165" s="233" t="s">
        <v>2658</v>
      </c>
    </row>
    <row r="166" spans="1:65" s="2" customFormat="1" ht="21.75" customHeight="1">
      <c r="A166" s="38"/>
      <c r="B166" s="39"/>
      <c r="C166" s="280" t="s">
        <v>491</v>
      </c>
      <c r="D166" s="280" t="s">
        <v>366</v>
      </c>
      <c r="E166" s="281" t="s">
        <v>2659</v>
      </c>
      <c r="F166" s="282" t="s">
        <v>2660</v>
      </c>
      <c r="G166" s="283" t="s">
        <v>274</v>
      </c>
      <c r="H166" s="284">
        <v>11</v>
      </c>
      <c r="I166" s="285"/>
      <c r="J166" s="286">
        <f>ROUND(I166*H166,0)</f>
        <v>0</v>
      </c>
      <c r="K166" s="287"/>
      <c r="L166" s="288"/>
      <c r="M166" s="289" t="s">
        <v>1</v>
      </c>
      <c r="N166" s="290" t="s">
        <v>42</v>
      </c>
      <c r="O166" s="91"/>
      <c r="P166" s="231">
        <f>O166*H166</f>
        <v>0</v>
      </c>
      <c r="Q166" s="231">
        <v>0.0021</v>
      </c>
      <c r="R166" s="231">
        <f>Q166*H166</f>
        <v>0.0231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2649</v>
      </c>
      <c r="AT166" s="233" t="s">
        <v>366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2649</v>
      </c>
      <c r="BM166" s="233" t="s">
        <v>2661</v>
      </c>
    </row>
    <row r="167" spans="1:65" s="2" customFormat="1" ht="16.5" customHeight="1">
      <c r="A167" s="38"/>
      <c r="B167" s="39"/>
      <c r="C167" s="221" t="s">
        <v>581</v>
      </c>
      <c r="D167" s="221" t="s">
        <v>205</v>
      </c>
      <c r="E167" s="222" t="s">
        <v>2647</v>
      </c>
      <c r="F167" s="223" t="s">
        <v>2648</v>
      </c>
      <c r="G167" s="224" t="s">
        <v>274</v>
      </c>
      <c r="H167" s="225">
        <v>1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2649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2649</v>
      </c>
      <c r="BM167" s="233" t="s">
        <v>2662</v>
      </c>
    </row>
    <row r="168" spans="1:65" s="2" customFormat="1" ht="21.75" customHeight="1">
      <c r="A168" s="38"/>
      <c r="B168" s="39"/>
      <c r="C168" s="280" t="s">
        <v>498</v>
      </c>
      <c r="D168" s="280" t="s">
        <v>366</v>
      </c>
      <c r="E168" s="281" t="s">
        <v>2663</v>
      </c>
      <c r="F168" s="282" t="s">
        <v>2664</v>
      </c>
      <c r="G168" s="283" t="s">
        <v>274</v>
      </c>
      <c r="H168" s="284">
        <v>1</v>
      </c>
      <c r="I168" s="285"/>
      <c r="J168" s="286">
        <f>ROUND(I168*H168,0)</f>
        <v>0</v>
      </c>
      <c r="K168" s="287"/>
      <c r="L168" s="288"/>
      <c r="M168" s="289" t="s">
        <v>1</v>
      </c>
      <c r="N168" s="290" t="s">
        <v>42</v>
      </c>
      <c r="O168" s="91"/>
      <c r="P168" s="231">
        <f>O168*H168</f>
        <v>0</v>
      </c>
      <c r="Q168" s="231">
        <v>0.00095</v>
      </c>
      <c r="R168" s="231">
        <f>Q168*H168</f>
        <v>0.00095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2649</v>
      </c>
      <c r="AT168" s="233" t="s">
        <v>366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2649</v>
      </c>
      <c r="BM168" s="233" t="s">
        <v>2665</v>
      </c>
    </row>
    <row r="169" spans="1:65" s="2" customFormat="1" ht="16.5" customHeight="1">
      <c r="A169" s="38"/>
      <c r="B169" s="39"/>
      <c r="C169" s="221" t="s">
        <v>589</v>
      </c>
      <c r="D169" s="221" t="s">
        <v>205</v>
      </c>
      <c r="E169" s="222" t="s">
        <v>2647</v>
      </c>
      <c r="F169" s="223" t="s">
        <v>2648</v>
      </c>
      <c r="G169" s="224" t="s">
        <v>274</v>
      </c>
      <c r="H169" s="225">
        <v>29</v>
      </c>
      <c r="I169" s="226"/>
      <c r="J169" s="227">
        <f>ROUND(I169*H169,0)</f>
        <v>0</v>
      </c>
      <c r="K169" s="228"/>
      <c r="L169" s="44"/>
      <c r="M169" s="229" t="s">
        <v>1</v>
      </c>
      <c r="N169" s="230" t="s">
        <v>42</v>
      </c>
      <c r="O169" s="91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2649</v>
      </c>
      <c r="AT169" s="233" t="s">
        <v>205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2649</v>
      </c>
      <c r="BM169" s="233" t="s">
        <v>2666</v>
      </c>
    </row>
    <row r="170" spans="1:65" s="2" customFormat="1" ht="21.75" customHeight="1">
      <c r="A170" s="38"/>
      <c r="B170" s="39"/>
      <c r="C170" s="280" t="s">
        <v>506</v>
      </c>
      <c r="D170" s="280" t="s">
        <v>366</v>
      </c>
      <c r="E170" s="281" t="s">
        <v>2667</v>
      </c>
      <c r="F170" s="282" t="s">
        <v>2668</v>
      </c>
      <c r="G170" s="283" t="s">
        <v>274</v>
      </c>
      <c r="H170" s="284">
        <v>29</v>
      </c>
      <c r="I170" s="285"/>
      <c r="J170" s="286">
        <f>ROUND(I170*H170,0)</f>
        <v>0</v>
      </c>
      <c r="K170" s="287"/>
      <c r="L170" s="288"/>
      <c r="M170" s="289" t="s">
        <v>1</v>
      </c>
      <c r="N170" s="290" t="s">
        <v>42</v>
      </c>
      <c r="O170" s="91"/>
      <c r="P170" s="231">
        <f>O170*H170</f>
        <v>0</v>
      </c>
      <c r="Q170" s="231">
        <v>0.001</v>
      </c>
      <c r="R170" s="231">
        <f>Q170*H170</f>
        <v>0.029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2649</v>
      </c>
      <c r="AT170" s="233" t="s">
        <v>366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2649</v>
      </c>
      <c r="BM170" s="233" t="s">
        <v>2669</v>
      </c>
    </row>
    <row r="171" spans="1:65" s="2" customFormat="1" ht="16.5" customHeight="1">
      <c r="A171" s="38"/>
      <c r="B171" s="39"/>
      <c r="C171" s="221" t="s">
        <v>599</v>
      </c>
      <c r="D171" s="221" t="s">
        <v>205</v>
      </c>
      <c r="E171" s="222" t="s">
        <v>2647</v>
      </c>
      <c r="F171" s="223" t="s">
        <v>2648</v>
      </c>
      <c r="G171" s="224" t="s">
        <v>274</v>
      </c>
      <c r="H171" s="225">
        <v>20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2649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2649</v>
      </c>
      <c r="BM171" s="233" t="s">
        <v>2670</v>
      </c>
    </row>
    <row r="172" spans="1:65" s="2" customFormat="1" ht="21.75" customHeight="1">
      <c r="A172" s="38"/>
      <c r="B172" s="39"/>
      <c r="C172" s="280" t="s">
        <v>604</v>
      </c>
      <c r="D172" s="280" t="s">
        <v>366</v>
      </c>
      <c r="E172" s="281" t="s">
        <v>2671</v>
      </c>
      <c r="F172" s="282" t="s">
        <v>2672</v>
      </c>
      <c r="G172" s="283" t="s">
        <v>274</v>
      </c>
      <c r="H172" s="284">
        <v>20</v>
      </c>
      <c r="I172" s="285"/>
      <c r="J172" s="286">
        <f>ROUND(I172*H172,0)</f>
        <v>0</v>
      </c>
      <c r="K172" s="287"/>
      <c r="L172" s="288"/>
      <c r="M172" s="289" t="s">
        <v>1</v>
      </c>
      <c r="N172" s="290" t="s">
        <v>42</v>
      </c>
      <c r="O172" s="91"/>
      <c r="P172" s="231">
        <f>O172*H172</f>
        <v>0</v>
      </c>
      <c r="Q172" s="231">
        <v>0.00273</v>
      </c>
      <c r="R172" s="231">
        <f>Q172*H172</f>
        <v>0.054599999999999996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2649</v>
      </c>
      <c r="AT172" s="233" t="s">
        <v>366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2649</v>
      </c>
      <c r="BM172" s="233" t="s">
        <v>2673</v>
      </c>
    </row>
    <row r="173" spans="1:65" s="2" customFormat="1" ht="16.5" customHeight="1">
      <c r="A173" s="38"/>
      <c r="B173" s="39"/>
      <c r="C173" s="221" t="s">
        <v>609</v>
      </c>
      <c r="D173" s="221" t="s">
        <v>205</v>
      </c>
      <c r="E173" s="222" t="s">
        <v>2647</v>
      </c>
      <c r="F173" s="223" t="s">
        <v>2648</v>
      </c>
      <c r="G173" s="224" t="s">
        <v>274</v>
      </c>
      <c r="H173" s="225">
        <v>43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2649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2649</v>
      </c>
      <c r="BM173" s="233" t="s">
        <v>2674</v>
      </c>
    </row>
    <row r="174" spans="1:65" s="2" customFormat="1" ht="16.5" customHeight="1">
      <c r="A174" s="38"/>
      <c r="B174" s="39"/>
      <c r="C174" s="280" t="s">
        <v>518</v>
      </c>
      <c r="D174" s="280" t="s">
        <v>366</v>
      </c>
      <c r="E174" s="281" t="s">
        <v>2675</v>
      </c>
      <c r="F174" s="282" t="s">
        <v>2676</v>
      </c>
      <c r="G174" s="283" t="s">
        <v>1</v>
      </c>
      <c r="H174" s="284">
        <v>43</v>
      </c>
      <c r="I174" s="285"/>
      <c r="J174" s="286">
        <f>ROUND(I174*H174,0)</f>
        <v>0</v>
      </c>
      <c r="K174" s="287"/>
      <c r="L174" s="288"/>
      <c r="M174" s="289" t="s">
        <v>1</v>
      </c>
      <c r="N174" s="29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2649</v>
      </c>
      <c r="AT174" s="233" t="s">
        <v>366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2649</v>
      </c>
      <c r="BM174" s="233" t="s">
        <v>2677</v>
      </c>
    </row>
    <row r="175" spans="1:65" s="2" customFormat="1" ht="16.5" customHeight="1">
      <c r="A175" s="38"/>
      <c r="B175" s="39"/>
      <c r="C175" s="221" t="s">
        <v>618</v>
      </c>
      <c r="D175" s="221" t="s">
        <v>205</v>
      </c>
      <c r="E175" s="222" t="s">
        <v>2647</v>
      </c>
      <c r="F175" s="223" t="s">
        <v>2648</v>
      </c>
      <c r="G175" s="224" t="s">
        <v>274</v>
      </c>
      <c r="H175" s="225">
        <v>6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2649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2649</v>
      </c>
      <c r="BM175" s="233" t="s">
        <v>2678</v>
      </c>
    </row>
    <row r="176" spans="1:65" s="2" customFormat="1" ht="16.5" customHeight="1">
      <c r="A176" s="38"/>
      <c r="B176" s="39"/>
      <c r="C176" s="280" t="s">
        <v>524</v>
      </c>
      <c r="D176" s="280" t="s">
        <v>366</v>
      </c>
      <c r="E176" s="281" t="s">
        <v>2679</v>
      </c>
      <c r="F176" s="282" t="s">
        <v>2680</v>
      </c>
      <c r="G176" s="283" t="s">
        <v>274</v>
      </c>
      <c r="H176" s="284">
        <v>6</v>
      </c>
      <c r="I176" s="285"/>
      <c r="J176" s="286">
        <f>ROUND(I176*H176,0)</f>
        <v>0</v>
      </c>
      <c r="K176" s="287"/>
      <c r="L176" s="288"/>
      <c r="M176" s="296" t="s">
        <v>1</v>
      </c>
      <c r="N176" s="297" t="s">
        <v>42</v>
      </c>
      <c r="O176" s="260"/>
      <c r="P176" s="261">
        <f>O176*H176</f>
        <v>0</v>
      </c>
      <c r="Q176" s="261">
        <v>0</v>
      </c>
      <c r="R176" s="261">
        <f>Q176*H176</f>
        <v>0</v>
      </c>
      <c r="S176" s="261">
        <v>0</v>
      </c>
      <c r="T176" s="26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2649</v>
      </c>
      <c r="AT176" s="233" t="s">
        <v>366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2649</v>
      </c>
      <c r="BM176" s="233" t="s">
        <v>2681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F695" sheet="1" objects="1" scenarios="1" formatColumns="0" formatRows="0" autoFilter="0"/>
  <autoFilter ref="C127:K17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ht="12">
      <c r="B8" s="20"/>
      <c r="D8" s="151" t="s">
        <v>179</v>
      </c>
      <c r="L8" s="20"/>
    </row>
    <row r="9" spans="2:12" s="1" customFormat="1" ht="16.5" customHeight="1">
      <c r="B9" s="20"/>
      <c r="E9" s="152" t="s">
        <v>410</v>
      </c>
      <c r="F9" s="1"/>
      <c r="G9" s="1"/>
      <c r="H9" s="1"/>
      <c r="L9" s="20"/>
    </row>
    <row r="10" spans="2:12" s="1" customFormat="1" ht="12" customHeight="1">
      <c r="B10" s="20"/>
      <c r="D10" s="151" t="s">
        <v>1445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2382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2383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2682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21</v>
      </c>
      <c r="E16" s="38"/>
      <c r="F16" s="141" t="s">
        <v>22</v>
      </c>
      <c r="G16" s="38"/>
      <c r="H16" s="38"/>
      <c r="I16" s="151" t="s">
        <v>23</v>
      </c>
      <c r="J16" s="154" t="str">
        <f>'Rekapitulace stavby'!AN8</f>
        <v>23. 2. 2021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25</v>
      </c>
      <c r="E18" s="38"/>
      <c r="F18" s="38"/>
      <c r="G18" s="38"/>
      <c r="H18" s="38"/>
      <c r="I18" s="151" t="s">
        <v>26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26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26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32</v>
      </c>
      <c r="F25" s="38"/>
      <c r="G25" s="38"/>
      <c r="H25" s="38"/>
      <c r="I25" s="151" t="s">
        <v>28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34</v>
      </c>
      <c r="E27" s="38"/>
      <c r="F27" s="38"/>
      <c r="G27" s="38"/>
      <c r="H27" s="38"/>
      <c r="I27" s="151" t="s">
        <v>26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37</v>
      </c>
      <c r="E34" s="38"/>
      <c r="F34" s="38"/>
      <c r="G34" s="38"/>
      <c r="H34" s="38"/>
      <c r="I34" s="38"/>
      <c r="J34" s="161">
        <f>ROUND(J129,0)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39</v>
      </c>
      <c r="G36" s="38"/>
      <c r="H36" s="38"/>
      <c r="I36" s="162" t="s">
        <v>38</v>
      </c>
      <c r="J36" s="162" t="s">
        <v>40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41</v>
      </c>
      <c r="E37" s="151" t="s">
        <v>42</v>
      </c>
      <c r="F37" s="164">
        <f>ROUND((SUM(BE129:BE157)),0)</f>
        <v>0</v>
      </c>
      <c r="G37" s="38"/>
      <c r="H37" s="38"/>
      <c r="I37" s="165">
        <v>0.21</v>
      </c>
      <c r="J37" s="164">
        <f>ROUND(((SUM(BE129:BE157))*I37),0)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43</v>
      </c>
      <c r="F38" s="164">
        <f>ROUND((SUM(BF129:BF157)),0)</f>
        <v>0</v>
      </c>
      <c r="G38" s="38"/>
      <c r="H38" s="38"/>
      <c r="I38" s="165">
        <v>0.15</v>
      </c>
      <c r="J38" s="164">
        <f>ROUND(((SUM(BF129:BF157))*I38),0)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44</v>
      </c>
      <c r="F39" s="164">
        <f>ROUND((SUM(BG129:BG157)),0)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45</v>
      </c>
      <c r="F40" s="164">
        <f>ROUND((SUM(BH129:BH157)),0)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46</v>
      </c>
      <c r="F41" s="164">
        <f>ROUND((SUM(BI129:BI157)),0)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47</v>
      </c>
      <c r="E43" s="168"/>
      <c r="F43" s="168"/>
      <c r="G43" s="169" t="s">
        <v>48</v>
      </c>
      <c r="H43" s="170" t="s">
        <v>49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410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1445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5" t="s">
        <v>2382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2383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0453 - Jímací a zemnící soustava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F16</f>
        <v>Hazlov</v>
      </c>
      <c r="G93" s="40"/>
      <c r="H93" s="40"/>
      <c r="I93" s="32" t="s">
        <v>23</v>
      </c>
      <c r="J93" s="79" t="str">
        <f>IF(J16="","",J16)</f>
        <v>23. 2. 2021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E19</f>
        <v>ABYDOS IDEA s.r.o. Hazlov</v>
      </c>
      <c r="G95" s="40"/>
      <c r="H95" s="40"/>
      <c r="I95" s="32" t="s">
        <v>31</v>
      </c>
      <c r="J95" s="36" t="str">
        <f>E25</f>
        <v>TMS PROJEKT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34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182</v>
      </c>
      <c r="D98" s="186"/>
      <c r="E98" s="186"/>
      <c r="F98" s="186"/>
      <c r="G98" s="186"/>
      <c r="H98" s="186"/>
      <c r="I98" s="186"/>
      <c r="J98" s="187" t="s">
        <v>183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184</v>
      </c>
      <c r="D100" s="40"/>
      <c r="E100" s="40"/>
      <c r="F100" s="40"/>
      <c r="G100" s="40"/>
      <c r="H100" s="40"/>
      <c r="I100" s="40"/>
      <c r="J100" s="110">
        <f>J129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185</v>
      </c>
    </row>
    <row r="101" spans="1:31" s="9" customFormat="1" ht="24.95" customHeight="1">
      <c r="A101" s="9"/>
      <c r="B101" s="189"/>
      <c r="C101" s="190"/>
      <c r="D101" s="191" t="s">
        <v>423</v>
      </c>
      <c r="E101" s="192"/>
      <c r="F101" s="192"/>
      <c r="G101" s="192"/>
      <c r="H101" s="192"/>
      <c r="I101" s="192"/>
      <c r="J101" s="193">
        <f>J130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4" customFormat="1" ht="19.9" customHeight="1">
      <c r="A102" s="14"/>
      <c r="B102" s="263"/>
      <c r="C102" s="133"/>
      <c r="D102" s="264" t="s">
        <v>2385</v>
      </c>
      <c r="E102" s="265"/>
      <c r="F102" s="265"/>
      <c r="G102" s="265"/>
      <c r="H102" s="265"/>
      <c r="I102" s="265"/>
      <c r="J102" s="266">
        <f>J131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9" customFormat="1" ht="24.95" customHeight="1">
      <c r="A103" s="9"/>
      <c r="B103" s="189"/>
      <c r="C103" s="190"/>
      <c r="D103" s="191" t="s">
        <v>2683</v>
      </c>
      <c r="E103" s="192"/>
      <c r="F103" s="192"/>
      <c r="G103" s="192"/>
      <c r="H103" s="192"/>
      <c r="I103" s="192"/>
      <c r="J103" s="193">
        <f>J151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4" customFormat="1" ht="19.9" customHeight="1">
      <c r="A104" s="14"/>
      <c r="B104" s="263"/>
      <c r="C104" s="133"/>
      <c r="D104" s="264" t="s">
        <v>2684</v>
      </c>
      <c r="E104" s="265"/>
      <c r="F104" s="265"/>
      <c r="G104" s="265"/>
      <c r="H104" s="265"/>
      <c r="I104" s="265"/>
      <c r="J104" s="266">
        <f>J152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2685</v>
      </c>
      <c r="E105" s="265"/>
      <c r="F105" s="265"/>
      <c r="G105" s="265"/>
      <c r="H105" s="265"/>
      <c r="I105" s="265"/>
      <c r="J105" s="266">
        <f>J155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189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17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40"/>
      <c r="D115" s="40"/>
      <c r="E115" s="184" t="str">
        <f>E7</f>
        <v>Areál ABYDOS IDEA s.r.o. - výrobní hala P a O a související inženýrské objekty, areál ABYDOS Hazlov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179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2:12" s="1" customFormat="1" ht="16.5" customHeight="1">
      <c r="B117" s="21"/>
      <c r="C117" s="22"/>
      <c r="D117" s="22"/>
      <c r="E117" s="184" t="s">
        <v>410</v>
      </c>
      <c r="F117" s="22"/>
      <c r="G117" s="22"/>
      <c r="H117" s="22"/>
      <c r="I117" s="22"/>
      <c r="J117" s="22"/>
      <c r="K117" s="22"/>
      <c r="L117" s="20"/>
    </row>
    <row r="118" spans="2:12" s="1" customFormat="1" ht="12" customHeight="1">
      <c r="B118" s="21"/>
      <c r="C118" s="32" t="s">
        <v>1445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295" t="s">
        <v>2382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2383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E13</f>
        <v>0453 - Jímací a zemnící soustava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21</v>
      </c>
      <c r="D123" s="40"/>
      <c r="E123" s="40"/>
      <c r="F123" s="27" t="str">
        <f>F16</f>
        <v>Hazlov</v>
      </c>
      <c r="G123" s="40"/>
      <c r="H123" s="40"/>
      <c r="I123" s="32" t="s">
        <v>23</v>
      </c>
      <c r="J123" s="79" t="str">
        <f>IF(J16="","",J16)</f>
        <v>23. 2. 2021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25</v>
      </c>
      <c r="D125" s="40"/>
      <c r="E125" s="40"/>
      <c r="F125" s="27" t="str">
        <f>E19</f>
        <v>ABYDOS IDEA s.r.o. Hazlov</v>
      </c>
      <c r="G125" s="40"/>
      <c r="H125" s="40"/>
      <c r="I125" s="32" t="s">
        <v>31</v>
      </c>
      <c r="J125" s="36" t="str">
        <f>E25</f>
        <v>TMS PROJEKT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29</v>
      </c>
      <c r="D126" s="40"/>
      <c r="E126" s="40"/>
      <c r="F126" s="27" t="str">
        <f>IF(E22="","",E22)</f>
        <v>Vyplň údaj</v>
      </c>
      <c r="G126" s="40"/>
      <c r="H126" s="40"/>
      <c r="I126" s="32" t="s">
        <v>34</v>
      </c>
      <c r="J126" s="36" t="str">
        <f>E28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0" customFormat="1" ht="29.25" customHeight="1">
      <c r="A128" s="195"/>
      <c r="B128" s="196"/>
      <c r="C128" s="197" t="s">
        <v>190</v>
      </c>
      <c r="D128" s="198" t="s">
        <v>62</v>
      </c>
      <c r="E128" s="198" t="s">
        <v>58</v>
      </c>
      <c r="F128" s="198" t="s">
        <v>59</v>
      </c>
      <c r="G128" s="198" t="s">
        <v>191</v>
      </c>
      <c r="H128" s="198" t="s">
        <v>192</v>
      </c>
      <c r="I128" s="198" t="s">
        <v>193</v>
      </c>
      <c r="J128" s="199" t="s">
        <v>183</v>
      </c>
      <c r="K128" s="200" t="s">
        <v>194</v>
      </c>
      <c r="L128" s="201"/>
      <c r="M128" s="100" t="s">
        <v>1</v>
      </c>
      <c r="N128" s="101" t="s">
        <v>41</v>
      </c>
      <c r="O128" s="101" t="s">
        <v>195</v>
      </c>
      <c r="P128" s="101" t="s">
        <v>196</v>
      </c>
      <c r="Q128" s="101" t="s">
        <v>197</v>
      </c>
      <c r="R128" s="101" t="s">
        <v>198</v>
      </c>
      <c r="S128" s="101" t="s">
        <v>199</v>
      </c>
      <c r="T128" s="102" t="s">
        <v>200</v>
      </c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</row>
    <row r="129" spans="1:63" s="2" customFormat="1" ht="22.8" customHeight="1">
      <c r="A129" s="38"/>
      <c r="B129" s="39"/>
      <c r="C129" s="107" t="s">
        <v>201</v>
      </c>
      <c r="D129" s="40"/>
      <c r="E129" s="40"/>
      <c r="F129" s="40"/>
      <c r="G129" s="40"/>
      <c r="H129" s="40"/>
      <c r="I129" s="40"/>
      <c r="J129" s="202">
        <f>BK129</f>
        <v>0</v>
      </c>
      <c r="K129" s="40"/>
      <c r="L129" s="44"/>
      <c r="M129" s="103"/>
      <c r="N129" s="203"/>
      <c r="O129" s="104"/>
      <c r="P129" s="204">
        <f>P130+P151</f>
        <v>0</v>
      </c>
      <c r="Q129" s="104"/>
      <c r="R129" s="204">
        <f>R130+R151</f>
        <v>1.64461</v>
      </c>
      <c r="S129" s="104"/>
      <c r="T129" s="205">
        <f>T130+T151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76</v>
      </c>
      <c r="AU129" s="17" t="s">
        <v>185</v>
      </c>
      <c r="BK129" s="206">
        <f>BK130+BK151</f>
        <v>0</v>
      </c>
    </row>
    <row r="130" spans="1:63" s="11" customFormat="1" ht="25.9" customHeight="1">
      <c r="A130" s="11"/>
      <c r="B130" s="207"/>
      <c r="C130" s="208"/>
      <c r="D130" s="209" t="s">
        <v>76</v>
      </c>
      <c r="E130" s="210" t="s">
        <v>917</v>
      </c>
      <c r="F130" s="210" t="s">
        <v>918</v>
      </c>
      <c r="G130" s="208"/>
      <c r="H130" s="208"/>
      <c r="I130" s="211"/>
      <c r="J130" s="212">
        <f>BK130</f>
        <v>0</v>
      </c>
      <c r="K130" s="208"/>
      <c r="L130" s="213"/>
      <c r="M130" s="214"/>
      <c r="N130" s="215"/>
      <c r="O130" s="215"/>
      <c r="P130" s="216">
        <f>P131</f>
        <v>0</v>
      </c>
      <c r="Q130" s="215"/>
      <c r="R130" s="216">
        <f>R131</f>
        <v>1.64461</v>
      </c>
      <c r="S130" s="215"/>
      <c r="T130" s="217">
        <f>T131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18" t="s">
        <v>86</v>
      </c>
      <c r="AT130" s="219" t="s">
        <v>76</v>
      </c>
      <c r="AU130" s="219" t="s">
        <v>77</v>
      </c>
      <c r="AY130" s="218" t="s">
        <v>204</v>
      </c>
      <c r="BK130" s="220">
        <f>BK131</f>
        <v>0</v>
      </c>
    </row>
    <row r="131" spans="1:63" s="11" customFormat="1" ht="22.8" customHeight="1">
      <c r="A131" s="11"/>
      <c r="B131" s="207"/>
      <c r="C131" s="208"/>
      <c r="D131" s="209" t="s">
        <v>76</v>
      </c>
      <c r="E131" s="268" t="s">
        <v>2386</v>
      </c>
      <c r="F131" s="268" t="s">
        <v>2387</v>
      </c>
      <c r="G131" s="208"/>
      <c r="H131" s="208"/>
      <c r="I131" s="211"/>
      <c r="J131" s="269">
        <f>BK131</f>
        <v>0</v>
      </c>
      <c r="K131" s="208"/>
      <c r="L131" s="213"/>
      <c r="M131" s="214"/>
      <c r="N131" s="215"/>
      <c r="O131" s="215"/>
      <c r="P131" s="216">
        <f>SUM(P132:P150)</f>
        <v>0</v>
      </c>
      <c r="Q131" s="215"/>
      <c r="R131" s="216">
        <f>SUM(R132:R150)</f>
        <v>1.64461</v>
      </c>
      <c r="S131" s="215"/>
      <c r="T131" s="217">
        <f>SUM(T132:T150)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18" t="s">
        <v>86</v>
      </c>
      <c r="AT131" s="219" t="s">
        <v>76</v>
      </c>
      <c r="AU131" s="219" t="s">
        <v>8</v>
      </c>
      <c r="AY131" s="218" t="s">
        <v>204</v>
      </c>
      <c r="BK131" s="220">
        <f>SUM(BK132:BK150)</f>
        <v>0</v>
      </c>
    </row>
    <row r="132" spans="1:65" s="2" customFormat="1" ht="44.25" customHeight="1">
      <c r="A132" s="38"/>
      <c r="B132" s="39"/>
      <c r="C132" s="221" t="s">
        <v>8</v>
      </c>
      <c r="D132" s="221" t="s">
        <v>205</v>
      </c>
      <c r="E132" s="222" t="s">
        <v>2686</v>
      </c>
      <c r="F132" s="223" t="s">
        <v>2687</v>
      </c>
      <c r="G132" s="224" t="s">
        <v>473</v>
      </c>
      <c r="H132" s="225">
        <v>500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240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240</v>
      </c>
      <c r="BM132" s="233" t="s">
        <v>2688</v>
      </c>
    </row>
    <row r="133" spans="1:65" s="2" customFormat="1" ht="16.5" customHeight="1">
      <c r="A133" s="38"/>
      <c r="B133" s="39"/>
      <c r="C133" s="280" t="s">
        <v>86</v>
      </c>
      <c r="D133" s="280" t="s">
        <v>366</v>
      </c>
      <c r="E133" s="281" t="s">
        <v>2689</v>
      </c>
      <c r="F133" s="282" t="s">
        <v>2690</v>
      </c>
      <c r="G133" s="283" t="s">
        <v>473</v>
      </c>
      <c r="H133" s="284">
        <v>500</v>
      </c>
      <c r="I133" s="285"/>
      <c r="J133" s="286">
        <f>ROUND(I133*H133,0)</f>
        <v>0</v>
      </c>
      <c r="K133" s="287"/>
      <c r="L133" s="288"/>
      <c r="M133" s="289" t="s">
        <v>1</v>
      </c>
      <c r="N133" s="290" t="s">
        <v>42</v>
      </c>
      <c r="O133" s="91"/>
      <c r="P133" s="231">
        <f>O133*H133</f>
        <v>0</v>
      </c>
      <c r="Q133" s="231">
        <v>0.001</v>
      </c>
      <c r="R133" s="231">
        <f>Q133*H133</f>
        <v>0.5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488</v>
      </c>
      <c r="AT133" s="233" t="s">
        <v>366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240</v>
      </c>
      <c r="BM133" s="233" t="s">
        <v>2691</v>
      </c>
    </row>
    <row r="134" spans="1:65" s="2" customFormat="1" ht="44.25" customHeight="1">
      <c r="A134" s="38"/>
      <c r="B134" s="39"/>
      <c r="C134" s="221" t="s">
        <v>118</v>
      </c>
      <c r="D134" s="221" t="s">
        <v>205</v>
      </c>
      <c r="E134" s="222" t="s">
        <v>2692</v>
      </c>
      <c r="F134" s="223" t="s">
        <v>2693</v>
      </c>
      <c r="G134" s="224" t="s">
        <v>473</v>
      </c>
      <c r="H134" s="225">
        <v>85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240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240</v>
      </c>
      <c r="BM134" s="233" t="s">
        <v>2694</v>
      </c>
    </row>
    <row r="135" spans="1:65" s="2" customFormat="1" ht="16.5" customHeight="1">
      <c r="A135" s="38"/>
      <c r="B135" s="39"/>
      <c r="C135" s="280" t="s">
        <v>209</v>
      </c>
      <c r="D135" s="280" t="s">
        <v>366</v>
      </c>
      <c r="E135" s="281" t="s">
        <v>2695</v>
      </c>
      <c r="F135" s="282" t="s">
        <v>2696</v>
      </c>
      <c r="G135" s="283" t="s">
        <v>473</v>
      </c>
      <c r="H135" s="284">
        <v>85</v>
      </c>
      <c r="I135" s="285"/>
      <c r="J135" s="286">
        <f>ROUND(I135*H135,0)</f>
        <v>0</v>
      </c>
      <c r="K135" s="287"/>
      <c r="L135" s="288"/>
      <c r="M135" s="289" t="s">
        <v>1</v>
      </c>
      <c r="N135" s="290" t="s">
        <v>42</v>
      </c>
      <c r="O135" s="91"/>
      <c r="P135" s="231">
        <f>O135*H135</f>
        <v>0</v>
      </c>
      <c r="Q135" s="231">
        <v>0.001</v>
      </c>
      <c r="R135" s="231">
        <f>Q135*H135</f>
        <v>0.085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488</v>
      </c>
      <c r="AT135" s="233" t="s">
        <v>366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240</v>
      </c>
      <c r="BM135" s="233" t="s">
        <v>2697</v>
      </c>
    </row>
    <row r="136" spans="1:65" s="2" customFormat="1" ht="21.75" customHeight="1">
      <c r="A136" s="38"/>
      <c r="B136" s="39"/>
      <c r="C136" s="221" t="s">
        <v>224</v>
      </c>
      <c r="D136" s="221" t="s">
        <v>205</v>
      </c>
      <c r="E136" s="222" t="s">
        <v>2698</v>
      </c>
      <c r="F136" s="223" t="s">
        <v>2699</v>
      </c>
      <c r="G136" s="224" t="s">
        <v>473</v>
      </c>
      <c r="H136" s="225">
        <v>855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240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240</v>
      </c>
      <c r="BM136" s="233" t="s">
        <v>2700</v>
      </c>
    </row>
    <row r="137" spans="1:65" s="2" customFormat="1" ht="16.5" customHeight="1">
      <c r="A137" s="38"/>
      <c r="B137" s="39"/>
      <c r="C137" s="280" t="s">
        <v>220</v>
      </c>
      <c r="D137" s="280" t="s">
        <v>366</v>
      </c>
      <c r="E137" s="281" t="s">
        <v>2701</v>
      </c>
      <c r="F137" s="282" t="s">
        <v>2702</v>
      </c>
      <c r="G137" s="283" t="s">
        <v>473</v>
      </c>
      <c r="H137" s="284">
        <v>855</v>
      </c>
      <c r="I137" s="285"/>
      <c r="J137" s="286">
        <f>ROUND(I137*H137,0)</f>
        <v>0</v>
      </c>
      <c r="K137" s="287"/>
      <c r="L137" s="288"/>
      <c r="M137" s="289" t="s">
        <v>1</v>
      </c>
      <c r="N137" s="290" t="s">
        <v>42</v>
      </c>
      <c r="O137" s="91"/>
      <c r="P137" s="231">
        <f>O137*H137</f>
        <v>0</v>
      </c>
      <c r="Q137" s="231">
        <v>0.001</v>
      </c>
      <c r="R137" s="231">
        <f>Q137*H137</f>
        <v>0.855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488</v>
      </c>
      <c r="AT137" s="233" t="s">
        <v>366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2703</v>
      </c>
    </row>
    <row r="138" spans="1:65" s="2" customFormat="1" ht="16.5" customHeight="1">
      <c r="A138" s="38"/>
      <c r="B138" s="39"/>
      <c r="C138" s="280" t="s">
        <v>232</v>
      </c>
      <c r="D138" s="280" t="s">
        <v>366</v>
      </c>
      <c r="E138" s="281" t="s">
        <v>2704</v>
      </c>
      <c r="F138" s="282" t="s">
        <v>2705</v>
      </c>
      <c r="G138" s="283" t="s">
        <v>274</v>
      </c>
      <c r="H138" s="284">
        <v>650</v>
      </c>
      <c r="I138" s="285"/>
      <c r="J138" s="286">
        <f>ROUND(I138*H138,0)</f>
        <v>0</v>
      </c>
      <c r="K138" s="287"/>
      <c r="L138" s="288"/>
      <c r="M138" s="289" t="s">
        <v>1</v>
      </c>
      <c r="N138" s="290" t="s">
        <v>42</v>
      </c>
      <c r="O138" s="91"/>
      <c r="P138" s="231">
        <f>O138*H138</f>
        <v>0</v>
      </c>
      <c r="Q138" s="231">
        <v>0.00027</v>
      </c>
      <c r="R138" s="231">
        <f>Q138*H138</f>
        <v>0.1755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488</v>
      </c>
      <c r="AT138" s="233" t="s">
        <v>366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2706</v>
      </c>
    </row>
    <row r="139" spans="1:65" s="2" customFormat="1" ht="21.75" customHeight="1">
      <c r="A139" s="38"/>
      <c r="B139" s="39"/>
      <c r="C139" s="221" t="s">
        <v>223</v>
      </c>
      <c r="D139" s="221" t="s">
        <v>205</v>
      </c>
      <c r="E139" s="222" t="s">
        <v>2707</v>
      </c>
      <c r="F139" s="223" t="s">
        <v>2708</v>
      </c>
      <c r="G139" s="224" t="s">
        <v>274</v>
      </c>
      <c r="H139" s="225">
        <v>20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240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2709</v>
      </c>
    </row>
    <row r="140" spans="1:65" s="2" customFormat="1" ht="16.5" customHeight="1">
      <c r="A140" s="38"/>
      <c r="B140" s="39"/>
      <c r="C140" s="280" t="s">
        <v>243</v>
      </c>
      <c r="D140" s="280" t="s">
        <v>366</v>
      </c>
      <c r="E140" s="281" t="s">
        <v>2710</v>
      </c>
      <c r="F140" s="282" t="s">
        <v>2711</v>
      </c>
      <c r="G140" s="283" t="s">
        <v>274</v>
      </c>
      <c r="H140" s="284">
        <v>20</v>
      </c>
      <c r="I140" s="285"/>
      <c r="J140" s="286">
        <f>ROUND(I140*H140,0)</f>
        <v>0</v>
      </c>
      <c r="K140" s="287"/>
      <c r="L140" s="288"/>
      <c r="M140" s="289" t="s">
        <v>1</v>
      </c>
      <c r="N140" s="290" t="s">
        <v>42</v>
      </c>
      <c r="O140" s="91"/>
      <c r="P140" s="231">
        <f>O140*H140</f>
        <v>0</v>
      </c>
      <c r="Q140" s="231">
        <v>0.00015</v>
      </c>
      <c r="R140" s="231">
        <f>Q140*H140</f>
        <v>0.0029999999999999996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488</v>
      </c>
      <c r="AT140" s="233" t="s">
        <v>366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2712</v>
      </c>
    </row>
    <row r="141" spans="1:65" s="2" customFormat="1" ht="21.75" customHeight="1">
      <c r="A141" s="38"/>
      <c r="B141" s="39"/>
      <c r="C141" s="221" t="s">
        <v>227</v>
      </c>
      <c r="D141" s="221" t="s">
        <v>205</v>
      </c>
      <c r="E141" s="222" t="s">
        <v>2707</v>
      </c>
      <c r="F141" s="223" t="s">
        <v>2708</v>
      </c>
      <c r="G141" s="224" t="s">
        <v>274</v>
      </c>
      <c r="H141" s="225">
        <v>95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240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240</v>
      </c>
      <c r="BM141" s="233" t="s">
        <v>2713</v>
      </c>
    </row>
    <row r="142" spans="1:65" s="2" customFormat="1" ht="16.5" customHeight="1">
      <c r="A142" s="38"/>
      <c r="B142" s="39"/>
      <c r="C142" s="280" t="s">
        <v>250</v>
      </c>
      <c r="D142" s="280" t="s">
        <v>366</v>
      </c>
      <c r="E142" s="281" t="s">
        <v>2714</v>
      </c>
      <c r="F142" s="282" t="s">
        <v>2715</v>
      </c>
      <c r="G142" s="283" t="s">
        <v>274</v>
      </c>
      <c r="H142" s="284">
        <v>95</v>
      </c>
      <c r="I142" s="285"/>
      <c r="J142" s="286">
        <f>ROUND(I142*H142,0)</f>
        <v>0</v>
      </c>
      <c r="K142" s="287"/>
      <c r="L142" s="288"/>
      <c r="M142" s="289" t="s">
        <v>1</v>
      </c>
      <c r="N142" s="290" t="s">
        <v>42</v>
      </c>
      <c r="O142" s="91"/>
      <c r="P142" s="231">
        <f>O142*H142</f>
        <v>0</v>
      </c>
      <c r="Q142" s="231">
        <v>0.00011</v>
      </c>
      <c r="R142" s="231">
        <f>Q142*H142</f>
        <v>0.010450000000000001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488</v>
      </c>
      <c r="AT142" s="233" t="s">
        <v>366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2716</v>
      </c>
    </row>
    <row r="143" spans="1:65" s="2" customFormat="1" ht="21.75" customHeight="1">
      <c r="A143" s="38"/>
      <c r="B143" s="39"/>
      <c r="C143" s="221" t="s">
        <v>231</v>
      </c>
      <c r="D143" s="221" t="s">
        <v>205</v>
      </c>
      <c r="E143" s="222" t="s">
        <v>2717</v>
      </c>
      <c r="F143" s="223" t="s">
        <v>2718</v>
      </c>
      <c r="G143" s="224" t="s">
        <v>274</v>
      </c>
      <c r="H143" s="225">
        <v>40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240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240</v>
      </c>
      <c r="BM143" s="233" t="s">
        <v>2719</v>
      </c>
    </row>
    <row r="144" spans="1:65" s="2" customFormat="1" ht="16.5" customHeight="1">
      <c r="A144" s="38"/>
      <c r="B144" s="39"/>
      <c r="C144" s="280" t="s">
        <v>315</v>
      </c>
      <c r="D144" s="280" t="s">
        <v>366</v>
      </c>
      <c r="E144" s="281" t="s">
        <v>2720</v>
      </c>
      <c r="F144" s="282" t="s">
        <v>2721</v>
      </c>
      <c r="G144" s="283" t="s">
        <v>274</v>
      </c>
      <c r="H144" s="284">
        <v>40</v>
      </c>
      <c r="I144" s="285"/>
      <c r="J144" s="286">
        <f>ROUND(I144*H144,0)</f>
        <v>0</v>
      </c>
      <c r="K144" s="287"/>
      <c r="L144" s="288"/>
      <c r="M144" s="289" t="s">
        <v>1</v>
      </c>
      <c r="N144" s="290" t="s">
        <v>42</v>
      </c>
      <c r="O144" s="91"/>
      <c r="P144" s="231">
        <f>O144*H144</f>
        <v>0</v>
      </c>
      <c r="Q144" s="231">
        <v>0.00021</v>
      </c>
      <c r="R144" s="231">
        <f>Q144*H144</f>
        <v>0.008400000000000001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488</v>
      </c>
      <c r="AT144" s="233" t="s">
        <v>366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240</v>
      </c>
      <c r="BM144" s="233" t="s">
        <v>2722</v>
      </c>
    </row>
    <row r="145" spans="1:65" s="2" customFormat="1" ht="21.75" customHeight="1">
      <c r="A145" s="38"/>
      <c r="B145" s="39"/>
      <c r="C145" s="221" t="s">
        <v>235</v>
      </c>
      <c r="D145" s="221" t="s">
        <v>205</v>
      </c>
      <c r="E145" s="222" t="s">
        <v>2717</v>
      </c>
      <c r="F145" s="223" t="s">
        <v>2718</v>
      </c>
      <c r="G145" s="224" t="s">
        <v>274</v>
      </c>
      <c r="H145" s="225">
        <v>20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240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240</v>
      </c>
      <c r="BM145" s="233" t="s">
        <v>2723</v>
      </c>
    </row>
    <row r="146" spans="1:65" s="2" customFormat="1" ht="16.5" customHeight="1">
      <c r="A146" s="38"/>
      <c r="B146" s="39"/>
      <c r="C146" s="280" t="s">
        <v>9</v>
      </c>
      <c r="D146" s="280" t="s">
        <v>366</v>
      </c>
      <c r="E146" s="281" t="s">
        <v>2724</v>
      </c>
      <c r="F146" s="282" t="s">
        <v>2725</v>
      </c>
      <c r="G146" s="283" t="s">
        <v>274</v>
      </c>
      <c r="H146" s="284">
        <v>20</v>
      </c>
      <c r="I146" s="285"/>
      <c r="J146" s="286">
        <f>ROUND(I146*H146,0)</f>
        <v>0</v>
      </c>
      <c r="K146" s="287"/>
      <c r="L146" s="288"/>
      <c r="M146" s="289" t="s">
        <v>1</v>
      </c>
      <c r="N146" s="290" t="s">
        <v>42</v>
      </c>
      <c r="O146" s="91"/>
      <c r="P146" s="231">
        <f>O146*H146</f>
        <v>0</v>
      </c>
      <c r="Q146" s="231">
        <v>0.00021</v>
      </c>
      <c r="R146" s="231">
        <f>Q146*H146</f>
        <v>0.004200000000000001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488</v>
      </c>
      <c r="AT146" s="233" t="s">
        <v>366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240</v>
      </c>
      <c r="BM146" s="233" t="s">
        <v>2726</v>
      </c>
    </row>
    <row r="147" spans="1:65" s="2" customFormat="1" ht="21.75" customHeight="1">
      <c r="A147" s="38"/>
      <c r="B147" s="39"/>
      <c r="C147" s="221" t="s">
        <v>240</v>
      </c>
      <c r="D147" s="221" t="s">
        <v>205</v>
      </c>
      <c r="E147" s="222" t="s">
        <v>2717</v>
      </c>
      <c r="F147" s="223" t="s">
        <v>2718</v>
      </c>
      <c r="G147" s="224" t="s">
        <v>274</v>
      </c>
      <c r="H147" s="225">
        <v>17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240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240</v>
      </c>
      <c r="BM147" s="233" t="s">
        <v>2727</v>
      </c>
    </row>
    <row r="148" spans="1:65" s="2" customFormat="1" ht="16.5" customHeight="1">
      <c r="A148" s="38"/>
      <c r="B148" s="39"/>
      <c r="C148" s="280" t="s">
        <v>329</v>
      </c>
      <c r="D148" s="280" t="s">
        <v>366</v>
      </c>
      <c r="E148" s="281" t="s">
        <v>2728</v>
      </c>
      <c r="F148" s="282" t="s">
        <v>2729</v>
      </c>
      <c r="G148" s="283" t="s">
        <v>274</v>
      </c>
      <c r="H148" s="284">
        <v>17</v>
      </c>
      <c r="I148" s="285"/>
      <c r="J148" s="286">
        <f>ROUND(I148*H148,0)</f>
        <v>0</v>
      </c>
      <c r="K148" s="287"/>
      <c r="L148" s="288"/>
      <c r="M148" s="289" t="s">
        <v>1</v>
      </c>
      <c r="N148" s="290" t="s">
        <v>42</v>
      </c>
      <c r="O148" s="91"/>
      <c r="P148" s="231">
        <f>O148*H148</f>
        <v>0</v>
      </c>
      <c r="Q148" s="231">
        <v>0.00018</v>
      </c>
      <c r="R148" s="231">
        <f>Q148*H148</f>
        <v>0.0030600000000000002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488</v>
      </c>
      <c r="AT148" s="233" t="s">
        <v>366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240</v>
      </c>
      <c r="BM148" s="233" t="s">
        <v>2730</v>
      </c>
    </row>
    <row r="149" spans="1:65" s="2" customFormat="1" ht="21.75" customHeight="1">
      <c r="A149" s="38"/>
      <c r="B149" s="39"/>
      <c r="C149" s="221" t="s">
        <v>246</v>
      </c>
      <c r="D149" s="221" t="s">
        <v>205</v>
      </c>
      <c r="E149" s="222" t="s">
        <v>2731</v>
      </c>
      <c r="F149" s="223" t="s">
        <v>2732</v>
      </c>
      <c r="G149" s="224" t="s">
        <v>274</v>
      </c>
      <c r="H149" s="225">
        <v>40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240</v>
      </c>
      <c r="AT149" s="233" t="s">
        <v>205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240</v>
      </c>
      <c r="BM149" s="233" t="s">
        <v>2733</v>
      </c>
    </row>
    <row r="150" spans="1:65" s="2" customFormat="1" ht="16.5" customHeight="1">
      <c r="A150" s="38"/>
      <c r="B150" s="39"/>
      <c r="C150" s="280" t="s">
        <v>339</v>
      </c>
      <c r="D150" s="280" t="s">
        <v>366</v>
      </c>
      <c r="E150" s="281" t="s">
        <v>2734</v>
      </c>
      <c r="F150" s="282" t="s">
        <v>2641</v>
      </c>
      <c r="G150" s="283" t="s">
        <v>274</v>
      </c>
      <c r="H150" s="284">
        <v>1</v>
      </c>
      <c r="I150" s="285"/>
      <c r="J150" s="286">
        <f>ROUND(I150*H150,0)</f>
        <v>0</v>
      </c>
      <c r="K150" s="287"/>
      <c r="L150" s="288"/>
      <c r="M150" s="289" t="s">
        <v>1</v>
      </c>
      <c r="N150" s="29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488</v>
      </c>
      <c r="AT150" s="233" t="s">
        <v>366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2735</v>
      </c>
    </row>
    <row r="151" spans="1:63" s="11" customFormat="1" ht="25.9" customHeight="1">
      <c r="A151" s="11"/>
      <c r="B151" s="207"/>
      <c r="C151" s="208"/>
      <c r="D151" s="209" t="s">
        <v>76</v>
      </c>
      <c r="E151" s="210" t="s">
        <v>366</v>
      </c>
      <c r="F151" s="210" t="s">
        <v>2736</v>
      </c>
      <c r="G151" s="208"/>
      <c r="H151" s="208"/>
      <c r="I151" s="211"/>
      <c r="J151" s="212">
        <f>BK151</f>
        <v>0</v>
      </c>
      <c r="K151" s="208"/>
      <c r="L151" s="213"/>
      <c r="M151" s="214"/>
      <c r="N151" s="215"/>
      <c r="O151" s="215"/>
      <c r="P151" s="216">
        <f>P152+P155</f>
        <v>0</v>
      </c>
      <c r="Q151" s="215"/>
      <c r="R151" s="216">
        <f>R152+R155</f>
        <v>0</v>
      </c>
      <c r="S151" s="215"/>
      <c r="T151" s="217">
        <f>T152+T155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218" t="s">
        <v>118</v>
      </c>
      <c r="AT151" s="219" t="s">
        <v>76</v>
      </c>
      <c r="AU151" s="219" t="s">
        <v>77</v>
      </c>
      <c r="AY151" s="218" t="s">
        <v>204</v>
      </c>
      <c r="BK151" s="220">
        <f>BK152+BK155</f>
        <v>0</v>
      </c>
    </row>
    <row r="152" spans="1:63" s="11" customFormat="1" ht="22.8" customHeight="1">
      <c r="A152" s="11"/>
      <c r="B152" s="207"/>
      <c r="C152" s="208"/>
      <c r="D152" s="209" t="s">
        <v>76</v>
      </c>
      <c r="E152" s="268" t="s">
        <v>2737</v>
      </c>
      <c r="F152" s="268" t="s">
        <v>2738</v>
      </c>
      <c r="G152" s="208"/>
      <c r="H152" s="208"/>
      <c r="I152" s="211"/>
      <c r="J152" s="269">
        <f>BK152</f>
        <v>0</v>
      </c>
      <c r="K152" s="208"/>
      <c r="L152" s="213"/>
      <c r="M152" s="214"/>
      <c r="N152" s="215"/>
      <c r="O152" s="215"/>
      <c r="P152" s="216">
        <f>SUM(P153:P154)</f>
        <v>0</v>
      </c>
      <c r="Q152" s="215"/>
      <c r="R152" s="216">
        <f>SUM(R153:R154)</f>
        <v>0</v>
      </c>
      <c r="S152" s="215"/>
      <c r="T152" s="217">
        <f>SUM(T153:T154)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18" t="s">
        <v>118</v>
      </c>
      <c r="AT152" s="219" t="s">
        <v>76</v>
      </c>
      <c r="AU152" s="219" t="s">
        <v>8</v>
      </c>
      <c r="AY152" s="218" t="s">
        <v>204</v>
      </c>
      <c r="BK152" s="220">
        <f>SUM(BK153:BK154)</f>
        <v>0</v>
      </c>
    </row>
    <row r="153" spans="1:65" s="2" customFormat="1" ht="21.75" customHeight="1">
      <c r="A153" s="38"/>
      <c r="B153" s="39"/>
      <c r="C153" s="221" t="s">
        <v>249</v>
      </c>
      <c r="D153" s="221" t="s">
        <v>205</v>
      </c>
      <c r="E153" s="222" t="s">
        <v>2739</v>
      </c>
      <c r="F153" s="223" t="s">
        <v>2740</v>
      </c>
      <c r="G153" s="224" t="s">
        <v>274</v>
      </c>
      <c r="H153" s="225">
        <v>1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558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558</v>
      </c>
      <c r="BM153" s="233" t="s">
        <v>2741</v>
      </c>
    </row>
    <row r="154" spans="1:65" s="2" customFormat="1" ht="16.5" customHeight="1">
      <c r="A154" s="38"/>
      <c r="B154" s="39"/>
      <c r="C154" s="221" t="s">
        <v>7</v>
      </c>
      <c r="D154" s="221" t="s">
        <v>205</v>
      </c>
      <c r="E154" s="222" t="s">
        <v>2742</v>
      </c>
      <c r="F154" s="223" t="s">
        <v>2743</v>
      </c>
      <c r="G154" s="224" t="s">
        <v>274</v>
      </c>
      <c r="H154" s="225">
        <v>1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558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558</v>
      </c>
      <c r="BM154" s="233" t="s">
        <v>2744</v>
      </c>
    </row>
    <row r="155" spans="1:63" s="11" customFormat="1" ht="22.8" customHeight="1">
      <c r="A155" s="11"/>
      <c r="B155" s="207"/>
      <c r="C155" s="208"/>
      <c r="D155" s="209" t="s">
        <v>76</v>
      </c>
      <c r="E155" s="268" t="s">
        <v>2745</v>
      </c>
      <c r="F155" s="268" t="s">
        <v>2746</v>
      </c>
      <c r="G155" s="208"/>
      <c r="H155" s="208"/>
      <c r="I155" s="211"/>
      <c r="J155" s="269">
        <f>BK155</f>
        <v>0</v>
      </c>
      <c r="K155" s="208"/>
      <c r="L155" s="213"/>
      <c r="M155" s="214"/>
      <c r="N155" s="215"/>
      <c r="O155" s="215"/>
      <c r="P155" s="216">
        <f>SUM(P156:P157)</f>
        <v>0</v>
      </c>
      <c r="Q155" s="215"/>
      <c r="R155" s="216">
        <f>SUM(R156:R157)</f>
        <v>0</v>
      </c>
      <c r="S155" s="215"/>
      <c r="T155" s="217">
        <f>SUM(T156:T157)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18" t="s">
        <v>118</v>
      </c>
      <c r="AT155" s="219" t="s">
        <v>76</v>
      </c>
      <c r="AU155" s="219" t="s">
        <v>8</v>
      </c>
      <c r="AY155" s="218" t="s">
        <v>204</v>
      </c>
      <c r="BK155" s="220">
        <f>SUM(BK156:BK157)</f>
        <v>0</v>
      </c>
    </row>
    <row r="156" spans="1:65" s="2" customFormat="1" ht="55.5" customHeight="1">
      <c r="A156" s="38"/>
      <c r="B156" s="39"/>
      <c r="C156" s="221" t="s">
        <v>361</v>
      </c>
      <c r="D156" s="221" t="s">
        <v>205</v>
      </c>
      <c r="E156" s="222" t="s">
        <v>2747</v>
      </c>
      <c r="F156" s="223" t="s">
        <v>2748</v>
      </c>
      <c r="G156" s="224" t="s">
        <v>473</v>
      </c>
      <c r="H156" s="225">
        <v>500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558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558</v>
      </c>
      <c r="BM156" s="233" t="s">
        <v>2749</v>
      </c>
    </row>
    <row r="157" spans="1:65" s="2" customFormat="1" ht="33" customHeight="1">
      <c r="A157" s="38"/>
      <c r="B157" s="39"/>
      <c r="C157" s="221" t="s">
        <v>365</v>
      </c>
      <c r="D157" s="221" t="s">
        <v>205</v>
      </c>
      <c r="E157" s="222" t="s">
        <v>2750</v>
      </c>
      <c r="F157" s="223" t="s">
        <v>2751</v>
      </c>
      <c r="G157" s="224" t="s">
        <v>473</v>
      </c>
      <c r="H157" s="225">
        <v>500</v>
      </c>
      <c r="I157" s="226"/>
      <c r="J157" s="227">
        <f>ROUND(I157*H157,0)</f>
        <v>0</v>
      </c>
      <c r="K157" s="228"/>
      <c r="L157" s="44"/>
      <c r="M157" s="258" t="s">
        <v>1</v>
      </c>
      <c r="N157" s="259" t="s">
        <v>42</v>
      </c>
      <c r="O157" s="260"/>
      <c r="P157" s="261">
        <f>O157*H157</f>
        <v>0</v>
      </c>
      <c r="Q157" s="261">
        <v>0</v>
      </c>
      <c r="R157" s="261">
        <f>Q157*H157</f>
        <v>0</v>
      </c>
      <c r="S157" s="261">
        <v>0</v>
      </c>
      <c r="T157" s="26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558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558</v>
      </c>
      <c r="BM157" s="233" t="s">
        <v>2752</v>
      </c>
    </row>
    <row r="158" spans="1:31" s="2" customFormat="1" ht="6.95" customHeight="1">
      <c r="A158" s="38"/>
      <c r="B158" s="66"/>
      <c r="C158" s="67"/>
      <c r="D158" s="67"/>
      <c r="E158" s="67"/>
      <c r="F158" s="67"/>
      <c r="G158" s="67"/>
      <c r="H158" s="67"/>
      <c r="I158" s="67"/>
      <c r="J158" s="67"/>
      <c r="K158" s="67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F695" sheet="1" objects="1" scenarios="1" formatColumns="0" formatRows="0" autoFilter="0"/>
  <autoFilter ref="C128:K15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ht="12">
      <c r="B8" s="20"/>
      <c r="D8" s="151" t="s">
        <v>179</v>
      </c>
      <c r="L8" s="20"/>
    </row>
    <row r="9" spans="2:12" s="1" customFormat="1" ht="16.5" customHeight="1">
      <c r="B9" s="20"/>
      <c r="E9" s="152" t="s">
        <v>410</v>
      </c>
      <c r="F9" s="1"/>
      <c r="G9" s="1"/>
      <c r="H9" s="1"/>
      <c r="L9" s="20"/>
    </row>
    <row r="10" spans="2:12" s="1" customFormat="1" ht="12" customHeight="1">
      <c r="B10" s="20"/>
      <c r="D10" s="151" t="s">
        <v>1445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2382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2383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2753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21</v>
      </c>
      <c r="E16" s="38"/>
      <c r="F16" s="141" t="s">
        <v>22</v>
      </c>
      <c r="G16" s="38"/>
      <c r="H16" s="38"/>
      <c r="I16" s="151" t="s">
        <v>23</v>
      </c>
      <c r="J16" s="154" t="str">
        <f>'Rekapitulace stavby'!AN8</f>
        <v>23. 2. 2021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25</v>
      </c>
      <c r="E18" s="38"/>
      <c r="F18" s="38"/>
      <c r="G18" s="38"/>
      <c r="H18" s="38"/>
      <c r="I18" s="151" t="s">
        <v>26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26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26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32</v>
      </c>
      <c r="F25" s="38"/>
      <c r="G25" s="38"/>
      <c r="H25" s="38"/>
      <c r="I25" s="151" t="s">
        <v>28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34</v>
      </c>
      <c r="E27" s="38"/>
      <c r="F27" s="38"/>
      <c r="G27" s="38"/>
      <c r="H27" s="38"/>
      <c r="I27" s="151" t="s">
        <v>26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37</v>
      </c>
      <c r="E34" s="38"/>
      <c r="F34" s="38"/>
      <c r="G34" s="38"/>
      <c r="H34" s="38"/>
      <c r="I34" s="38"/>
      <c r="J34" s="161">
        <f>ROUND(J127,0)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39</v>
      </c>
      <c r="G36" s="38"/>
      <c r="H36" s="38"/>
      <c r="I36" s="162" t="s">
        <v>38</v>
      </c>
      <c r="J36" s="162" t="s">
        <v>40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41</v>
      </c>
      <c r="E37" s="151" t="s">
        <v>42</v>
      </c>
      <c r="F37" s="164">
        <f>ROUND((SUM(BE127:BE159)),0)</f>
        <v>0</v>
      </c>
      <c r="G37" s="38"/>
      <c r="H37" s="38"/>
      <c r="I37" s="165">
        <v>0.21</v>
      </c>
      <c r="J37" s="164">
        <f>ROUND(((SUM(BE127:BE159))*I37),0)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43</v>
      </c>
      <c r="F38" s="164">
        <f>ROUND((SUM(BF127:BF159)),0)</f>
        <v>0</v>
      </c>
      <c r="G38" s="38"/>
      <c r="H38" s="38"/>
      <c r="I38" s="165">
        <v>0.15</v>
      </c>
      <c r="J38" s="164">
        <f>ROUND(((SUM(BF127:BF159))*I38),0)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44</v>
      </c>
      <c r="F39" s="164">
        <f>ROUND((SUM(BG127:BG159)),0)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45</v>
      </c>
      <c r="F40" s="164">
        <f>ROUND((SUM(BH127:BH159)),0)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46</v>
      </c>
      <c r="F41" s="164">
        <f>ROUND((SUM(BI127:BI159)),0)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47</v>
      </c>
      <c r="E43" s="168"/>
      <c r="F43" s="168"/>
      <c r="G43" s="169" t="s">
        <v>48</v>
      </c>
      <c r="H43" s="170" t="s">
        <v>49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410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1445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5" t="s">
        <v>2382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2383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0454 - Slaboproudy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F16</f>
        <v>Hazlov</v>
      </c>
      <c r="G93" s="40"/>
      <c r="H93" s="40"/>
      <c r="I93" s="32" t="s">
        <v>23</v>
      </c>
      <c r="J93" s="79" t="str">
        <f>IF(J16="","",J16)</f>
        <v>23. 2. 2021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E19</f>
        <v>ABYDOS IDEA s.r.o. Hazlov</v>
      </c>
      <c r="G95" s="40"/>
      <c r="H95" s="40"/>
      <c r="I95" s="32" t="s">
        <v>31</v>
      </c>
      <c r="J95" s="36" t="str">
        <f>E25</f>
        <v>TMS PROJEKT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34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182</v>
      </c>
      <c r="D98" s="186"/>
      <c r="E98" s="186"/>
      <c r="F98" s="186"/>
      <c r="G98" s="186"/>
      <c r="H98" s="186"/>
      <c r="I98" s="186"/>
      <c r="J98" s="187" t="s">
        <v>183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184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185</v>
      </c>
    </row>
    <row r="101" spans="1:31" s="9" customFormat="1" ht="24.95" customHeight="1">
      <c r="A101" s="9"/>
      <c r="B101" s="189"/>
      <c r="C101" s="190"/>
      <c r="D101" s="191" t="s">
        <v>2754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4" customFormat="1" ht="19.9" customHeight="1">
      <c r="A102" s="14"/>
      <c r="B102" s="263"/>
      <c r="C102" s="133"/>
      <c r="D102" s="264" t="s">
        <v>2755</v>
      </c>
      <c r="E102" s="265"/>
      <c r="F102" s="265"/>
      <c r="G102" s="265"/>
      <c r="H102" s="265"/>
      <c r="I102" s="265"/>
      <c r="J102" s="266">
        <f>J129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2756</v>
      </c>
      <c r="E103" s="265"/>
      <c r="F103" s="265"/>
      <c r="G103" s="265"/>
      <c r="H103" s="265"/>
      <c r="I103" s="265"/>
      <c r="J103" s="266">
        <f>J150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84" t="str">
        <f>E7</f>
        <v>Areál ABYDOS IDEA s.r.o. - výrobní hala P a O a související inženýrské objekty, areál ABYDOS Hazlov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179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84" t="s">
        <v>410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1445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295" t="s">
        <v>2382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2383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0454 - Slaboproudy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21</v>
      </c>
      <c r="D121" s="40"/>
      <c r="E121" s="40"/>
      <c r="F121" s="27" t="str">
        <f>F16</f>
        <v>Hazlov</v>
      </c>
      <c r="G121" s="40"/>
      <c r="H121" s="40"/>
      <c r="I121" s="32" t="s">
        <v>23</v>
      </c>
      <c r="J121" s="79" t="str">
        <f>IF(J16="","",J16)</f>
        <v>23. 2. 2021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25</v>
      </c>
      <c r="D123" s="40"/>
      <c r="E123" s="40"/>
      <c r="F123" s="27" t="str">
        <f>E19</f>
        <v>ABYDOS IDEA s.r.o. Hazlov</v>
      </c>
      <c r="G123" s="40"/>
      <c r="H123" s="40"/>
      <c r="I123" s="32" t="s">
        <v>31</v>
      </c>
      <c r="J123" s="36" t="str">
        <f>E25</f>
        <v>TMS PROJEKT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IF(E22="","",E22)</f>
        <v>Vyplň údaj</v>
      </c>
      <c r="G124" s="40"/>
      <c r="H124" s="40"/>
      <c r="I124" s="32" t="s">
        <v>34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0" customFormat="1" ht="29.25" customHeight="1">
      <c r="A126" s="195"/>
      <c r="B126" s="196"/>
      <c r="C126" s="197" t="s">
        <v>190</v>
      </c>
      <c r="D126" s="198" t="s">
        <v>62</v>
      </c>
      <c r="E126" s="198" t="s">
        <v>58</v>
      </c>
      <c r="F126" s="198" t="s">
        <v>59</v>
      </c>
      <c r="G126" s="198" t="s">
        <v>191</v>
      </c>
      <c r="H126" s="198" t="s">
        <v>192</v>
      </c>
      <c r="I126" s="198" t="s">
        <v>193</v>
      </c>
      <c r="J126" s="199" t="s">
        <v>183</v>
      </c>
      <c r="K126" s="200" t="s">
        <v>194</v>
      </c>
      <c r="L126" s="201"/>
      <c r="M126" s="100" t="s">
        <v>1</v>
      </c>
      <c r="N126" s="101" t="s">
        <v>41</v>
      </c>
      <c r="O126" s="101" t="s">
        <v>195</v>
      </c>
      <c r="P126" s="101" t="s">
        <v>196</v>
      </c>
      <c r="Q126" s="101" t="s">
        <v>197</v>
      </c>
      <c r="R126" s="101" t="s">
        <v>198</v>
      </c>
      <c r="S126" s="101" t="s">
        <v>199</v>
      </c>
      <c r="T126" s="102" t="s">
        <v>200</v>
      </c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</row>
    <row r="127" spans="1:63" s="2" customFormat="1" ht="22.8" customHeight="1">
      <c r="A127" s="38"/>
      <c r="B127" s="39"/>
      <c r="C127" s="107" t="s">
        <v>201</v>
      </c>
      <c r="D127" s="40"/>
      <c r="E127" s="40"/>
      <c r="F127" s="40"/>
      <c r="G127" s="40"/>
      <c r="H127" s="40"/>
      <c r="I127" s="40"/>
      <c r="J127" s="202">
        <f>BK127</f>
        <v>0</v>
      </c>
      <c r="K127" s="40"/>
      <c r="L127" s="44"/>
      <c r="M127" s="103"/>
      <c r="N127" s="203"/>
      <c r="O127" s="104"/>
      <c r="P127" s="204">
        <f>P128</f>
        <v>0</v>
      </c>
      <c r="Q127" s="104"/>
      <c r="R127" s="204">
        <f>R128</f>
        <v>0</v>
      </c>
      <c r="S127" s="104"/>
      <c r="T127" s="205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185</v>
      </c>
      <c r="BK127" s="206">
        <f>BK128</f>
        <v>0</v>
      </c>
    </row>
    <row r="128" spans="1:63" s="11" customFormat="1" ht="25.9" customHeight="1">
      <c r="A128" s="11"/>
      <c r="B128" s="207"/>
      <c r="C128" s="208"/>
      <c r="D128" s="209" t="s">
        <v>76</v>
      </c>
      <c r="E128" s="210" t="s">
        <v>917</v>
      </c>
      <c r="F128" s="210" t="s">
        <v>917</v>
      </c>
      <c r="G128" s="208"/>
      <c r="H128" s="208"/>
      <c r="I128" s="211"/>
      <c r="J128" s="212">
        <f>BK128</f>
        <v>0</v>
      </c>
      <c r="K128" s="208"/>
      <c r="L128" s="213"/>
      <c r="M128" s="214"/>
      <c r="N128" s="215"/>
      <c r="O128" s="215"/>
      <c r="P128" s="216">
        <f>P129+P150</f>
        <v>0</v>
      </c>
      <c r="Q128" s="215"/>
      <c r="R128" s="216">
        <f>R129+R150</f>
        <v>0</v>
      </c>
      <c r="S128" s="215"/>
      <c r="T128" s="217">
        <f>T129+T150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8" t="s">
        <v>86</v>
      </c>
      <c r="AT128" s="219" t="s">
        <v>76</v>
      </c>
      <c r="AU128" s="219" t="s">
        <v>77</v>
      </c>
      <c r="AY128" s="218" t="s">
        <v>204</v>
      </c>
      <c r="BK128" s="220">
        <f>BK129+BK150</f>
        <v>0</v>
      </c>
    </row>
    <row r="129" spans="1:63" s="11" customFormat="1" ht="22.8" customHeight="1">
      <c r="A129" s="11"/>
      <c r="B129" s="207"/>
      <c r="C129" s="208"/>
      <c r="D129" s="209" t="s">
        <v>76</v>
      </c>
      <c r="E129" s="268" t="s">
        <v>2757</v>
      </c>
      <c r="F129" s="268" t="s">
        <v>2758</v>
      </c>
      <c r="G129" s="208"/>
      <c r="H129" s="208"/>
      <c r="I129" s="211"/>
      <c r="J129" s="269">
        <f>BK129</f>
        <v>0</v>
      </c>
      <c r="K129" s="208"/>
      <c r="L129" s="213"/>
      <c r="M129" s="214"/>
      <c r="N129" s="215"/>
      <c r="O129" s="215"/>
      <c r="P129" s="216">
        <f>SUM(P130:P149)</f>
        <v>0</v>
      </c>
      <c r="Q129" s="215"/>
      <c r="R129" s="216">
        <f>SUM(R130:R149)</f>
        <v>0</v>
      </c>
      <c r="S129" s="215"/>
      <c r="T129" s="217">
        <f>SUM(T130:T149)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8" t="s">
        <v>8</v>
      </c>
      <c r="AT129" s="219" t="s">
        <v>76</v>
      </c>
      <c r="AU129" s="219" t="s">
        <v>8</v>
      </c>
      <c r="AY129" s="218" t="s">
        <v>204</v>
      </c>
      <c r="BK129" s="220">
        <f>SUM(BK130:BK149)</f>
        <v>0</v>
      </c>
    </row>
    <row r="130" spans="1:65" s="2" customFormat="1" ht="33" customHeight="1">
      <c r="A130" s="38"/>
      <c r="B130" s="39"/>
      <c r="C130" s="221" t="s">
        <v>8</v>
      </c>
      <c r="D130" s="221" t="s">
        <v>205</v>
      </c>
      <c r="E130" s="222" t="s">
        <v>2759</v>
      </c>
      <c r="F130" s="223" t="s">
        <v>2760</v>
      </c>
      <c r="G130" s="224" t="s">
        <v>374</v>
      </c>
      <c r="H130" s="225">
        <v>1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86</v>
      </c>
    </row>
    <row r="131" spans="1:65" s="2" customFormat="1" ht="16.5" customHeight="1">
      <c r="A131" s="38"/>
      <c r="B131" s="39"/>
      <c r="C131" s="221" t="s">
        <v>86</v>
      </c>
      <c r="D131" s="221" t="s">
        <v>205</v>
      </c>
      <c r="E131" s="222" t="s">
        <v>2761</v>
      </c>
      <c r="F131" s="223" t="s">
        <v>2762</v>
      </c>
      <c r="G131" s="224" t="s">
        <v>374</v>
      </c>
      <c r="H131" s="225">
        <v>3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209</v>
      </c>
    </row>
    <row r="132" spans="1:65" s="2" customFormat="1" ht="16.5" customHeight="1">
      <c r="A132" s="38"/>
      <c r="B132" s="39"/>
      <c r="C132" s="221" t="s">
        <v>118</v>
      </c>
      <c r="D132" s="221" t="s">
        <v>205</v>
      </c>
      <c r="E132" s="222" t="s">
        <v>2763</v>
      </c>
      <c r="F132" s="223" t="s">
        <v>2764</v>
      </c>
      <c r="G132" s="224" t="s">
        <v>473</v>
      </c>
      <c r="H132" s="225">
        <v>4680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220</v>
      </c>
    </row>
    <row r="133" spans="1:65" s="2" customFormat="1" ht="16.5" customHeight="1">
      <c r="A133" s="38"/>
      <c r="B133" s="39"/>
      <c r="C133" s="221" t="s">
        <v>209</v>
      </c>
      <c r="D133" s="221" t="s">
        <v>205</v>
      </c>
      <c r="E133" s="222" t="s">
        <v>2765</v>
      </c>
      <c r="F133" s="223" t="s">
        <v>2766</v>
      </c>
      <c r="G133" s="224" t="s">
        <v>473</v>
      </c>
      <c r="H133" s="225">
        <v>15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223</v>
      </c>
    </row>
    <row r="134" spans="1:65" s="2" customFormat="1" ht="16.5" customHeight="1">
      <c r="A134" s="38"/>
      <c r="B134" s="39"/>
      <c r="C134" s="221" t="s">
        <v>224</v>
      </c>
      <c r="D134" s="221" t="s">
        <v>205</v>
      </c>
      <c r="E134" s="222" t="s">
        <v>2767</v>
      </c>
      <c r="F134" s="223" t="s">
        <v>2768</v>
      </c>
      <c r="G134" s="224" t="s">
        <v>473</v>
      </c>
      <c r="H134" s="225">
        <v>140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227</v>
      </c>
    </row>
    <row r="135" spans="1:65" s="2" customFormat="1" ht="16.5" customHeight="1">
      <c r="A135" s="38"/>
      <c r="B135" s="39"/>
      <c r="C135" s="221" t="s">
        <v>220</v>
      </c>
      <c r="D135" s="221" t="s">
        <v>205</v>
      </c>
      <c r="E135" s="222" t="s">
        <v>2769</v>
      </c>
      <c r="F135" s="223" t="s">
        <v>2770</v>
      </c>
      <c r="G135" s="224" t="s">
        <v>473</v>
      </c>
      <c r="H135" s="225">
        <v>140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231</v>
      </c>
    </row>
    <row r="136" spans="1:65" s="2" customFormat="1" ht="16.5" customHeight="1">
      <c r="A136" s="38"/>
      <c r="B136" s="39"/>
      <c r="C136" s="221" t="s">
        <v>232</v>
      </c>
      <c r="D136" s="221" t="s">
        <v>205</v>
      </c>
      <c r="E136" s="222" t="s">
        <v>2771</v>
      </c>
      <c r="F136" s="223" t="s">
        <v>2772</v>
      </c>
      <c r="G136" s="224" t="s">
        <v>374</v>
      </c>
      <c r="H136" s="225">
        <v>2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235</v>
      </c>
    </row>
    <row r="137" spans="1:65" s="2" customFormat="1" ht="16.5" customHeight="1">
      <c r="A137" s="38"/>
      <c r="B137" s="39"/>
      <c r="C137" s="221" t="s">
        <v>223</v>
      </c>
      <c r="D137" s="221" t="s">
        <v>205</v>
      </c>
      <c r="E137" s="222" t="s">
        <v>2773</v>
      </c>
      <c r="F137" s="223" t="s">
        <v>2774</v>
      </c>
      <c r="G137" s="224" t="s">
        <v>374</v>
      </c>
      <c r="H137" s="225">
        <v>48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240</v>
      </c>
    </row>
    <row r="138" spans="1:65" s="2" customFormat="1" ht="16.5" customHeight="1">
      <c r="A138" s="38"/>
      <c r="B138" s="39"/>
      <c r="C138" s="221" t="s">
        <v>243</v>
      </c>
      <c r="D138" s="221" t="s">
        <v>205</v>
      </c>
      <c r="E138" s="222" t="s">
        <v>2775</v>
      </c>
      <c r="F138" s="223" t="s">
        <v>2776</v>
      </c>
      <c r="G138" s="224" t="s">
        <v>374</v>
      </c>
      <c r="H138" s="225">
        <v>24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246</v>
      </c>
    </row>
    <row r="139" spans="1:65" s="2" customFormat="1" ht="16.5" customHeight="1">
      <c r="A139" s="38"/>
      <c r="B139" s="39"/>
      <c r="C139" s="221" t="s">
        <v>227</v>
      </c>
      <c r="D139" s="221" t="s">
        <v>205</v>
      </c>
      <c r="E139" s="222" t="s">
        <v>2777</v>
      </c>
      <c r="F139" s="223" t="s">
        <v>2778</v>
      </c>
      <c r="G139" s="224" t="s">
        <v>374</v>
      </c>
      <c r="H139" s="225">
        <v>48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249</v>
      </c>
    </row>
    <row r="140" spans="1:65" s="2" customFormat="1" ht="16.5" customHeight="1">
      <c r="A140" s="38"/>
      <c r="B140" s="39"/>
      <c r="C140" s="221" t="s">
        <v>250</v>
      </c>
      <c r="D140" s="221" t="s">
        <v>205</v>
      </c>
      <c r="E140" s="222" t="s">
        <v>2779</v>
      </c>
      <c r="F140" s="223" t="s">
        <v>2780</v>
      </c>
      <c r="G140" s="224" t="s">
        <v>374</v>
      </c>
      <c r="H140" s="225">
        <v>2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361</v>
      </c>
    </row>
    <row r="141" spans="1:65" s="2" customFormat="1" ht="16.5" customHeight="1">
      <c r="A141" s="38"/>
      <c r="B141" s="39"/>
      <c r="C141" s="221" t="s">
        <v>231</v>
      </c>
      <c r="D141" s="221" t="s">
        <v>205</v>
      </c>
      <c r="E141" s="222" t="s">
        <v>2781</v>
      </c>
      <c r="F141" s="223" t="s">
        <v>2782</v>
      </c>
      <c r="G141" s="224" t="s">
        <v>374</v>
      </c>
      <c r="H141" s="225">
        <v>1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253</v>
      </c>
    </row>
    <row r="142" spans="1:65" s="2" customFormat="1" ht="33" customHeight="1">
      <c r="A142" s="38"/>
      <c r="B142" s="39"/>
      <c r="C142" s="221" t="s">
        <v>315</v>
      </c>
      <c r="D142" s="221" t="s">
        <v>205</v>
      </c>
      <c r="E142" s="222" t="s">
        <v>2783</v>
      </c>
      <c r="F142" s="223" t="s">
        <v>2784</v>
      </c>
      <c r="G142" s="224" t="s">
        <v>473</v>
      </c>
      <c r="H142" s="225">
        <v>15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209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256</v>
      </c>
    </row>
    <row r="143" spans="1:65" s="2" customFormat="1" ht="33" customHeight="1">
      <c r="A143" s="38"/>
      <c r="B143" s="39"/>
      <c r="C143" s="221" t="s">
        <v>235</v>
      </c>
      <c r="D143" s="221" t="s">
        <v>205</v>
      </c>
      <c r="E143" s="222" t="s">
        <v>2785</v>
      </c>
      <c r="F143" s="223" t="s">
        <v>2786</v>
      </c>
      <c r="G143" s="224" t="s">
        <v>473</v>
      </c>
      <c r="H143" s="225">
        <v>290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389</v>
      </c>
    </row>
    <row r="144" spans="1:65" s="2" customFormat="1" ht="21.75" customHeight="1">
      <c r="A144" s="38"/>
      <c r="B144" s="39"/>
      <c r="C144" s="221" t="s">
        <v>9</v>
      </c>
      <c r="D144" s="221" t="s">
        <v>205</v>
      </c>
      <c r="E144" s="222" t="s">
        <v>2787</v>
      </c>
      <c r="F144" s="223" t="s">
        <v>2788</v>
      </c>
      <c r="G144" s="224" t="s">
        <v>473</v>
      </c>
      <c r="H144" s="225">
        <v>650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209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209</v>
      </c>
      <c r="BM144" s="233" t="s">
        <v>399</v>
      </c>
    </row>
    <row r="145" spans="1:65" s="2" customFormat="1" ht="16.5" customHeight="1">
      <c r="A145" s="38"/>
      <c r="B145" s="39"/>
      <c r="C145" s="221" t="s">
        <v>240</v>
      </c>
      <c r="D145" s="221" t="s">
        <v>205</v>
      </c>
      <c r="E145" s="222" t="s">
        <v>2789</v>
      </c>
      <c r="F145" s="223" t="s">
        <v>2790</v>
      </c>
      <c r="G145" s="224" t="s">
        <v>473</v>
      </c>
      <c r="H145" s="225">
        <v>250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488</v>
      </c>
    </row>
    <row r="146" spans="1:65" s="2" customFormat="1" ht="21.75" customHeight="1">
      <c r="A146" s="38"/>
      <c r="B146" s="39"/>
      <c r="C146" s="221" t="s">
        <v>329</v>
      </c>
      <c r="D146" s="221" t="s">
        <v>205</v>
      </c>
      <c r="E146" s="222" t="s">
        <v>2791</v>
      </c>
      <c r="F146" s="223" t="s">
        <v>2792</v>
      </c>
      <c r="G146" s="224" t="s">
        <v>374</v>
      </c>
      <c r="H146" s="225">
        <v>52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491</v>
      </c>
    </row>
    <row r="147" spans="1:65" s="2" customFormat="1" ht="33" customHeight="1">
      <c r="A147" s="38"/>
      <c r="B147" s="39"/>
      <c r="C147" s="221" t="s">
        <v>246</v>
      </c>
      <c r="D147" s="221" t="s">
        <v>205</v>
      </c>
      <c r="E147" s="222" t="s">
        <v>2793</v>
      </c>
      <c r="F147" s="223" t="s">
        <v>2794</v>
      </c>
      <c r="G147" s="224" t="s">
        <v>374</v>
      </c>
      <c r="H147" s="225">
        <v>6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209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498</v>
      </c>
    </row>
    <row r="148" spans="1:65" s="2" customFormat="1" ht="33" customHeight="1">
      <c r="A148" s="38"/>
      <c r="B148" s="39"/>
      <c r="C148" s="221" t="s">
        <v>339</v>
      </c>
      <c r="D148" s="221" t="s">
        <v>205</v>
      </c>
      <c r="E148" s="222" t="s">
        <v>2795</v>
      </c>
      <c r="F148" s="223" t="s">
        <v>2796</v>
      </c>
      <c r="G148" s="224" t="s">
        <v>374</v>
      </c>
      <c r="H148" s="225">
        <v>20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506</v>
      </c>
    </row>
    <row r="149" spans="1:65" s="2" customFormat="1" ht="16.5" customHeight="1">
      <c r="A149" s="38"/>
      <c r="B149" s="39"/>
      <c r="C149" s="221" t="s">
        <v>249</v>
      </c>
      <c r="D149" s="221" t="s">
        <v>205</v>
      </c>
      <c r="E149" s="222" t="s">
        <v>2797</v>
      </c>
      <c r="F149" s="223" t="s">
        <v>2798</v>
      </c>
      <c r="G149" s="224" t="s">
        <v>374</v>
      </c>
      <c r="H149" s="225">
        <v>1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209</v>
      </c>
      <c r="AT149" s="233" t="s">
        <v>205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209</v>
      </c>
      <c r="BM149" s="233" t="s">
        <v>604</v>
      </c>
    </row>
    <row r="150" spans="1:63" s="11" customFormat="1" ht="22.8" customHeight="1">
      <c r="A150" s="11"/>
      <c r="B150" s="207"/>
      <c r="C150" s="208"/>
      <c r="D150" s="209" t="s">
        <v>76</v>
      </c>
      <c r="E150" s="268" t="s">
        <v>2799</v>
      </c>
      <c r="F150" s="268" t="s">
        <v>2800</v>
      </c>
      <c r="G150" s="208"/>
      <c r="H150" s="208"/>
      <c r="I150" s="211"/>
      <c r="J150" s="269">
        <f>BK150</f>
        <v>0</v>
      </c>
      <c r="K150" s="208"/>
      <c r="L150" s="213"/>
      <c r="M150" s="214"/>
      <c r="N150" s="215"/>
      <c r="O150" s="215"/>
      <c r="P150" s="216">
        <f>SUM(P151:P159)</f>
        <v>0</v>
      </c>
      <c r="Q150" s="215"/>
      <c r="R150" s="216">
        <f>SUM(R151:R159)</f>
        <v>0</v>
      </c>
      <c r="S150" s="215"/>
      <c r="T150" s="217">
        <f>SUM(T151:T159)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18" t="s">
        <v>8</v>
      </c>
      <c r="AT150" s="219" t="s">
        <v>76</v>
      </c>
      <c r="AU150" s="219" t="s">
        <v>8</v>
      </c>
      <c r="AY150" s="218" t="s">
        <v>204</v>
      </c>
      <c r="BK150" s="220">
        <f>SUM(BK151:BK159)</f>
        <v>0</v>
      </c>
    </row>
    <row r="151" spans="1:65" s="2" customFormat="1" ht="16.5" customHeight="1">
      <c r="A151" s="38"/>
      <c r="B151" s="39"/>
      <c r="C151" s="221" t="s">
        <v>7</v>
      </c>
      <c r="D151" s="221" t="s">
        <v>205</v>
      </c>
      <c r="E151" s="222" t="s">
        <v>2801</v>
      </c>
      <c r="F151" s="223" t="s">
        <v>2802</v>
      </c>
      <c r="G151" s="224" t="s">
        <v>1180</v>
      </c>
      <c r="H151" s="291"/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209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209</v>
      </c>
      <c r="BM151" s="233" t="s">
        <v>518</v>
      </c>
    </row>
    <row r="152" spans="1:65" s="2" customFormat="1" ht="16.5" customHeight="1">
      <c r="A152" s="38"/>
      <c r="B152" s="39"/>
      <c r="C152" s="221" t="s">
        <v>361</v>
      </c>
      <c r="D152" s="221" t="s">
        <v>205</v>
      </c>
      <c r="E152" s="222" t="s">
        <v>2803</v>
      </c>
      <c r="F152" s="223" t="s">
        <v>2804</v>
      </c>
      <c r="G152" s="224" t="s">
        <v>1180</v>
      </c>
      <c r="H152" s="291"/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524</v>
      </c>
    </row>
    <row r="153" spans="1:65" s="2" customFormat="1" ht="16.5" customHeight="1">
      <c r="A153" s="38"/>
      <c r="B153" s="39"/>
      <c r="C153" s="221" t="s">
        <v>365</v>
      </c>
      <c r="D153" s="221" t="s">
        <v>205</v>
      </c>
      <c r="E153" s="222" t="s">
        <v>2805</v>
      </c>
      <c r="F153" s="223" t="s">
        <v>2806</v>
      </c>
      <c r="G153" s="224" t="s">
        <v>1180</v>
      </c>
      <c r="H153" s="291"/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527</v>
      </c>
    </row>
    <row r="154" spans="1:65" s="2" customFormat="1" ht="16.5" customHeight="1">
      <c r="A154" s="38"/>
      <c r="B154" s="39"/>
      <c r="C154" s="221" t="s">
        <v>253</v>
      </c>
      <c r="D154" s="221" t="s">
        <v>205</v>
      </c>
      <c r="E154" s="222" t="s">
        <v>2807</v>
      </c>
      <c r="F154" s="223" t="s">
        <v>2808</v>
      </c>
      <c r="G154" s="224" t="s">
        <v>374</v>
      </c>
      <c r="H154" s="225">
        <v>1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209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530</v>
      </c>
    </row>
    <row r="155" spans="1:65" s="2" customFormat="1" ht="16.5" customHeight="1">
      <c r="A155" s="38"/>
      <c r="B155" s="39"/>
      <c r="C155" s="221" t="s">
        <v>376</v>
      </c>
      <c r="D155" s="221" t="s">
        <v>205</v>
      </c>
      <c r="E155" s="222" t="s">
        <v>2809</v>
      </c>
      <c r="F155" s="223" t="s">
        <v>2810</v>
      </c>
      <c r="G155" s="224" t="s">
        <v>374</v>
      </c>
      <c r="H155" s="225">
        <v>1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209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209</v>
      </c>
      <c r="BM155" s="233" t="s">
        <v>534</v>
      </c>
    </row>
    <row r="156" spans="1:65" s="2" customFormat="1" ht="16.5" customHeight="1">
      <c r="A156" s="38"/>
      <c r="B156" s="39"/>
      <c r="C156" s="221" t="s">
        <v>256</v>
      </c>
      <c r="D156" s="221" t="s">
        <v>205</v>
      </c>
      <c r="E156" s="222" t="s">
        <v>2811</v>
      </c>
      <c r="F156" s="223" t="s">
        <v>2812</v>
      </c>
      <c r="G156" s="224" t="s">
        <v>374</v>
      </c>
      <c r="H156" s="225">
        <v>1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537</v>
      </c>
    </row>
    <row r="157" spans="1:65" s="2" customFormat="1" ht="16.5" customHeight="1">
      <c r="A157" s="38"/>
      <c r="B157" s="39"/>
      <c r="C157" s="221" t="s">
        <v>384</v>
      </c>
      <c r="D157" s="221" t="s">
        <v>205</v>
      </c>
      <c r="E157" s="222" t="s">
        <v>2813</v>
      </c>
      <c r="F157" s="223" t="s">
        <v>2814</v>
      </c>
      <c r="G157" s="224" t="s">
        <v>374</v>
      </c>
      <c r="H157" s="225">
        <v>1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209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209</v>
      </c>
      <c r="BM157" s="233" t="s">
        <v>540</v>
      </c>
    </row>
    <row r="158" spans="1:65" s="2" customFormat="1" ht="16.5" customHeight="1">
      <c r="A158" s="38"/>
      <c r="B158" s="39"/>
      <c r="C158" s="221" t="s">
        <v>389</v>
      </c>
      <c r="D158" s="221" t="s">
        <v>205</v>
      </c>
      <c r="E158" s="222" t="s">
        <v>2815</v>
      </c>
      <c r="F158" s="223" t="s">
        <v>2377</v>
      </c>
      <c r="G158" s="224" t="s">
        <v>374</v>
      </c>
      <c r="H158" s="225">
        <v>1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209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673</v>
      </c>
    </row>
    <row r="159" spans="1:65" s="2" customFormat="1" ht="16.5" customHeight="1">
      <c r="A159" s="38"/>
      <c r="B159" s="39"/>
      <c r="C159" s="221" t="s">
        <v>394</v>
      </c>
      <c r="D159" s="221" t="s">
        <v>205</v>
      </c>
      <c r="E159" s="222" t="s">
        <v>2816</v>
      </c>
      <c r="F159" s="223" t="s">
        <v>2817</v>
      </c>
      <c r="G159" s="224" t="s">
        <v>374</v>
      </c>
      <c r="H159" s="225">
        <v>1</v>
      </c>
      <c r="I159" s="226"/>
      <c r="J159" s="227">
        <f>ROUND(I159*H159,0)</f>
        <v>0</v>
      </c>
      <c r="K159" s="228"/>
      <c r="L159" s="44"/>
      <c r="M159" s="258" t="s">
        <v>1</v>
      </c>
      <c r="N159" s="259" t="s">
        <v>42</v>
      </c>
      <c r="O159" s="260"/>
      <c r="P159" s="261">
        <f>O159*H159</f>
        <v>0</v>
      </c>
      <c r="Q159" s="261">
        <v>0</v>
      </c>
      <c r="R159" s="261">
        <f>Q159*H159</f>
        <v>0</v>
      </c>
      <c r="S159" s="261">
        <v>0</v>
      </c>
      <c r="T159" s="26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209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544</v>
      </c>
    </row>
    <row r="160" spans="1:31" s="2" customFormat="1" ht="6.95" customHeight="1">
      <c r="A160" s="38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F695" sheet="1" objects="1" scenarios="1" formatColumns="0" formatRows="0" autoFilter="0"/>
  <autoFilter ref="C126:K15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ht="12">
      <c r="B8" s="20"/>
      <c r="D8" s="151" t="s">
        <v>179</v>
      </c>
      <c r="L8" s="20"/>
    </row>
    <row r="9" spans="2:12" s="1" customFormat="1" ht="16.5" customHeight="1">
      <c r="B9" s="20"/>
      <c r="E9" s="152" t="s">
        <v>410</v>
      </c>
      <c r="F9" s="1"/>
      <c r="G9" s="1"/>
      <c r="H9" s="1"/>
      <c r="L9" s="20"/>
    </row>
    <row r="10" spans="2:12" s="1" customFormat="1" ht="12" customHeight="1">
      <c r="B10" s="20"/>
      <c r="D10" s="151" t="s">
        <v>1445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2382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2383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2818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21</v>
      </c>
      <c r="E16" s="38"/>
      <c r="F16" s="141" t="s">
        <v>22</v>
      </c>
      <c r="G16" s="38"/>
      <c r="H16" s="38"/>
      <c r="I16" s="151" t="s">
        <v>23</v>
      </c>
      <c r="J16" s="154" t="str">
        <f>'Rekapitulace stavby'!AN8</f>
        <v>23. 2. 2021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25</v>
      </c>
      <c r="E18" s="38"/>
      <c r="F18" s="38"/>
      <c r="G18" s="38"/>
      <c r="H18" s="38"/>
      <c r="I18" s="151" t="s">
        <v>26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27</v>
      </c>
      <c r="F19" s="38"/>
      <c r="G19" s="38"/>
      <c r="H19" s="38"/>
      <c r="I19" s="151" t="s">
        <v>28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29</v>
      </c>
      <c r="E21" s="38"/>
      <c r="F21" s="38"/>
      <c r="G21" s="38"/>
      <c r="H21" s="38"/>
      <c r="I21" s="151" t="s">
        <v>26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28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31</v>
      </c>
      <c r="E24" s="38"/>
      <c r="F24" s="38"/>
      <c r="G24" s="38"/>
      <c r="H24" s="38"/>
      <c r="I24" s="151" t="s">
        <v>26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32</v>
      </c>
      <c r="F25" s="38"/>
      <c r="G25" s="38"/>
      <c r="H25" s="38"/>
      <c r="I25" s="151" t="s">
        <v>28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34</v>
      </c>
      <c r="E27" s="38"/>
      <c r="F27" s="38"/>
      <c r="G27" s="38"/>
      <c r="H27" s="38"/>
      <c r="I27" s="151" t="s">
        <v>26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28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37</v>
      </c>
      <c r="E34" s="38"/>
      <c r="F34" s="38"/>
      <c r="G34" s="38"/>
      <c r="H34" s="38"/>
      <c r="I34" s="38"/>
      <c r="J34" s="161">
        <f>ROUND(J126,0)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39</v>
      </c>
      <c r="G36" s="38"/>
      <c r="H36" s="38"/>
      <c r="I36" s="162" t="s">
        <v>38</v>
      </c>
      <c r="J36" s="162" t="s">
        <v>40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41</v>
      </c>
      <c r="E37" s="151" t="s">
        <v>42</v>
      </c>
      <c r="F37" s="164">
        <f>ROUND((SUM(BE126:BE132)),0)</f>
        <v>0</v>
      </c>
      <c r="G37" s="38"/>
      <c r="H37" s="38"/>
      <c r="I37" s="165">
        <v>0.21</v>
      </c>
      <c r="J37" s="164">
        <f>ROUND(((SUM(BE126:BE132))*I37),0)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43</v>
      </c>
      <c r="F38" s="164">
        <f>ROUND((SUM(BF126:BF132)),0)</f>
        <v>0</v>
      </c>
      <c r="G38" s="38"/>
      <c r="H38" s="38"/>
      <c r="I38" s="165">
        <v>0.15</v>
      </c>
      <c r="J38" s="164">
        <f>ROUND(((SUM(BF126:BF132))*I38),0)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44</v>
      </c>
      <c r="F39" s="164">
        <f>ROUND((SUM(BG126:BG132)),0)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45</v>
      </c>
      <c r="F40" s="164">
        <f>ROUND((SUM(BH126:BH132)),0)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46</v>
      </c>
      <c r="F41" s="164">
        <f>ROUND((SUM(BI126:BI132)),0)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47</v>
      </c>
      <c r="E43" s="168"/>
      <c r="F43" s="168"/>
      <c r="G43" s="169" t="s">
        <v>48</v>
      </c>
      <c r="H43" s="170" t="s">
        <v>49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410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1445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5" t="s">
        <v>2382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2383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0455 - Vedlejší náklady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F16</f>
        <v>Hazlov</v>
      </c>
      <c r="G93" s="40"/>
      <c r="H93" s="40"/>
      <c r="I93" s="32" t="s">
        <v>23</v>
      </c>
      <c r="J93" s="79" t="str">
        <f>IF(J16="","",J16)</f>
        <v>23. 2. 2021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E19</f>
        <v>ABYDOS IDEA s.r.o. Hazlov</v>
      </c>
      <c r="G95" s="40"/>
      <c r="H95" s="40"/>
      <c r="I95" s="32" t="s">
        <v>31</v>
      </c>
      <c r="J95" s="36" t="str">
        <f>E25</f>
        <v>TMS PROJEKT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40"/>
      <c r="E96" s="40"/>
      <c r="F96" s="27" t="str">
        <f>IF(E22="","",E22)</f>
        <v>Vyplň údaj</v>
      </c>
      <c r="G96" s="40"/>
      <c r="H96" s="40"/>
      <c r="I96" s="32" t="s">
        <v>34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182</v>
      </c>
      <c r="D98" s="186"/>
      <c r="E98" s="186"/>
      <c r="F98" s="186"/>
      <c r="G98" s="186"/>
      <c r="H98" s="186"/>
      <c r="I98" s="186"/>
      <c r="J98" s="187" t="s">
        <v>183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184</v>
      </c>
      <c r="D100" s="40"/>
      <c r="E100" s="40"/>
      <c r="F100" s="40"/>
      <c r="G100" s="40"/>
      <c r="H100" s="40"/>
      <c r="I100" s="40"/>
      <c r="J100" s="110">
        <f>J126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185</v>
      </c>
    </row>
    <row r="101" spans="1:31" s="9" customFormat="1" ht="24.95" customHeight="1">
      <c r="A101" s="9"/>
      <c r="B101" s="189"/>
      <c r="C101" s="190"/>
      <c r="D101" s="191" t="s">
        <v>2819</v>
      </c>
      <c r="E101" s="192"/>
      <c r="F101" s="192"/>
      <c r="G101" s="192"/>
      <c r="H101" s="192"/>
      <c r="I101" s="192"/>
      <c r="J101" s="193">
        <f>J127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4" customFormat="1" ht="19.9" customHeight="1">
      <c r="A102" s="14"/>
      <c r="B102" s="263"/>
      <c r="C102" s="133"/>
      <c r="D102" s="264" t="s">
        <v>2820</v>
      </c>
      <c r="E102" s="265"/>
      <c r="F102" s="265"/>
      <c r="G102" s="265"/>
      <c r="H102" s="265"/>
      <c r="I102" s="265"/>
      <c r="J102" s="266">
        <f>J128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Areál ABYDOS IDEA s.r.o. - výrobní hala P a O a související inženýrské objekty, areál ABYDOS Hazlov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179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2:12" s="1" customFormat="1" ht="16.5" customHeight="1">
      <c r="B114" s="21"/>
      <c r="C114" s="22"/>
      <c r="D114" s="22"/>
      <c r="E114" s="184" t="s">
        <v>410</v>
      </c>
      <c r="F114" s="22"/>
      <c r="G114" s="22"/>
      <c r="H114" s="22"/>
      <c r="I114" s="22"/>
      <c r="J114" s="22"/>
      <c r="K114" s="22"/>
      <c r="L114" s="20"/>
    </row>
    <row r="115" spans="2:12" s="1" customFormat="1" ht="12" customHeight="1">
      <c r="B115" s="21"/>
      <c r="C115" s="32" t="s">
        <v>1445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295" t="s">
        <v>2382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2383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E13</f>
        <v>0455 - Vedlejší náklady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21</v>
      </c>
      <c r="D120" s="40"/>
      <c r="E120" s="40"/>
      <c r="F120" s="27" t="str">
        <f>F16</f>
        <v>Hazlov</v>
      </c>
      <c r="G120" s="40"/>
      <c r="H120" s="40"/>
      <c r="I120" s="32" t="s">
        <v>23</v>
      </c>
      <c r="J120" s="79" t="str">
        <f>IF(J16="","",J16)</f>
        <v>23. 2. 2021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25</v>
      </c>
      <c r="D122" s="40"/>
      <c r="E122" s="40"/>
      <c r="F122" s="27" t="str">
        <f>E19</f>
        <v>ABYDOS IDEA s.r.o. Hazlov</v>
      </c>
      <c r="G122" s="40"/>
      <c r="H122" s="40"/>
      <c r="I122" s="32" t="s">
        <v>31</v>
      </c>
      <c r="J122" s="36" t="str">
        <f>E25</f>
        <v>TMS PROJEKT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IF(E22="","",E22)</f>
        <v>Vyplň údaj</v>
      </c>
      <c r="G123" s="40"/>
      <c r="H123" s="40"/>
      <c r="I123" s="32" t="s">
        <v>34</v>
      </c>
      <c r="J123" s="36" t="str">
        <f>E28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0" customFormat="1" ht="29.25" customHeight="1">
      <c r="A125" s="195"/>
      <c r="B125" s="196"/>
      <c r="C125" s="197" t="s">
        <v>190</v>
      </c>
      <c r="D125" s="198" t="s">
        <v>62</v>
      </c>
      <c r="E125" s="198" t="s">
        <v>58</v>
      </c>
      <c r="F125" s="198" t="s">
        <v>59</v>
      </c>
      <c r="G125" s="198" t="s">
        <v>191</v>
      </c>
      <c r="H125" s="198" t="s">
        <v>192</v>
      </c>
      <c r="I125" s="198" t="s">
        <v>193</v>
      </c>
      <c r="J125" s="199" t="s">
        <v>183</v>
      </c>
      <c r="K125" s="200" t="s">
        <v>194</v>
      </c>
      <c r="L125" s="201"/>
      <c r="M125" s="100" t="s">
        <v>1</v>
      </c>
      <c r="N125" s="101" t="s">
        <v>41</v>
      </c>
      <c r="O125" s="101" t="s">
        <v>195</v>
      </c>
      <c r="P125" s="101" t="s">
        <v>196</v>
      </c>
      <c r="Q125" s="101" t="s">
        <v>197</v>
      </c>
      <c r="R125" s="101" t="s">
        <v>198</v>
      </c>
      <c r="S125" s="101" t="s">
        <v>199</v>
      </c>
      <c r="T125" s="102" t="s">
        <v>200</v>
      </c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</row>
    <row r="126" spans="1:63" s="2" customFormat="1" ht="22.8" customHeight="1">
      <c r="A126" s="38"/>
      <c r="B126" s="39"/>
      <c r="C126" s="107" t="s">
        <v>201</v>
      </c>
      <c r="D126" s="40"/>
      <c r="E126" s="40"/>
      <c r="F126" s="40"/>
      <c r="G126" s="40"/>
      <c r="H126" s="40"/>
      <c r="I126" s="40"/>
      <c r="J126" s="202">
        <f>BK126</f>
        <v>0</v>
      </c>
      <c r="K126" s="40"/>
      <c r="L126" s="44"/>
      <c r="M126" s="103"/>
      <c r="N126" s="203"/>
      <c r="O126" s="104"/>
      <c r="P126" s="204">
        <f>P127</f>
        <v>0</v>
      </c>
      <c r="Q126" s="104"/>
      <c r="R126" s="204">
        <f>R127</f>
        <v>0</v>
      </c>
      <c r="S126" s="104"/>
      <c r="T126" s="205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185</v>
      </c>
      <c r="BK126" s="206">
        <f>BK127</f>
        <v>0</v>
      </c>
    </row>
    <row r="127" spans="1:63" s="11" customFormat="1" ht="25.9" customHeight="1">
      <c r="A127" s="11"/>
      <c r="B127" s="207"/>
      <c r="C127" s="208"/>
      <c r="D127" s="209" t="s">
        <v>76</v>
      </c>
      <c r="E127" s="210" t="s">
        <v>2153</v>
      </c>
      <c r="F127" s="210" t="s">
        <v>2154</v>
      </c>
      <c r="G127" s="208"/>
      <c r="H127" s="208"/>
      <c r="I127" s="211"/>
      <c r="J127" s="212">
        <f>BK127</f>
        <v>0</v>
      </c>
      <c r="K127" s="208"/>
      <c r="L127" s="213"/>
      <c r="M127" s="214"/>
      <c r="N127" s="215"/>
      <c r="O127" s="215"/>
      <c r="P127" s="216">
        <f>P128</f>
        <v>0</v>
      </c>
      <c r="Q127" s="215"/>
      <c r="R127" s="216">
        <f>R128</f>
        <v>0</v>
      </c>
      <c r="S127" s="215"/>
      <c r="T127" s="217">
        <f>T128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8" t="s">
        <v>209</v>
      </c>
      <c r="AT127" s="219" t="s">
        <v>76</v>
      </c>
      <c r="AU127" s="219" t="s">
        <v>77</v>
      </c>
      <c r="AY127" s="218" t="s">
        <v>204</v>
      </c>
      <c r="BK127" s="220">
        <f>BK128</f>
        <v>0</v>
      </c>
    </row>
    <row r="128" spans="1:63" s="11" customFormat="1" ht="22.8" customHeight="1">
      <c r="A128" s="11"/>
      <c r="B128" s="207"/>
      <c r="C128" s="208"/>
      <c r="D128" s="209" t="s">
        <v>76</v>
      </c>
      <c r="E128" s="268" t="s">
        <v>2821</v>
      </c>
      <c r="F128" s="268" t="s">
        <v>2154</v>
      </c>
      <c r="G128" s="208"/>
      <c r="H128" s="208"/>
      <c r="I128" s="211"/>
      <c r="J128" s="269">
        <f>BK128</f>
        <v>0</v>
      </c>
      <c r="K128" s="208"/>
      <c r="L128" s="213"/>
      <c r="M128" s="214"/>
      <c r="N128" s="215"/>
      <c r="O128" s="215"/>
      <c r="P128" s="216">
        <f>SUM(P129:P132)</f>
        <v>0</v>
      </c>
      <c r="Q128" s="215"/>
      <c r="R128" s="216">
        <f>SUM(R129:R132)</f>
        <v>0</v>
      </c>
      <c r="S128" s="215"/>
      <c r="T128" s="217">
        <f>SUM(T129:T132)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8" t="s">
        <v>209</v>
      </c>
      <c r="AT128" s="219" t="s">
        <v>76</v>
      </c>
      <c r="AU128" s="219" t="s">
        <v>8</v>
      </c>
      <c r="AY128" s="218" t="s">
        <v>204</v>
      </c>
      <c r="BK128" s="220">
        <f>SUM(BK129:BK132)</f>
        <v>0</v>
      </c>
    </row>
    <row r="129" spans="1:65" s="2" customFormat="1" ht="16.5" customHeight="1">
      <c r="A129" s="38"/>
      <c r="B129" s="39"/>
      <c r="C129" s="221" t="s">
        <v>8</v>
      </c>
      <c r="D129" s="221" t="s">
        <v>205</v>
      </c>
      <c r="E129" s="222" t="s">
        <v>2822</v>
      </c>
      <c r="F129" s="223" t="s">
        <v>2823</v>
      </c>
      <c r="G129" s="224" t="s">
        <v>2231</v>
      </c>
      <c r="H129" s="225">
        <v>1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2649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2649</v>
      </c>
      <c r="BM129" s="233" t="s">
        <v>2824</v>
      </c>
    </row>
    <row r="130" spans="1:65" s="2" customFormat="1" ht="16.5" customHeight="1">
      <c r="A130" s="38"/>
      <c r="B130" s="39"/>
      <c r="C130" s="221" t="s">
        <v>86</v>
      </c>
      <c r="D130" s="221" t="s">
        <v>205</v>
      </c>
      <c r="E130" s="222" t="s">
        <v>2825</v>
      </c>
      <c r="F130" s="223" t="s">
        <v>2380</v>
      </c>
      <c r="G130" s="224" t="s">
        <v>374</v>
      </c>
      <c r="H130" s="225">
        <v>1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2649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2649</v>
      </c>
      <c r="BM130" s="233" t="s">
        <v>2826</v>
      </c>
    </row>
    <row r="131" spans="1:65" s="2" customFormat="1" ht="16.5" customHeight="1">
      <c r="A131" s="38"/>
      <c r="B131" s="39"/>
      <c r="C131" s="221" t="s">
        <v>118</v>
      </c>
      <c r="D131" s="221" t="s">
        <v>205</v>
      </c>
      <c r="E131" s="222" t="s">
        <v>2827</v>
      </c>
      <c r="F131" s="223" t="s">
        <v>2810</v>
      </c>
      <c r="G131" s="224" t="s">
        <v>2231</v>
      </c>
      <c r="H131" s="225">
        <v>1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2649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2649</v>
      </c>
      <c r="BM131" s="233" t="s">
        <v>2828</v>
      </c>
    </row>
    <row r="132" spans="1:65" s="2" customFormat="1" ht="16.5" customHeight="1">
      <c r="A132" s="38"/>
      <c r="B132" s="39"/>
      <c r="C132" s="221" t="s">
        <v>209</v>
      </c>
      <c r="D132" s="221" t="s">
        <v>205</v>
      </c>
      <c r="E132" s="222" t="s">
        <v>2829</v>
      </c>
      <c r="F132" s="223" t="s">
        <v>2830</v>
      </c>
      <c r="G132" s="224" t="s">
        <v>374</v>
      </c>
      <c r="H132" s="225">
        <v>1</v>
      </c>
      <c r="I132" s="226"/>
      <c r="J132" s="227">
        <f>ROUND(I132*H132,0)</f>
        <v>0</v>
      </c>
      <c r="K132" s="228"/>
      <c r="L132" s="44"/>
      <c r="M132" s="258" t="s">
        <v>1</v>
      </c>
      <c r="N132" s="259" t="s">
        <v>42</v>
      </c>
      <c r="O132" s="260"/>
      <c r="P132" s="261">
        <f>O132*H132</f>
        <v>0</v>
      </c>
      <c r="Q132" s="261">
        <v>0</v>
      </c>
      <c r="R132" s="261">
        <f>Q132*H132</f>
        <v>0</v>
      </c>
      <c r="S132" s="261">
        <v>0</v>
      </c>
      <c r="T132" s="26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2649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2649</v>
      </c>
      <c r="BM132" s="233" t="s">
        <v>2831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F695" sheet="1" objects="1" scenarios="1" formatColumns="0" formatRows="0" autoFilter="0"/>
  <autoFilter ref="C125:K13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2832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ROUND(J134,0)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ROUND((SUM(BE134:BE345)),0)</f>
        <v>0</v>
      </c>
      <c r="G33" s="38"/>
      <c r="H33" s="38"/>
      <c r="I33" s="165">
        <v>0.21</v>
      </c>
      <c r="J33" s="164">
        <f>ROUND(((SUM(BE134:BE345))*I33),0)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ROUND((SUM(BF134:BF345)),0)</f>
        <v>0</v>
      </c>
      <c r="G34" s="38"/>
      <c r="H34" s="38"/>
      <c r="I34" s="165">
        <v>0.15</v>
      </c>
      <c r="J34" s="164">
        <f>ROUND(((SUM(BF134:BF345))*I34),0)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ROUND((SUM(BG134:BG345)),0)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ROUND((SUM(BH134:BH345)),0)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ROUND((SUM(BI134:BI345)),0)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040 - SO O  Výrobní hala O1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J135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J136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411</v>
      </c>
      <c r="E99" s="265"/>
      <c r="F99" s="265"/>
      <c r="G99" s="265"/>
      <c r="H99" s="265"/>
      <c r="I99" s="265"/>
      <c r="J99" s="266">
        <f>J153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412</v>
      </c>
      <c r="E100" s="265"/>
      <c r="F100" s="265"/>
      <c r="G100" s="265"/>
      <c r="H100" s="265"/>
      <c r="I100" s="265"/>
      <c r="J100" s="266">
        <f>J181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413</v>
      </c>
      <c r="E101" s="265"/>
      <c r="F101" s="265"/>
      <c r="G101" s="265"/>
      <c r="H101" s="265"/>
      <c r="I101" s="265"/>
      <c r="J101" s="266">
        <f>J184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414</v>
      </c>
      <c r="E102" s="265"/>
      <c r="F102" s="265"/>
      <c r="G102" s="265"/>
      <c r="H102" s="265"/>
      <c r="I102" s="265"/>
      <c r="J102" s="266">
        <f>J225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416</v>
      </c>
      <c r="E103" s="265"/>
      <c r="F103" s="265"/>
      <c r="G103" s="265"/>
      <c r="H103" s="265"/>
      <c r="I103" s="265"/>
      <c r="J103" s="266">
        <f>J233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417</v>
      </c>
      <c r="E104" s="265"/>
      <c r="F104" s="265"/>
      <c r="G104" s="265"/>
      <c r="H104" s="265"/>
      <c r="I104" s="265"/>
      <c r="J104" s="266">
        <f>J236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421</v>
      </c>
      <c r="E105" s="265"/>
      <c r="F105" s="265"/>
      <c r="G105" s="265"/>
      <c r="H105" s="265"/>
      <c r="I105" s="265"/>
      <c r="J105" s="266">
        <f>J249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14" customFormat="1" ht="19.9" customHeight="1">
      <c r="A106" s="14"/>
      <c r="B106" s="263"/>
      <c r="C106" s="133"/>
      <c r="D106" s="264" t="s">
        <v>420</v>
      </c>
      <c r="E106" s="265"/>
      <c r="F106" s="265"/>
      <c r="G106" s="265"/>
      <c r="H106" s="265"/>
      <c r="I106" s="265"/>
      <c r="J106" s="266">
        <f>J251</f>
        <v>0</v>
      </c>
      <c r="K106" s="133"/>
      <c r="L106" s="26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14" customFormat="1" ht="19.9" customHeight="1">
      <c r="A107" s="14"/>
      <c r="B107" s="263"/>
      <c r="C107" s="133"/>
      <c r="D107" s="264" t="s">
        <v>422</v>
      </c>
      <c r="E107" s="265"/>
      <c r="F107" s="265"/>
      <c r="G107" s="265"/>
      <c r="H107" s="265"/>
      <c r="I107" s="265"/>
      <c r="J107" s="266">
        <f>J257</f>
        <v>0</v>
      </c>
      <c r="K107" s="133"/>
      <c r="L107" s="26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9" customFormat="1" ht="24.95" customHeight="1">
      <c r="A108" s="9"/>
      <c r="B108" s="189"/>
      <c r="C108" s="190"/>
      <c r="D108" s="191" t="s">
        <v>423</v>
      </c>
      <c r="E108" s="192"/>
      <c r="F108" s="192"/>
      <c r="G108" s="192"/>
      <c r="H108" s="192"/>
      <c r="I108" s="192"/>
      <c r="J108" s="193">
        <f>J259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4" customFormat="1" ht="19.9" customHeight="1">
      <c r="A109" s="14"/>
      <c r="B109" s="263"/>
      <c r="C109" s="133"/>
      <c r="D109" s="264" t="s">
        <v>424</v>
      </c>
      <c r="E109" s="265"/>
      <c r="F109" s="265"/>
      <c r="G109" s="265"/>
      <c r="H109" s="265"/>
      <c r="I109" s="265"/>
      <c r="J109" s="266">
        <f>J260</f>
        <v>0</v>
      </c>
      <c r="K109" s="133"/>
      <c r="L109" s="26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4" customFormat="1" ht="19.9" customHeight="1">
      <c r="A110" s="14"/>
      <c r="B110" s="263"/>
      <c r="C110" s="133"/>
      <c r="D110" s="264" t="s">
        <v>425</v>
      </c>
      <c r="E110" s="265"/>
      <c r="F110" s="265"/>
      <c r="G110" s="265"/>
      <c r="H110" s="265"/>
      <c r="I110" s="265"/>
      <c r="J110" s="266">
        <f>J270</f>
        <v>0</v>
      </c>
      <c r="K110" s="133"/>
      <c r="L110" s="26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14" customFormat="1" ht="19.9" customHeight="1">
      <c r="A111" s="14"/>
      <c r="B111" s="263"/>
      <c r="C111" s="133"/>
      <c r="D111" s="264" t="s">
        <v>426</v>
      </c>
      <c r="E111" s="265"/>
      <c r="F111" s="265"/>
      <c r="G111" s="265"/>
      <c r="H111" s="265"/>
      <c r="I111" s="265"/>
      <c r="J111" s="266">
        <f>J293</f>
        <v>0</v>
      </c>
      <c r="K111" s="133"/>
      <c r="L111" s="26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14" customFormat="1" ht="19.9" customHeight="1">
      <c r="A112" s="14"/>
      <c r="B112" s="263"/>
      <c r="C112" s="133"/>
      <c r="D112" s="264" t="s">
        <v>429</v>
      </c>
      <c r="E112" s="265"/>
      <c r="F112" s="265"/>
      <c r="G112" s="265"/>
      <c r="H112" s="265"/>
      <c r="I112" s="265"/>
      <c r="J112" s="266">
        <f>J316</f>
        <v>0</v>
      </c>
      <c r="K112" s="133"/>
      <c r="L112" s="26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4" customFormat="1" ht="19.9" customHeight="1">
      <c r="A113" s="14"/>
      <c r="B113" s="263"/>
      <c r="C113" s="133"/>
      <c r="D113" s="264" t="s">
        <v>431</v>
      </c>
      <c r="E113" s="265"/>
      <c r="F113" s="265"/>
      <c r="G113" s="265"/>
      <c r="H113" s="265"/>
      <c r="I113" s="265"/>
      <c r="J113" s="266">
        <f>J329</f>
        <v>0</v>
      </c>
      <c r="K113" s="133"/>
      <c r="L113" s="26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4" customFormat="1" ht="19.9" customHeight="1">
      <c r="A114" s="14"/>
      <c r="B114" s="263"/>
      <c r="C114" s="133"/>
      <c r="D114" s="264" t="s">
        <v>434</v>
      </c>
      <c r="E114" s="265"/>
      <c r="F114" s="265"/>
      <c r="G114" s="265"/>
      <c r="H114" s="265"/>
      <c r="I114" s="265"/>
      <c r="J114" s="266">
        <f>J342</f>
        <v>0</v>
      </c>
      <c r="K114" s="133"/>
      <c r="L114" s="26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189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Areál ABYDOS IDEA s.r.o. - výrobní hala P a O a související inženýrské objekty, areál ABYDOS Hazlov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179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 xml:space="preserve">040 - SO O  Výrobní hala O1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21</v>
      </c>
      <c r="D128" s="40"/>
      <c r="E128" s="40"/>
      <c r="F128" s="27" t="str">
        <f>F12</f>
        <v>Hazlov</v>
      </c>
      <c r="G128" s="40"/>
      <c r="H128" s="40"/>
      <c r="I128" s="32" t="s">
        <v>23</v>
      </c>
      <c r="J128" s="79" t="str">
        <f>IF(J12="","",J12)</f>
        <v>23. 2. 2021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25</v>
      </c>
      <c r="D130" s="40"/>
      <c r="E130" s="40"/>
      <c r="F130" s="27" t="str">
        <f>E15</f>
        <v>ABYDOS IDEA s.r.o. Hazlov</v>
      </c>
      <c r="G130" s="40"/>
      <c r="H130" s="40"/>
      <c r="I130" s="32" t="s">
        <v>31</v>
      </c>
      <c r="J130" s="36" t="str">
        <f>E21</f>
        <v>TMS PROJEKT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29</v>
      </c>
      <c r="D131" s="40"/>
      <c r="E131" s="40"/>
      <c r="F131" s="27" t="str">
        <f>IF(E18="","",E18)</f>
        <v>Vyplň údaj</v>
      </c>
      <c r="G131" s="40"/>
      <c r="H131" s="40"/>
      <c r="I131" s="32" t="s">
        <v>34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0" customFormat="1" ht="29.25" customHeight="1">
      <c r="A133" s="195"/>
      <c r="B133" s="196"/>
      <c r="C133" s="197" t="s">
        <v>190</v>
      </c>
      <c r="D133" s="198" t="s">
        <v>62</v>
      </c>
      <c r="E133" s="198" t="s">
        <v>58</v>
      </c>
      <c r="F133" s="198" t="s">
        <v>59</v>
      </c>
      <c r="G133" s="198" t="s">
        <v>191</v>
      </c>
      <c r="H133" s="198" t="s">
        <v>192</v>
      </c>
      <c r="I133" s="198" t="s">
        <v>193</v>
      </c>
      <c r="J133" s="199" t="s">
        <v>183</v>
      </c>
      <c r="K133" s="200" t="s">
        <v>194</v>
      </c>
      <c r="L133" s="201"/>
      <c r="M133" s="100" t="s">
        <v>1</v>
      </c>
      <c r="N133" s="101" t="s">
        <v>41</v>
      </c>
      <c r="O133" s="101" t="s">
        <v>195</v>
      </c>
      <c r="P133" s="101" t="s">
        <v>196</v>
      </c>
      <c r="Q133" s="101" t="s">
        <v>197</v>
      </c>
      <c r="R133" s="101" t="s">
        <v>198</v>
      </c>
      <c r="S133" s="101" t="s">
        <v>199</v>
      </c>
      <c r="T133" s="102" t="s">
        <v>200</v>
      </c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</row>
    <row r="134" spans="1:63" s="2" customFormat="1" ht="22.8" customHeight="1">
      <c r="A134" s="38"/>
      <c r="B134" s="39"/>
      <c r="C134" s="107" t="s">
        <v>201</v>
      </c>
      <c r="D134" s="40"/>
      <c r="E134" s="40"/>
      <c r="F134" s="40"/>
      <c r="G134" s="40"/>
      <c r="H134" s="40"/>
      <c r="I134" s="40"/>
      <c r="J134" s="202">
        <f>BK134</f>
        <v>0</v>
      </c>
      <c r="K134" s="40"/>
      <c r="L134" s="44"/>
      <c r="M134" s="103"/>
      <c r="N134" s="203"/>
      <c r="O134" s="104"/>
      <c r="P134" s="204">
        <f>P135+P259</f>
        <v>0</v>
      </c>
      <c r="Q134" s="104"/>
      <c r="R134" s="204">
        <f>R135+R259</f>
        <v>662.89993163</v>
      </c>
      <c r="S134" s="104"/>
      <c r="T134" s="205">
        <f>T135+T259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76</v>
      </c>
      <c r="AU134" s="17" t="s">
        <v>185</v>
      </c>
      <c r="BK134" s="206">
        <f>BK135+BK259</f>
        <v>0</v>
      </c>
    </row>
    <row r="135" spans="1:63" s="11" customFormat="1" ht="25.9" customHeight="1">
      <c r="A135" s="11"/>
      <c r="B135" s="207"/>
      <c r="C135" s="208"/>
      <c r="D135" s="209" t="s">
        <v>76</v>
      </c>
      <c r="E135" s="210" t="s">
        <v>269</v>
      </c>
      <c r="F135" s="210" t="s">
        <v>270</v>
      </c>
      <c r="G135" s="208"/>
      <c r="H135" s="208"/>
      <c r="I135" s="211"/>
      <c r="J135" s="212">
        <f>BK135</f>
        <v>0</v>
      </c>
      <c r="K135" s="208"/>
      <c r="L135" s="213"/>
      <c r="M135" s="214"/>
      <c r="N135" s="215"/>
      <c r="O135" s="215"/>
      <c r="P135" s="216">
        <f>P136+P153+P181+P184+P225+P233+P236+P249+P251+P257</f>
        <v>0</v>
      </c>
      <c r="Q135" s="215"/>
      <c r="R135" s="216">
        <f>R136+R153+R181+R184+R225+R233+R236+R249+R251+R257</f>
        <v>635.61636597</v>
      </c>
      <c r="S135" s="215"/>
      <c r="T135" s="217">
        <f>T136+T153+T181+T184+T225+T233+T236+T249+T251+T257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18" t="s">
        <v>8</v>
      </c>
      <c r="AT135" s="219" t="s">
        <v>76</v>
      </c>
      <c r="AU135" s="219" t="s">
        <v>77</v>
      </c>
      <c r="AY135" s="218" t="s">
        <v>204</v>
      </c>
      <c r="BK135" s="220">
        <f>BK136+BK153+BK181+BK184+BK225+BK233+BK236+BK249+BK251+BK257</f>
        <v>0</v>
      </c>
    </row>
    <row r="136" spans="1:63" s="11" customFormat="1" ht="22.8" customHeight="1">
      <c r="A136" s="11"/>
      <c r="B136" s="207"/>
      <c r="C136" s="208"/>
      <c r="D136" s="209" t="s">
        <v>76</v>
      </c>
      <c r="E136" s="268" t="s">
        <v>8</v>
      </c>
      <c r="F136" s="268" t="s">
        <v>271</v>
      </c>
      <c r="G136" s="208"/>
      <c r="H136" s="208"/>
      <c r="I136" s="211"/>
      <c r="J136" s="269">
        <f>BK136</f>
        <v>0</v>
      </c>
      <c r="K136" s="208"/>
      <c r="L136" s="213"/>
      <c r="M136" s="214"/>
      <c r="N136" s="215"/>
      <c r="O136" s="215"/>
      <c r="P136" s="216">
        <f>SUM(P137:P152)</f>
        <v>0</v>
      </c>
      <c r="Q136" s="215"/>
      <c r="R136" s="216">
        <f>SUM(R137:R152)</f>
        <v>0.5852954400000001</v>
      </c>
      <c r="S136" s="215"/>
      <c r="T136" s="217">
        <f>SUM(T137:T152)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18" t="s">
        <v>8</v>
      </c>
      <c r="AT136" s="219" t="s">
        <v>76</v>
      </c>
      <c r="AU136" s="219" t="s">
        <v>8</v>
      </c>
      <c r="AY136" s="218" t="s">
        <v>204</v>
      </c>
      <c r="BK136" s="220">
        <f>SUM(BK137:BK152)</f>
        <v>0</v>
      </c>
    </row>
    <row r="137" spans="1:65" s="2" customFormat="1" ht="21.75" customHeight="1">
      <c r="A137" s="38"/>
      <c r="B137" s="39"/>
      <c r="C137" s="221" t="s">
        <v>8</v>
      </c>
      <c r="D137" s="221" t="s">
        <v>205</v>
      </c>
      <c r="E137" s="222" t="s">
        <v>436</v>
      </c>
      <c r="F137" s="223" t="s">
        <v>437</v>
      </c>
      <c r="G137" s="224" t="s">
        <v>219</v>
      </c>
      <c r="H137" s="225">
        <v>71.031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0.00824</v>
      </c>
      <c r="R137" s="231">
        <f>Q137*H137</f>
        <v>0.5852954400000001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2833</v>
      </c>
    </row>
    <row r="138" spans="1:51" s="12" customFormat="1" ht="12">
      <c r="A138" s="12"/>
      <c r="B138" s="235"/>
      <c r="C138" s="236"/>
      <c r="D138" s="237" t="s">
        <v>210</v>
      </c>
      <c r="E138" s="238" t="s">
        <v>1</v>
      </c>
      <c r="F138" s="239" t="s">
        <v>2834</v>
      </c>
      <c r="G138" s="236"/>
      <c r="H138" s="240">
        <v>66.686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46" t="s">
        <v>210</v>
      </c>
      <c r="AU138" s="246" t="s">
        <v>86</v>
      </c>
      <c r="AV138" s="12" t="s">
        <v>86</v>
      </c>
      <c r="AW138" s="12" t="s">
        <v>33</v>
      </c>
      <c r="AX138" s="12" t="s">
        <v>77</v>
      </c>
      <c r="AY138" s="246" t="s">
        <v>204</v>
      </c>
    </row>
    <row r="139" spans="1:51" s="12" customFormat="1" ht="12">
      <c r="A139" s="12"/>
      <c r="B139" s="235"/>
      <c r="C139" s="236"/>
      <c r="D139" s="237" t="s">
        <v>210</v>
      </c>
      <c r="E139" s="238" t="s">
        <v>1</v>
      </c>
      <c r="F139" s="239" t="s">
        <v>2835</v>
      </c>
      <c r="G139" s="236"/>
      <c r="H139" s="240">
        <v>4.345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46" t="s">
        <v>210</v>
      </c>
      <c r="AU139" s="246" t="s">
        <v>86</v>
      </c>
      <c r="AV139" s="12" t="s">
        <v>86</v>
      </c>
      <c r="AW139" s="12" t="s">
        <v>33</v>
      </c>
      <c r="AX139" s="12" t="s">
        <v>77</v>
      </c>
      <c r="AY139" s="246" t="s">
        <v>204</v>
      </c>
    </row>
    <row r="140" spans="1:65" s="2" customFormat="1" ht="16.5" customHeight="1">
      <c r="A140" s="38"/>
      <c r="B140" s="39"/>
      <c r="C140" s="221" t="s">
        <v>86</v>
      </c>
      <c r="D140" s="221" t="s">
        <v>205</v>
      </c>
      <c r="E140" s="222" t="s">
        <v>444</v>
      </c>
      <c r="F140" s="223" t="s">
        <v>445</v>
      </c>
      <c r="G140" s="224" t="s">
        <v>219</v>
      </c>
      <c r="H140" s="225">
        <v>59.1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2836</v>
      </c>
    </row>
    <row r="141" spans="1:51" s="12" customFormat="1" ht="12">
      <c r="A141" s="12"/>
      <c r="B141" s="235"/>
      <c r="C141" s="236"/>
      <c r="D141" s="237" t="s">
        <v>210</v>
      </c>
      <c r="E141" s="238" t="s">
        <v>1</v>
      </c>
      <c r="F141" s="239" t="s">
        <v>2837</v>
      </c>
      <c r="G141" s="236"/>
      <c r="H141" s="240">
        <v>59.1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6" t="s">
        <v>210</v>
      </c>
      <c r="AU141" s="246" t="s">
        <v>86</v>
      </c>
      <c r="AV141" s="12" t="s">
        <v>86</v>
      </c>
      <c r="AW141" s="12" t="s">
        <v>33</v>
      </c>
      <c r="AX141" s="12" t="s">
        <v>8</v>
      </c>
      <c r="AY141" s="246" t="s">
        <v>204</v>
      </c>
    </row>
    <row r="142" spans="1:65" s="2" customFormat="1" ht="21.75" customHeight="1">
      <c r="A142" s="38"/>
      <c r="B142" s="39"/>
      <c r="C142" s="221" t="s">
        <v>118</v>
      </c>
      <c r="D142" s="221" t="s">
        <v>205</v>
      </c>
      <c r="E142" s="222" t="s">
        <v>312</v>
      </c>
      <c r="F142" s="223" t="s">
        <v>313</v>
      </c>
      <c r="G142" s="224" t="s">
        <v>219</v>
      </c>
      <c r="H142" s="225">
        <v>85.924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209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2838</v>
      </c>
    </row>
    <row r="143" spans="1:51" s="12" customFormat="1" ht="12">
      <c r="A143" s="12"/>
      <c r="B143" s="235"/>
      <c r="C143" s="236"/>
      <c r="D143" s="237" t="s">
        <v>210</v>
      </c>
      <c r="E143" s="238" t="s">
        <v>1</v>
      </c>
      <c r="F143" s="239" t="s">
        <v>2839</v>
      </c>
      <c r="G143" s="236"/>
      <c r="H143" s="240">
        <v>85.924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46" t="s">
        <v>210</v>
      </c>
      <c r="AU143" s="246" t="s">
        <v>86</v>
      </c>
      <c r="AV143" s="12" t="s">
        <v>86</v>
      </c>
      <c r="AW143" s="12" t="s">
        <v>33</v>
      </c>
      <c r="AX143" s="12" t="s">
        <v>8</v>
      </c>
      <c r="AY143" s="246" t="s">
        <v>204</v>
      </c>
    </row>
    <row r="144" spans="1:65" s="2" customFormat="1" ht="21.75" customHeight="1">
      <c r="A144" s="38"/>
      <c r="B144" s="39"/>
      <c r="C144" s="221" t="s">
        <v>209</v>
      </c>
      <c r="D144" s="221" t="s">
        <v>205</v>
      </c>
      <c r="E144" s="222" t="s">
        <v>316</v>
      </c>
      <c r="F144" s="223" t="s">
        <v>317</v>
      </c>
      <c r="G144" s="224" t="s">
        <v>219</v>
      </c>
      <c r="H144" s="225">
        <v>130.131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209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209</v>
      </c>
      <c r="BM144" s="233" t="s">
        <v>2840</v>
      </c>
    </row>
    <row r="145" spans="1:51" s="12" customFormat="1" ht="12">
      <c r="A145" s="12"/>
      <c r="B145" s="235"/>
      <c r="C145" s="236"/>
      <c r="D145" s="237" t="s">
        <v>210</v>
      </c>
      <c r="E145" s="238" t="s">
        <v>1</v>
      </c>
      <c r="F145" s="239" t="s">
        <v>2841</v>
      </c>
      <c r="G145" s="236"/>
      <c r="H145" s="240">
        <v>130.131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46" t="s">
        <v>210</v>
      </c>
      <c r="AU145" s="246" t="s">
        <v>86</v>
      </c>
      <c r="AV145" s="12" t="s">
        <v>86</v>
      </c>
      <c r="AW145" s="12" t="s">
        <v>33</v>
      </c>
      <c r="AX145" s="12" t="s">
        <v>8</v>
      </c>
      <c r="AY145" s="246" t="s">
        <v>204</v>
      </c>
    </row>
    <row r="146" spans="1:65" s="2" customFormat="1" ht="21.75" customHeight="1">
      <c r="A146" s="38"/>
      <c r="B146" s="39"/>
      <c r="C146" s="221" t="s">
        <v>224</v>
      </c>
      <c r="D146" s="221" t="s">
        <v>205</v>
      </c>
      <c r="E146" s="222" t="s">
        <v>454</v>
      </c>
      <c r="F146" s="223" t="s">
        <v>455</v>
      </c>
      <c r="G146" s="224" t="s">
        <v>219</v>
      </c>
      <c r="H146" s="225">
        <v>85.924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2842</v>
      </c>
    </row>
    <row r="147" spans="1:51" s="12" customFormat="1" ht="12">
      <c r="A147" s="12"/>
      <c r="B147" s="235"/>
      <c r="C147" s="236"/>
      <c r="D147" s="237" t="s">
        <v>210</v>
      </c>
      <c r="E147" s="238" t="s">
        <v>1</v>
      </c>
      <c r="F147" s="239" t="s">
        <v>2839</v>
      </c>
      <c r="G147" s="236"/>
      <c r="H147" s="240">
        <v>85.924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46" t="s">
        <v>210</v>
      </c>
      <c r="AU147" s="246" t="s">
        <v>86</v>
      </c>
      <c r="AV147" s="12" t="s">
        <v>86</v>
      </c>
      <c r="AW147" s="12" t="s">
        <v>33</v>
      </c>
      <c r="AX147" s="12" t="s">
        <v>77</v>
      </c>
      <c r="AY147" s="246" t="s">
        <v>204</v>
      </c>
    </row>
    <row r="148" spans="1:65" s="2" customFormat="1" ht="21.75" customHeight="1">
      <c r="A148" s="38"/>
      <c r="B148" s="39"/>
      <c r="C148" s="221" t="s">
        <v>220</v>
      </c>
      <c r="D148" s="221" t="s">
        <v>205</v>
      </c>
      <c r="E148" s="222" t="s">
        <v>457</v>
      </c>
      <c r="F148" s="223" t="s">
        <v>458</v>
      </c>
      <c r="G148" s="224" t="s">
        <v>219</v>
      </c>
      <c r="H148" s="225">
        <v>85.924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2843</v>
      </c>
    </row>
    <row r="149" spans="1:51" s="15" customFormat="1" ht="12">
      <c r="A149" s="15"/>
      <c r="B149" s="270"/>
      <c r="C149" s="271"/>
      <c r="D149" s="237" t="s">
        <v>210</v>
      </c>
      <c r="E149" s="272" t="s">
        <v>1</v>
      </c>
      <c r="F149" s="273" t="s">
        <v>2844</v>
      </c>
      <c r="G149" s="271"/>
      <c r="H149" s="272" t="s">
        <v>1</v>
      </c>
      <c r="I149" s="274"/>
      <c r="J149" s="271"/>
      <c r="K149" s="271"/>
      <c r="L149" s="275"/>
      <c r="M149" s="276"/>
      <c r="N149" s="277"/>
      <c r="O149" s="277"/>
      <c r="P149" s="277"/>
      <c r="Q149" s="277"/>
      <c r="R149" s="277"/>
      <c r="S149" s="277"/>
      <c r="T149" s="27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9" t="s">
        <v>210</v>
      </c>
      <c r="AU149" s="279" t="s">
        <v>86</v>
      </c>
      <c r="AV149" s="15" t="s">
        <v>8</v>
      </c>
      <c r="AW149" s="15" t="s">
        <v>33</v>
      </c>
      <c r="AX149" s="15" t="s">
        <v>77</v>
      </c>
      <c r="AY149" s="279" t="s">
        <v>204</v>
      </c>
    </row>
    <row r="150" spans="1:51" s="12" customFormat="1" ht="12">
      <c r="A150" s="12"/>
      <c r="B150" s="235"/>
      <c r="C150" s="236"/>
      <c r="D150" s="237" t="s">
        <v>210</v>
      </c>
      <c r="E150" s="238" t="s">
        <v>1</v>
      </c>
      <c r="F150" s="239" t="s">
        <v>2845</v>
      </c>
      <c r="G150" s="236"/>
      <c r="H150" s="240">
        <v>37.118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46" t="s">
        <v>210</v>
      </c>
      <c r="AU150" s="246" t="s">
        <v>86</v>
      </c>
      <c r="AV150" s="12" t="s">
        <v>86</v>
      </c>
      <c r="AW150" s="12" t="s">
        <v>33</v>
      </c>
      <c r="AX150" s="12" t="s">
        <v>77</v>
      </c>
      <c r="AY150" s="246" t="s">
        <v>204</v>
      </c>
    </row>
    <row r="151" spans="1:51" s="12" customFormat="1" ht="12">
      <c r="A151" s="12"/>
      <c r="B151" s="235"/>
      <c r="C151" s="236"/>
      <c r="D151" s="237" t="s">
        <v>210</v>
      </c>
      <c r="E151" s="238" t="s">
        <v>1</v>
      </c>
      <c r="F151" s="239" t="s">
        <v>2846</v>
      </c>
      <c r="G151" s="236"/>
      <c r="H151" s="240">
        <v>3.981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6" t="s">
        <v>210</v>
      </c>
      <c r="AU151" s="246" t="s">
        <v>86</v>
      </c>
      <c r="AV151" s="12" t="s">
        <v>86</v>
      </c>
      <c r="AW151" s="12" t="s">
        <v>33</v>
      </c>
      <c r="AX151" s="12" t="s">
        <v>77</v>
      </c>
      <c r="AY151" s="246" t="s">
        <v>204</v>
      </c>
    </row>
    <row r="152" spans="1:51" s="12" customFormat="1" ht="12">
      <c r="A152" s="12"/>
      <c r="B152" s="235"/>
      <c r="C152" s="236"/>
      <c r="D152" s="237" t="s">
        <v>210</v>
      </c>
      <c r="E152" s="238" t="s">
        <v>1</v>
      </c>
      <c r="F152" s="239" t="s">
        <v>2847</v>
      </c>
      <c r="G152" s="236"/>
      <c r="H152" s="240">
        <v>44.825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46" t="s">
        <v>210</v>
      </c>
      <c r="AU152" s="246" t="s">
        <v>86</v>
      </c>
      <c r="AV152" s="12" t="s">
        <v>86</v>
      </c>
      <c r="AW152" s="12" t="s">
        <v>33</v>
      </c>
      <c r="AX152" s="12" t="s">
        <v>77</v>
      </c>
      <c r="AY152" s="246" t="s">
        <v>204</v>
      </c>
    </row>
    <row r="153" spans="1:63" s="11" customFormat="1" ht="22.8" customHeight="1">
      <c r="A153" s="11"/>
      <c r="B153" s="207"/>
      <c r="C153" s="208"/>
      <c r="D153" s="209" t="s">
        <v>76</v>
      </c>
      <c r="E153" s="268" t="s">
        <v>86</v>
      </c>
      <c r="F153" s="268" t="s">
        <v>470</v>
      </c>
      <c r="G153" s="208"/>
      <c r="H153" s="208"/>
      <c r="I153" s="211"/>
      <c r="J153" s="269">
        <f>BK153</f>
        <v>0</v>
      </c>
      <c r="K153" s="208"/>
      <c r="L153" s="213"/>
      <c r="M153" s="214"/>
      <c r="N153" s="215"/>
      <c r="O153" s="215"/>
      <c r="P153" s="216">
        <f>SUM(P154:P180)</f>
        <v>0</v>
      </c>
      <c r="Q153" s="215"/>
      <c r="R153" s="216">
        <f>SUM(R154:R180)</f>
        <v>176.88130341999997</v>
      </c>
      <c r="S153" s="215"/>
      <c r="T153" s="217">
        <f>SUM(T154:T180)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218" t="s">
        <v>8</v>
      </c>
      <c r="AT153" s="219" t="s">
        <v>76</v>
      </c>
      <c r="AU153" s="219" t="s">
        <v>8</v>
      </c>
      <c r="AY153" s="218" t="s">
        <v>204</v>
      </c>
      <c r="BK153" s="220">
        <f>SUM(BK154:BK180)</f>
        <v>0</v>
      </c>
    </row>
    <row r="154" spans="1:65" s="2" customFormat="1" ht="21.75" customHeight="1">
      <c r="A154" s="38"/>
      <c r="B154" s="39"/>
      <c r="C154" s="221" t="s">
        <v>232</v>
      </c>
      <c r="D154" s="221" t="s">
        <v>205</v>
      </c>
      <c r="E154" s="222" t="s">
        <v>471</v>
      </c>
      <c r="F154" s="223" t="s">
        <v>472</v>
      </c>
      <c r="G154" s="224" t="s">
        <v>473</v>
      </c>
      <c r="H154" s="225">
        <v>69.54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0.00073</v>
      </c>
      <c r="R154" s="231">
        <f>Q154*H154</f>
        <v>0.0507642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209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2848</v>
      </c>
    </row>
    <row r="155" spans="1:51" s="12" customFormat="1" ht="12">
      <c r="A155" s="12"/>
      <c r="B155" s="235"/>
      <c r="C155" s="236"/>
      <c r="D155" s="237" t="s">
        <v>210</v>
      </c>
      <c r="E155" s="238" t="s">
        <v>1</v>
      </c>
      <c r="F155" s="239" t="s">
        <v>2849</v>
      </c>
      <c r="G155" s="236"/>
      <c r="H155" s="240">
        <v>69.54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6" t="s">
        <v>210</v>
      </c>
      <c r="AU155" s="246" t="s">
        <v>86</v>
      </c>
      <c r="AV155" s="12" t="s">
        <v>86</v>
      </c>
      <c r="AW155" s="12" t="s">
        <v>33</v>
      </c>
      <c r="AX155" s="12" t="s">
        <v>8</v>
      </c>
      <c r="AY155" s="246" t="s">
        <v>204</v>
      </c>
    </row>
    <row r="156" spans="1:65" s="2" customFormat="1" ht="21.75" customHeight="1">
      <c r="A156" s="38"/>
      <c r="B156" s="39"/>
      <c r="C156" s="221" t="s">
        <v>223</v>
      </c>
      <c r="D156" s="221" t="s">
        <v>205</v>
      </c>
      <c r="E156" s="222" t="s">
        <v>479</v>
      </c>
      <c r="F156" s="223" t="s">
        <v>480</v>
      </c>
      <c r="G156" s="224" t="s">
        <v>219</v>
      </c>
      <c r="H156" s="225">
        <v>20.334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2.45329</v>
      </c>
      <c r="R156" s="231">
        <f>Q156*H156</f>
        <v>49.885198859999996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2850</v>
      </c>
    </row>
    <row r="157" spans="1:51" s="12" customFormat="1" ht="12">
      <c r="A157" s="12"/>
      <c r="B157" s="235"/>
      <c r="C157" s="236"/>
      <c r="D157" s="237" t="s">
        <v>210</v>
      </c>
      <c r="E157" s="238" t="s">
        <v>1</v>
      </c>
      <c r="F157" s="239" t="s">
        <v>2851</v>
      </c>
      <c r="G157" s="236"/>
      <c r="H157" s="240">
        <v>20.334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6" t="s">
        <v>210</v>
      </c>
      <c r="AU157" s="246" t="s">
        <v>86</v>
      </c>
      <c r="AV157" s="12" t="s">
        <v>86</v>
      </c>
      <c r="AW157" s="12" t="s">
        <v>33</v>
      </c>
      <c r="AX157" s="12" t="s">
        <v>8</v>
      </c>
      <c r="AY157" s="246" t="s">
        <v>204</v>
      </c>
    </row>
    <row r="158" spans="1:65" s="2" customFormat="1" ht="16.5" customHeight="1">
      <c r="A158" s="38"/>
      <c r="B158" s="39"/>
      <c r="C158" s="221" t="s">
        <v>243</v>
      </c>
      <c r="D158" s="221" t="s">
        <v>205</v>
      </c>
      <c r="E158" s="222" t="s">
        <v>481</v>
      </c>
      <c r="F158" s="223" t="s">
        <v>482</v>
      </c>
      <c r="G158" s="224" t="s">
        <v>208</v>
      </c>
      <c r="H158" s="225">
        <v>101.671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0.00269</v>
      </c>
      <c r="R158" s="231">
        <f>Q158*H158</f>
        <v>0.27349499000000005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209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2852</v>
      </c>
    </row>
    <row r="159" spans="1:51" s="12" customFormat="1" ht="12">
      <c r="A159" s="12"/>
      <c r="B159" s="235"/>
      <c r="C159" s="236"/>
      <c r="D159" s="237" t="s">
        <v>210</v>
      </c>
      <c r="E159" s="238" t="s">
        <v>1</v>
      </c>
      <c r="F159" s="239" t="s">
        <v>2853</v>
      </c>
      <c r="G159" s="236"/>
      <c r="H159" s="240">
        <v>101.671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6" t="s">
        <v>210</v>
      </c>
      <c r="AU159" s="246" t="s">
        <v>86</v>
      </c>
      <c r="AV159" s="12" t="s">
        <v>86</v>
      </c>
      <c r="AW159" s="12" t="s">
        <v>33</v>
      </c>
      <c r="AX159" s="12" t="s">
        <v>8</v>
      </c>
      <c r="AY159" s="246" t="s">
        <v>204</v>
      </c>
    </row>
    <row r="160" spans="1:65" s="2" customFormat="1" ht="16.5" customHeight="1">
      <c r="A160" s="38"/>
      <c r="B160" s="39"/>
      <c r="C160" s="221" t="s">
        <v>227</v>
      </c>
      <c r="D160" s="221" t="s">
        <v>205</v>
      </c>
      <c r="E160" s="222" t="s">
        <v>486</v>
      </c>
      <c r="F160" s="223" t="s">
        <v>487</v>
      </c>
      <c r="G160" s="224" t="s">
        <v>208</v>
      </c>
      <c r="H160" s="225">
        <v>101.671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209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2854</v>
      </c>
    </row>
    <row r="161" spans="1:65" s="2" customFormat="1" ht="21.75" customHeight="1">
      <c r="A161" s="38"/>
      <c r="B161" s="39"/>
      <c r="C161" s="221" t="s">
        <v>250</v>
      </c>
      <c r="D161" s="221" t="s">
        <v>205</v>
      </c>
      <c r="E161" s="222" t="s">
        <v>489</v>
      </c>
      <c r="F161" s="223" t="s">
        <v>490</v>
      </c>
      <c r="G161" s="224" t="s">
        <v>230</v>
      </c>
      <c r="H161" s="225">
        <v>0.907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1.06017</v>
      </c>
      <c r="R161" s="231">
        <f>Q161*H161</f>
        <v>0.9615741900000001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209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2855</v>
      </c>
    </row>
    <row r="162" spans="1:51" s="12" customFormat="1" ht="12">
      <c r="A162" s="12"/>
      <c r="B162" s="235"/>
      <c r="C162" s="236"/>
      <c r="D162" s="237" t="s">
        <v>210</v>
      </c>
      <c r="E162" s="238" t="s">
        <v>1</v>
      </c>
      <c r="F162" s="239" t="s">
        <v>2856</v>
      </c>
      <c r="G162" s="236"/>
      <c r="H162" s="240">
        <v>0.23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46" t="s">
        <v>210</v>
      </c>
      <c r="AU162" s="246" t="s">
        <v>86</v>
      </c>
      <c r="AV162" s="12" t="s">
        <v>86</v>
      </c>
      <c r="AW162" s="12" t="s">
        <v>33</v>
      </c>
      <c r="AX162" s="12" t="s">
        <v>77</v>
      </c>
      <c r="AY162" s="246" t="s">
        <v>204</v>
      </c>
    </row>
    <row r="163" spans="1:51" s="12" customFormat="1" ht="12">
      <c r="A163" s="12"/>
      <c r="B163" s="235"/>
      <c r="C163" s="236"/>
      <c r="D163" s="237" t="s">
        <v>210</v>
      </c>
      <c r="E163" s="238" t="s">
        <v>1</v>
      </c>
      <c r="F163" s="239" t="s">
        <v>2857</v>
      </c>
      <c r="G163" s="236"/>
      <c r="H163" s="240">
        <v>0.677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46" t="s">
        <v>210</v>
      </c>
      <c r="AU163" s="246" t="s">
        <v>86</v>
      </c>
      <c r="AV163" s="12" t="s">
        <v>86</v>
      </c>
      <c r="AW163" s="12" t="s">
        <v>33</v>
      </c>
      <c r="AX163" s="12" t="s">
        <v>77</v>
      </c>
      <c r="AY163" s="246" t="s">
        <v>204</v>
      </c>
    </row>
    <row r="164" spans="1:65" s="2" customFormat="1" ht="21.75" customHeight="1">
      <c r="A164" s="38"/>
      <c r="B164" s="39"/>
      <c r="C164" s="221" t="s">
        <v>231</v>
      </c>
      <c r="D164" s="221" t="s">
        <v>205</v>
      </c>
      <c r="E164" s="222" t="s">
        <v>496</v>
      </c>
      <c r="F164" s="223" t="s">
        <v>497</v>
      </c>
      <c r="G164" s="224" t="s">
        <v>219</v>
      </c>
      <c r="H164" s="225">
        <v>35.101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2.45329</v>
      </c>
      <c r="R164" s="231">
        <f>Q164*H164</f>
        <v>86.11293229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2858</v>
      </c>
    </row>
    <row r="165" spans="1:51" s="12" customFormat="1" ht="12">
      <c r="A165" s="12"/>
      <c r="B165" s="235"/>
      <c r="C165" s="236"/>
      <c r="D165" s="237" t="s">
        <v>210</v>
      </c>
      <c r="E165" s="238" t="s">
        <v>1</v>
      </c>
      <c r="F165" s="239" t="s">
        <v>2859</v>
      </c>
      <c r="G165" s="236"/>
      <c r="H165" s="240">
        <v>34.496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46" t="s">
        <v>210</v>
      </c>
      <c r="AU165" s="246" t="s">
        <v>86</v>
      </c>
      <c r="AV165" s="12" t="s">
        <v>86</v>
      </c>
      <c r="AW165" s="12" t="s">
        <v>33</v>
      </c>
      <c r="AX165" s="12" t="s">
        <v>77</v>
      </c>
      <c r="AY165" s="246" t="s">
        <v>204</v>
      </c>
    </row>
    <row r="166" spans="1:51" s="12" customFormat="1" ht="12">
      <c r="A166" s="12"/>
      <c r="B166" s="235"/>
      <c r="C166" s="236"/>
      <c r="D166" s="237" t="s">
        <v>210</v>
      </c>
      <c r="E166" s="238" t="s">
        <v>1</v>
      </c>
      <c r="F166" s="239" t="s">
        <v>2860</v>
      </c>
      <c r="G166" s="236"/>
      <c r="H166" s="240">
        <v>0.605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46" t="s">
        <v>210</v>
      </c>
      <c r="AU166" s="246" t="s">
        <v>86</v>
      </c>
      <c r="AV166" s="12" t="s">
        <v>86</v>
      </c>
      <c r="AW166" s="12" t="s">
        <v>33</v>
      </c>
      <c r="AX166" s="12" t="s">
        <v>77</v>
      </c>
      <c r="AY166" s="246" t="s">
        <v>204</v>
      </c>
    </row>
    <row r="167" spans="1:65" s="2" customFormat="1" ht="16.5" customHeight="1">
      <c r="A167" s="38"/>
      <c r="B167" s="39"/>
      <c r="C167" s="221" t="s">
        <v>315</v>
      </c>
      <c r="D167" s="221" t="s">
        <v>205</v>
      </c>
      <c r="E167" s="222" t="s">
        <v>504</v>
      </c>
      <c r="F167" s="223" t="s">
        <v>505</v>
      </c>
      <c r="G167" s="224" t="s">
        <v>208</v>
      </c>
      <c r="H167" s="225">
        <v>73.808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0.00264</v>
      </c>
      <c r="R167" s="231">
        <f>Q167*H167</f>
        <v>0.19485312000000002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209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2861</v>
      </c>
    </row>
    <row r="168" spans="1:51" s="12" customFormat="1" ht="12">
      <c r="A168" s="12"/>
      <c r="B168" s="235"/>
      <c r="C168" s="236"/>
      <c r="D168" s="237" t="s">
        <v>210</v>
      </c>
      <c r="E168" s="238" t="s">
        <v>1</v>
      </c>
      <c r="F168" s="239" t="s">
        <v>2862</v>
      </c>
      <c r="G168" s="236"/>
      <c r="H168" s="240">
        <v>67.76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6" t="s">
        <v>210</v>
      </c>
      <c r="AU168" s="246" t="s">
        <v>86</v>
      </c>
      <c r="AV168" s="12" t="s">
        <v>86</v>
      </c>
      <c r="AW168" s="12" t="s">
        <v>33</v>
      </c>
      <c r="AX168" s="12" t="s">
        <v>77</v>
      </c>
      <c r="AY168" s="246" t="s">
        <v>204</v>
      </c>
    </row>
    <row r="169" spans="1:51" s="12" customFormat="1" ht="12">
      <c r="A169" s="12"/>
      <c r="B169" s="235"/>
      <c r="C169" s="236"/>
      <c r="D169" s="237" t="s">
        <v>210</v>
      </c>
      <c r="E169" s="238" t="s">
        <v>1</v>
      </c>
      <c r="F169" s="239" t="s">
        <v>2863</v>
      </c>
      <c r="G169" s="236"/>
      <c r="H169" s="240">
        <v>6.048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46" t="s">
        <v>210</v>
      </c>
      <c r="AU169" s="246" t="s">
        <v>86</v>
      </c>
      <c r="AV169" s="12" t="s">
        <v>86</v>
      </c>
      <c r="AW169" s="12" t="s">
        <v>33</v>
      </c>
      <c r="AX169" s="12" t="s">
        <v>77</v>
      </c>
      <c r="AY169" s="246" t="s">
        <v>204</v>
      </c>
    </row>
    <row r="170" spans="1:65" s="2" customFormat="1" ht="16.5" customHeight="1">
      <c r="A170" s="38"/>
      <c r="B170" s="39"/>
      <c r="C170" s="221" t="s">
        <v>235</v>
      </c>
      <c r="D170" s="221" t="s">
        <v>205</v>
      </c>
      <c r="E170" s="222" t="s">
        <v>513</v>
      </c>
      <c r="F170" s="223" t="s">
        <v>514</v>
      </c>
      <c r="G170" s="224" t="s">
        <v>208</v>
      </c>
      <c r="H170" s="225">
        <v>73.808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209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2864</v>
      </c>
    </row>
    <row r="171" spans="1:65" s="2" customFormat="1" ht="21.75" customHeight="1">
      <c r="A171" s="38"/>
      <c r="B171" s="39"/>
      <c r="C171" s="221" t="s">
        <v>9</v>
      </c>
      <c r="D171" s="221" t="s">
        <v>205</v>
      </c>
      <c r="E171" s="222" t="s">
        <v>516</v>
      </c>
      <c r="F171" s="223" t="s">
        <v>517</v>
      </c>
      <c r="G171" s="224" t="s">
        <v>274</v>
      </c>
      <c r="H171" s="225">
        <v>11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0.00217</v>
      </c>
      <c r="R171" s="231">
        <f>Q171*H171</f>
        <v>0.023870000000000002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2865</v>
      </c>
    </row>
    <row r="172" spans="1:51" s="12" customFormat="1" ht="12">
      <c r="A172" s="12"/>
      <c r="B172" s="235"/>
      <c r="C172" s="236"/>
      <c r="D172" s="237" t="s">
        <v>210</v>
      </c>
      <c r="E172" s="238" t="s">
        <v>1</v>
      </c>
      <c r="F172" s="239" t="s">
        <v>250</v>
      </c>
      <c r="G172" s="236"/>
      <c r="H172" s="240">
        <v>11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46" t="s">
        <v>210</v>
      </c>
      <c r="AU172" s="246" t="s">
        <v>86</v>
      </c>
      <c r="AV172" s="12" t="s">
        <v>86</v>
      </c>
      <c r="AW172" s="12" t="s">
        <v>33</v>
      </c>
      <c r="AX172" s="12" t="s">
        <v>8</v>
      </c>
      <c r="AY172" s="246" t="s">
        <v>204</v>
      </c>
    </row>
    <row r="173" spans="1:65" s="2" customFormat="1" ht="21.75" customHeight="1">
      <c r="A173" s="38"/>
      <c r="B173" s="39"/>
      <c r="C173" s="221" t="s">
        <v>240</v>
      </c>
      <c r="D173" s="221" t="s">
        <v>205</v>
      </c>
      <c r="E173" s="222" t="s">
        <v>522</v>
      </c>
      <c r="F173" s="223" t="s">
        <v>523</v>
      </c>
      <c r="G173" s="224" t="s">
        <v>230</v>
      </c>
      <c r="H173" s="225">
        <v>0.187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1.06017</v>
      </c>
      <c r="R173" s="231">
        <f>Q173*H173</f>
        <v>0.19825179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209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209</v>
      </c>
      <c r="BM173" s="233" t="s">
        <v>2866</v>
      </c>
    </row>
    <row r="174" spans="1:51" s="12" customFormat="1" ht="12">
      <c r="A174" s="12"/>
      <c r="B174" s="235"/>
      <c r="C174" s="236"/>
      <c r="D174" s="237" t="s">
        <v>210</v>
      </c>
      <c r="E174" s="238" t="s">
        <v>1</v>
      </c>
      <c r="F174" s="239" t="s">
        <v>2867</v>
      </c>
      <c r="G174" s="236"/>
      <c r="H174" s="240">
        <v>0.187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46" t="s">
        <v>210</v>
      </c>
      <c r="AU174" s="246" t="s">
        <v>86</v>
      </c>
      <c r="AV174" s="12" t="s">
        <v>86</v>
      </c>
      <c r="AW174" s="12" t="s">
        <v>33</v>
      </c>
      <c r="AX174" s="12" t="s">
        <v>8</v>
      </c>
      <c r="AY174" s="246" t="s">
        <v>204</v>
      </c>
    </row>
    <row r="175" spans="1:65" s="2" customFormat="1" ht="16.5" customHeight="1">
      <c r="A175" s="38"/>
      <c r="B175" s="39"/>
      <c r="C175" s="221" t="s">
        <v>329</v>
      </c>
      <c r="D175" s="221" t="s">
        <v>205</v>
      </c>
      <c r="E175" s="222" t="s">
        <v>525</v>
      </c>
      <c r="F175" s="223" t="s">
        <v>526</v>
      </c>
      <c r="G175" s="224" t="s">
        <v>230</v>
      </c>
      <c r="H175" s="225">
        <v>0.774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1.06277</v>
      </c>
      <c r="R175" s="231">
        <f>Q175*H175</f>
        <v>0.82258398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209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2868</v>
      </c>
    </row>
    <row r="176" spans="1:51" s="12" customFormat="1" ht="12">
      <c r="A176" s="12"/>
      <c r="B176" s="235"/>
      <c r="C176" s="236"/>
      <c r="D176" s="237" t="s">
        <v>210</v>
      </c>
      <c r="E176" s="238" t="s">
        <v>1</v>
      </c>
      <c r="F176" s="239" t="s">
        <v>2869</v>
      </c>
      <c r="G176" s="236"/>
      <c r="H176" s="240">
        <v>0.774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46" t="s">
        <v>210</v>
      </c>
      <c r="AU176" s="246" t="s">
        <v>86</v>
      </c>
      <c r="AV176" s="12" t="s">
        <v>86</v>
      </c>
      <c r="AW176" s="12" t="s">
        <v>33</v>
      </c>
      <c r="AX176" s="12" t="s">
        <v>8</v>
      </c>
      <c r="AY176" s="246" t="s">
        <v>204</v>
      </c>
    </row>
    <row r="177" spans="1:65" s="2" customFormat="1" ht="21.75" customHeight="1">
      <c r="A177" s="38"/>
      <c r="B177" s="39"/>
      <c r="C177" s="221" t="s">
        <v>246</v>
      </c>
      <c r="D177" s="221" t="s">
        <v>205</v>
      </c>
      <c r="E177" s="222" t="s">
        <v>528</v>
      </c>
      <c r="F177" s="223" t="s">
        <v>529</v>
      </c>
      <c r="G177" s="224" t="s">
        <v>219</v>
      </c>
      <c r="H177" s="225">
        <v>17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2.25634</v>
      </c>
      <c r="R177" s="231">
        <f>Q177*H177</f>
        <v>38.35778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209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2870</v>
      </c>
    </row>
    <row r="178" spans="1:65" s="2" customFormat="1" ht="33" customHeight="1">
      <c r="A178" s="38"/>
      <c r="B178" s="39"/>
      <c r="C178" s="221" t="s">
        <v>339</v>
      </c>
      <c r="D178" s="221" t="s">
        <v>205</v>
      </c>
      <c r="E178" s="222" t="s">
        <v>535</v>
      </c>
      <c r="F178" s="223" t="s">
        <v>2871</v>
      </c>
      <c r="G178" s="224" t="s">
        <v>208</v>
      </c>
      <c r="H178" s="225">
        <v>305.816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209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209</v>
      </c>
      <c r="BM178" s="233" t="s">
        <v>2872</v>
      </c>
    </row>
    <row r="179" spans="1:51" s="12" customFormat="1" ht="12">
      <c r="A179" s="12"/>
      <c r="B179" s="235"/>
      <c r="C179" s="236"/>
      <c r="D179" s="237" t="s">
        <v>210</v>
      </c>
      <c r="E179" s="238" t="s">
        <v>1</v>
      </c>
      <c r="F179" s="239" t="s">
        <v>2873</v>
      </c>
      <c r="G179" s="236"/>
      <c r="H179" s="240">
        <v>305.816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46" t="s">
        <v>210</v>
      </c>
      <c r="AU179" s="246" t="s">
        <v>86</v>
      </c>
      <c r="AV179" s="12" t="s">
        <v>86</v>
      </c>
      <c r="AW179" s="12" t="s">
        <v>33</v>
      </c>
      <c r="AX179" s="12" t="s">
        <v>8</v>
      </c>
      <c r="AY179" s="246" t="s">
        <v>204</v>
      </c>
    </row>
    <row r="180" spans="1:65" s="2" customFormat="1" ht="16.5" customHeight="1">
      <c r="A180" s="38"/>
      <c r="B180" s="39"/>
      <c r="C180" s="221" t="s">
        <v>249</v>
      </c>
      <c r="D180" s="221" t="s">
        <v>205</v>
      </c>
      <c r="E180" s="222" t="s">
        <v>538</v>
      </c>
      <c r="F180" s="223" t="s">
        <v>539</v>
      </c>
      <c r="G180" s="224" t="s">
        <v>374</v>
      </c>
      <c r="H180" s="225">
        <v>8</v>
      </c>
      <c r="I180" s="226"/>
      <c r="J180" s="227">
        <f>ROUND(I180*H180,0)</f>
        <v>0</v>
      </c>
      <c r="K180" s="228"/>
      <c r="L180" s="44"/>
      <c r="M180" s="229" t="s">
        <v>1</v>
      </c>
      <c r="N180" s="230" t="s">
        <v>42</v>
      </c>
      <c r="O180" s="9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209</v>
      </c>
      <c r="AT180" s="233" t="s">
        <v>205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2874</v>
      </c>
    </row>
    <row r="181" spans="1:63" s="11" customFormat="1" ht="22.8" customHeight="1">
      <c r="A181" s="11"/>
      <c r="B181" s="207"/>
      <c r="C181" s="208"/>
      <c r="D181" s="209" t="s">
        <v>76</v>
      </c>
      <c r="E181" s="268" t="s">
        <v>118</v>
      </c>
      <c r="F181" s="268" t="s">
        <v>541</v>
      </c>
      <c r="G181" s="208"/>
      <c r="H181" s="208"/>
      <c r="I181" s="211"/>
      <c r="J181" s="269">
        <f>BK181</f>
        <v>0</v>
      </c>
      <c r="K181" s="208"/>
      <c r="L181" s="213"/>
      <c r="M181" s="214"/>
      <c r="N181" s="215"/>
      <c r="O181" s="215"/>
      <c r="P181" s="216">
        <f>SUM(P182:P183)</f>
        <v>0</v>
      </c>
      <c r="Q181" s="215"/>
      <c r="R181" s="216">
        <f>SUM(R182:R183)</f>
        <v>44.28160905</v>
      </c>
      <c r="S181" s="215"/>
      <c r="T181" s="217">
        <f>SUM(T182:T183)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218" t="s">
        <v>8</v>
      </c>
      <c r="AT181" s="219" t="s">
        <v>76</v>
      </c>
      <c r="AU181" s="219" t="s">
        <v>8</v>
      </c>
      <c r="AY181" s="218" t="s">
        <v>204</v>
      </c>
      <c r="BK181" s="220">
        <f>SUM(BK182:BK183)</f>
        <v>0</v>
      </c>
    </row>
    <row r="182" spans="1:65" s="2" customFormat="1" ht="33" customHeight="1">
      <c r="A182" s="38"/>
      <c r="B182" s="39"/>
      <c r="C182" s="221" t="s">
        <v>7</v>
      </c>
      <c r="D182" s="221" t="s">
        <v>205</v>
      </c>
      <c r="E182" s="222" t="s">
        <v>546</v>
      </c>
      <c r="F182" s="223" t="s">
        <v>547</v>
      </c>
      <c r="G182" s="224" t="s">
        <v>208</v>
      </c>
      <c r="H182" s="225">
        <v>97.979</v>
      </c>
      <c r="I182" s="226"/>
      <c r="J182" s="227">
        <f>ROUND(I182*H182,0)</f>
        <v>0</v>
      </c>
      <c r="K182" s="228"/>
      <c r="L182" s="44"/>
      <c r="M182" s="229" t="s">
        <v>1</v>
      </c>
      <c r="N182" s="230" t="s">
        <v>42</v>
      </c>
      <c r="O182" s="91"/>
      <c r="P182" s="231">
        <f>O182*H182</f>
        <v>0</v>
      </c>
      <c r="Q182" s="231">
        <v>0.45195</v>
      </c>
      <c r="R182" s="231">
        <f>Q182*H182</f>
        <v>44.28160905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209</v>
      </c>
      <c r="AT182" s="233" t="s">
        <v>205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209</v>
      </c>
      <c r="BM182" s="233" t="s">
        <v>2875</v>
      </c>
    </row>
    <row r="183" spans="1:51" s="12" customFormat="1" ht="12">
      <c r="A183" s="12"/>
      <c r="B183" s="235"/>
      <c r="C183" s="236"/>
      <c r="D183" s="237" t="s">
        <v>210</v>
      </c>
      <c r="E183" s="238" t="s">
        <v>1</v>
      </c>
      <c r="F183" s="239" t="s">
        <v>2876</v>
      </c>
      <c r="G183" s="236"/>
      <c r="H183" s="240">
        <v>97.979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46" t="s">
        <v>210</v>
      </c>
      <c r="AU183" s="246" t="s">
        <v>86</v>
      </c>
      <c r="AV183" s="12" t="s">
        <v>86</v>
      </c>
      <c r="AW183" s="12" t="s">
        <v>33</v>
      </c>
      <c r="AX183" s="12" t="s">
        <v>8</v>
      </c>
      <c r="AY183" s="246" t="s">
        <v>204</v>
      </c>
    </row>
    <row r="184" spans="1:63" s="11" customFormat="1" ht="22.8" customHeight="1">
      <c r="A184" s="11"/>
      <c r="B184" s="207"/>
      <c r="C184" s="208"/>
      <c r="D184" s="209" t="s">
        <v>76</v>
      </c>
      <c r="E184" s="268" t="s">
        <v>573</v>
      </c>
      <c r="F184" s="268" t="s">
        <v>598</v>
      </c>
      <c r="G184" s="208"/>
      <c r="H184" s="208"/>
      <c r="I184" s="211"/>
      <c r="J184" s="269">
        <f>BK184</f>
        <v>0</v>
      </c>
      <c r="K184" s="208"/>
      <c r="L184" s="213"/>
      <c r="M184" s="214"/>
      <c r="N184" s="215"/>
      <c r="O184" s="215"/>
      <c r="P184" s="216">
        <f>SUM(P185:P224)</f>
        <v>0</v>
      </c>
      <c r="Q184" s="215"/>
      <c r="R184" s="216">
        <f>SUM(R185:R224)</f>
        <v>82.683604</v>
      </c>
      <c r="S184" s="215"/>
      <c r="T184" s="217">
        <f>SUM(T185:T224)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218" t="s">
        <v>8</v>
      </c>
      <c r="AT184" s="219" t="s">
        <v>76</v>
      </c>
      <c r="AU184" s="219" t="s">
        <v>8</v>
      </c>
      <c r="AY184" s="218" t="s">
        <v>204</v>
      </c>
      <c r="BK184" s="220">
        <f>SUM(BK185:BK224)</f>
        <v>0</v>
      </c>
    </row>
    <row r="185" spans="1:65" s="2" customFormat="1" ht="33" customHeight="1">
      <c r="A185" s="38"/>
      <c r="B185" s="39"/>
      <c r="C185" s="221" t="s">
        <v>361</v>
      </c>
      <c r="D185" s="221" t="s">
        <v>205</v>
      </c>
      <c r="E185" s="222" t="s">
        <v>600</v>
      </c>
      <c r="F185" s="223" t="s">
        <v>601</v>
      </c>
      <c r="G185" s="224" t="s">
        <v>230</v>
      </c>
      <c r="H185" s="225">
        <v>58.966</v>
      </c>
      <c r="I185" s="226"/>
      <c r="J185" s="227">
        <f>ROUND(I185*H185,0)</f>
        <v>0</v>
      </c>
      <c r="K185" s="228"/>
      <c r="L185" s="44"/>
      <c r="M185" s="229" t="s">
        <v>1</v>
      </c>
      <c r="N185" s="230" t="s">
        <v>42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209</v>
      </c>
      <c r="AT185" s="233" t="s">
        <v>205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209</v>
      </c>
      <c r="BM185" s="233" t="s">
        <v>2877</v>
      </c>
    </row>
    <row r="186" spans="1:51" s="12" customFormat="1" ht="12">
      <c r="A186" s="12"/>
      <c r="B186" s="235"/>
      <c r="C186" s="236"/>
      <c r="D186" s="237" t="s">
        <v>210</v>
      </c>
      <c r="E186" s="238" t="s">
        <v>1</v>
      </c>
      <c r="F186" s="239" t="s">
        <v>2878</v>
      </c>
      <c r="G186" s="236"/>
      <c r="H186" s="240">
        <v>58.966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6" t="s">
        <v>210</v>
      </c>
      <c r="AU186" s="246" t="s">
        <v>86</v>
      </c>
      <c r="AV186" s="12" t="s">
        <v>86</v>
      </c>
      <c r="AW186" s="12" t="s">
        <v>33</v>
      </c>
      <c r="AX186" s="12" t="s">
        <v>77</v>
      </c>
      <c r="AY186" s="246" t="s">
        <v>204</v>
      </c>
    </row>
    <row r="187" spans="1:65" s="2" customFormat="1" ht="21.75" customHeight="1">
      <c r="A187" s="38"/>
      <c r="B187" s="39"/>
      <c r="C187" s="280" t="s">
        <v>365</v>
      </c>
      <c r="D187" s="280" t="s">
        <v>366</v>
      </c>
      <c r="E187" s="281" t="s">
        <v>605</v>
      </c>
      <c r="F187" s="282" t="s">
        <v>606</v>
      </c>
      <c r="G187" s="283" t="s">
        <v>369</v>
      </c>
      <c r="H187" s="284">
        <v>61708.824</v>
      </c>
      <c r="I187" s="285"/>
      <c r="J187" s="286">
        <f>ROUND(I187*H187,0)</f>
        <v>0</v>
      </c>
      <c r="K187" s="287"/>
      <c r="L187" s="288"/>
      <c r="M187" s="289" t="s">
        <v>1</v>
      </c>
      <c r="N187" s="290" t="s">
        <v>42</v>
      </c>
      <c r="O187" s="91"/>
      <c r="P187" s="231">
        <f>O187*H187</f>
        <v>0</v>
      </c>
      <c r="Q187" s="231">
        <v>0.001</v>
      </c>
      <c r="R187" s="231">
        <f>Q187*H187</f>
        <v>61.708824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488</v>
      </c>
      <c r="AT187" s="233" t="s">
        <v>366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240</v>
      </c>
      <c r="BM187" s="233" t="s">
        <v>2879</v>
      </c>
    </row>
    <row r="188" spans="1:51" s="12" customFormat="1" ht="12">
      <c r="A188" s="12"/>
      <c r="B188" s="235"/>
      <c r="C188" s="236"/>
      <c r="D188" s="237" t="s">
        <v>210</v>
      </c>
      <c r="E188" s="238" t="s">
        <v>1</v>
      </c>
      <c r="F188" s="239" t="s">
        <v>2880</v>
      </c>
      <c r="G188" s="236"/>
      <c r="H188" s="240">
        <v>61708.824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46" t="s">
        <v>210</v>
      </c>
      <c r="AU188" s="246" t="s">
        <v>86</v>
      </c>
      <c r="AV188" s="12" t="s">
        <v>86</v>
      </c>
      <c r="AW188" s="12" t="s">
        <v>33</v>
      </c>
      <c r="AX188" s="12" t="s">
        <v>8</v>
      </c>
      <c r="AY188" s="246" t="s">
        <v>204</v>
      </c>
    </row>
    <row r="189" spans="1:65" s="2" customFormat="1" ht="16.5" customHeight="1">
      <c r="A189" s="38"/>
      <c r="B189" s="39"/>
      <c r="C189" s="280" t="s">
        <v>253</v>
      </c>
      <c r="D189" s="280" t="s">
        <v>366</v>
      </c>
      <c r="E189" s="281" t="s">
        <v>610</v>
      </c>
      <c r="F189" s="282" t="s">
        <v>611</v>
      </c>
      <c r="G189" s="283" t="s">
        <v>369</v>
      </c>
      <c r="H189" s="284">
        <v>1974.78</v>
      </c>
      <c r="I189" s="285"/>
      <c r="J189" s="286">
        <f>ROUND(I189*H189,0)</f>
        <v>0</v>
      </c>
      <c r="K189" s="287"/>
      <c r="L189" s="288"/>
      <c r="M189" s="289" t="s">
        <v>1</v>
      </c>
      <c r="N189" s="290" t="s">
        <v>42</v>
      </c>
      <c r="O189" s="91"/>
      <c r="P189" s="231">
        <f>O189*H189</f>
        <v>0</v>
      </c>
      <c r="Q189" s="231">
        <v>0.001</v>
      </c>
      <c r="R189" s="231">
        <f>Q189*H189</f>
        <v>1.97478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488</v>
      </c>
      <c r="AT189" s="233" t="s">
        <v>366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240</v>
      </c>
      <c r="BM189" s="233" t="s">
        <v>2881</v>
      </c>
    </row>
    <row r="190" spans="1:51" s="12" customFormat="1" ht="12">
      <c r="A190" s="12"/>
      <c r="B190" s="235"/>
      <c r="C190" s="236"/>
      <c r="D190" s="237" t="s">
        <v>210</v>
      </c>
      <c r="E190" s="238" t="s">
        <v>1</v>
      </c>
      <c r="F190" s="239" t="s">
        <v>2882</v>
      </c>
      <c r="G190" s="236"/>
      <c r="H190" s="240">
        <v>1974.78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46" t="s">
        <v>210</v>
      </c>
      <c r="AU190" s="246" t="s">
        <v>86</v>
      </c>
      <c r="AV190" s="12" t="s">
        <v>86</v>
      </c>
      <c r="AW190" s="12" t="s">
        <v>33</v>
      </c>
      <c r="AX190" s="12" t="s">
        <v>8</v>
      </c>
      <c r="AY190" s="246" t="s">
        <v>204</v>
      </c>
    </row>
    <row r="191" spans="1:65" s="2" customFormat="1" ht="16.5" customHeight="1">
      <c r="A191" s="38"/>
      <c r="B191" s="39"/>
      <c r="C191" s="280" t="s">
        <v>376</v>
      </c>
      <c r="D191" s="280" t="s">
        <v>366</v>
      </c>
      <c r="E191" s="281" t="s">
        <v>2883</v>
      </c>
      <c r="F191" s="282" t="s">
        <v>615</v>
      </c>
      <c r="G191" s="283" t="s">
        <v>616</v>
      </c>
      <c r="H191" s="284">
        <v>1</v>
      </c>
      <c r="I191" s="285"/>
      <c r="J191" s="286">
        <f>ROUND(I191*H191,0)</f>
        <v>0</v>
      </c>
      <c r="K191" s="287"/>
      <c r="L191" s="288"/>
      <c r="M191" s="289" t="s">
        <v>1</v>
      </c>
      <c r="N191" s="290" t="s">
        <v>42</v>
      </c>
      <c r="O191" s="91"/>
      <c r="P191" s="231">
        <f>O191*H191</f>
        <v>0</v>
      </c>
      <c r="Q191" s="231">
        <v>19</v>
      </c>
      <c r="R191" s="231">
        <f>Q191*H191</f>
        <v>19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488</v>
      </c>
      <c r="AT191" s="233" t="s">
        <v>366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240</v>
      </c>
      <c r="BM191" s="233" t="s">
        <v>2884</v>
      </c>
    </row>
    <row r="192" spans="1:65" s="2" customFormat="1" ht="33" customHeight="1">
      <c r="A192" s="38"/>
      <c r="B192" s="39"/>
      <c r="C192" s="221" t="s">
        <v>256</v>
      </c>
      <c r="D192" s="221" t="s">
        <v>205</v>
      </c>
      <c r="E192" s="222" t="s">
        <v>619</v>
      </c>
      <c r="F192" s="223" t="s">
        <v>620</v>
      </c>
      <c r="G192" s="224" t="s">
        <v>208</v>
      </c>
      <c r="H192" s="225">
        <v>748.183</v>
      </c>
      <c r="I192" s="226"/>
      <c r="J192" s="227">
        <f>ROUND(I192*H192,0)</f>
        <v>0</v>
      </c>
      <c r="K192" s="228"/>
      <c r="L192" s="44"/>
      <c r="M192" s="229" t="s">
        <v>1</v>
      </c>
      <c r="N192" s="23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240</v>
      </c>
      <c r="AT192" s="233" t="s">
        <v>205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240</v>
      </c>
      <c r="BM192" s="233" t="s">
        <v>2885</v>
      </c>
    </row>
    <row r="193" spans="1:51" s="12" customFormat="1" ht="12">
      <c r="A193" s="12"/>
      <c r="B193" s="235"/>
      <c r="C193" s="236"/>
      <c r="D193" s="237" t="s">
        <v>210</v>
      </c>
      <c r="E193" s="238" t="s">
        <v>1</v>
      </c>
      <c r="F193" s="239" t="s">
        <v>2886</v>
      </c>
      <c r="G193" s="236"/>
      <c r="H193" s="240">
        <v>483.811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46" t="s">
        <v>210</v>
      </c>
      <c r="AU193" s="246" t="s">
        <v>86</v>
      </c>
      <c r="AV193" s="12" t="s">
        <v>86</v>
      </c>
      <c r="AW193" s="12" t="s">
        <v>33</v>
      </c>
      <c r="AX193" s="12" t="s">
        <v>77</v>
      </c>
      <c r="AY193" s="246" t="s">
        <v>204</v>
      </c>
    </row>
    <row r="194" spans="1:51" s="12" customFormat="1" ht="12">
      <c r="A194" s="12"/>
      <c r="B194" s="235"/>
      <c r="C194" s="236"/>
      <c r="D194" s="237" t="s">
        <v>210</v>
      </c>
      <c r="E194" s="238" t="s">
        <v>1</v>
      </c>
      <c r="F194" s="239" t="s">
        <v>2887</v>
      </c>
      <c r="G194" s="236"/>
      <c r="H194" s="240">
        <v>264.372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46" t="s">
        <v>210</v>
      </c>
      <c r="AU194" s="246" t="s">
        <v>86</v>
      </c>
      <c r="AV194" s="12" t="s">
        <v>86</v>
      </c>
      <c r="AW194" s="12" t="s">
        <v>33</v>
      </c>
      <c r="AX194" s="12" t="s">
        <v>77</v>
      </c>
      <c r="AY194" s="246" t="s">
        <v>204</v>
      </c>
    </row>
    <row r="195" spans="1:65" s="2" customFormat="1" ht="44.25" customHeight="1">
      <c r="A195" s="38"/>
      <c r="B195" s="39"/>
      <c r="C195" s="280" t="s">
        <v>384</v>
      </c>
      <c r="D195" s="280" t="s">
        <v>366</v>
      </c>
      <c r="E195" s="281" t="s">
        <v>622</v>
      </c>
      <c r="F195" s="282" t="s">
        <v>623</v>
      </c>
      <c r="G195" s="283" t="s">
        <v>208</v>
      </c>
      <c r="H195" s="284">
        <v>508.001</v>
      </c>
      <c r="I195" s="285"/>
      <c r="J195" s="286">
        <f>ROUND(I195*H195,0)</f>
        <v>0</v>
      </c>
      <c r="K195" s="287"/>
      <c r="L195" s="288"/>
      <c r="M195" s="289" t="s">
        <v>1</v>
      </c>
      <c r="N195" s="290" t="s">
        <v>42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488</v>
      </c>
      <c r="AT195" s="233" t="s">
        <v>366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240</v>
      </c>
      <c r="BM195" s="233" t="s">
        <v>2888</v>
      </c>
    </row>
    <row r="196" spans="1:51" s="12" customFormat="1" ht="12">
      <c r="A196" s="12"/>
      <c r="B196" s="235"/>
      <c r="C196" s="236"/>
      <c r="D196" s="237" t="s">
        <v>210</v>
      </c>
      <c r="E196" s="238" t="s">
        <v>1</v>
      </c>
      <c r="F196" s="239" t="s">
        <v>2889</v>
      </c>
      <c r="G196" s="236"/>
      <c r="H196" s="240">
        <v>508.001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46" t="s">
        <v>210</v>
      </c>
      <c r="AU196" s="246" t="s">
        <v>86</v>
      </c>
      <c r="AV196" s="12" t="s">
        <v>86</v>
      </c>
      <c r="AW196" s="12" t="s">
        <v>33</v>
      </c>
      <c r="AX196" s="12" t="s">
        <v>8</v>
      </c>
      <c r="AY196" s="246" t="s">
        <v>204</v>
      </c>
    </row>
    <row r="197" spans="1:65" s="2" customFormat="1" ht="44.25" customHeight="1">
      <c r="A197" s="38"/>
      <c r="B197" s="39"/>
      <c r="C197" s="280" t="s">
        <v>389</v>
      </c>
      <c r="D197" s="280" t="s">
        <v>366</v>
      </c>
      <c r="E197" s="281" t="s">
        <v>2890</v>
      </c>
      <c r="F197" s="282" t="s">
        <v>2891</v>
      </c>
      <c r="G197" s="283" t="s">
        <v>208</v>
      </c>
      <c r="H197" s="284">
        <v>277.59</v>
      </c>
      <c r="I197" s="285"/>
      <c r="J197" s="286">
        <f>ROUND(I197*H197,0)</f>
        <v>0</v>
      </c>
      <c r="K197" s="287"/>
      <c r="L197" s="288"/>
      <c r="M197" s="289" t="s">
        <v>1</v>
      </c>
      <c r="N197" s="290" t="s">
        <v>42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488</v>
      </c>
      <c r="AT197" s="233" t="s">
        <v>366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240</v>
      </c>
      <c r="BM197" s="233" t="s">
        <v>2892</v>
      </c>
    </row>
    <row r="198" spans="1:51" s="12" customFormat="1" ht="12">
      <c r="A198" s="12"/>
      <c r="B198" s="235"/>
      <c r="C198" s="236"/>
      <c r="D198" s="237" t="s">
        <v>210</v>
      </c>
      <c r="E198" s="238" t="s">
        <v>1</v>
      </c>
      <c r="F198" s="239" t="s">
        <v>2893</v>
      </c>
      <c r="G198" s="236"/>
      <c r="H198" s="240">
        <v>277.59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46" t="s">
        <v>210</v>
      </c>
      <c r="AU198" s="246" t="s">
        <v>86</v>
      </c>
      <c r="AV198" s="12" t="s">
        <v>86</v>
      </c>
      <c r="AW198" s="12" t="s">
        <v>33</v>
      </c>
      <c r="AX198" s="12" t="s">
        <v>8</v>
      </c>
      <c r="AY198" s="246" t="s">
        <v>204</v>
      </c>
    </row>
    <row r="199" spans="1:65" s="2" customFormat="1" ht="33" customHeight="1">
      <c r="A199" s="38"/>
      <c r="B199" s="39"/>
      <c r="C199" s="221" t="s">
        <v>394</v>
      </c>
      <c r="D199" s="221" t="s">
        <v>205</v>
      </c>
      <c r="E199" s="222" t="s">
        <v>630</v>
      </c>
      <c r="F199" s="223" t="s">
        <v>2894</v>
      </c>
      <c r="G199" s="224" t="s">
        <v>374</v>
      </c>
      <c r="H199" s="225">
        <v>2</v>
      </c>
      <c r="I199" s="226"/>
      <c r="J199" s="227">
        <f>ROUND(I199*H199,0)</f>
        <v>0</v>
      </c>
      <c r="K199" s="228"/>
      <c r="L199" s="44"/>
      <c r="M199" s="229" t="s">
        <v>1</v>
      </c>
      <c r="N199" s="230" t="s">
        <v>42</v>
      </c>
      <c r="O199" s="91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209</v>
      </c>
      <c r="AT199" s="233" t="s">
        <v>205</v>
      </c>
      <c r="AU199" s="233" t="s">
        <v>86</v>
      </c>
      <c r="AY199" s="17" t="s">
        <v>204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</v>
      </c>
      <c r="BK199" s="234">
        <f>ROUND(I199*H199,0)</f>
        <v>0</v>
      </c>
      <c r="BL199" s="17" t="s">
        <v>209</v>
      </c>
      <c r="BM199" s="233" t="s">
        <v>2895</v>
      </c>
    </row>
    <row r="200" spans="1:65" s="2" customFormat="1" ht="33" customHeight="1">
      <c r="A200" s="38"/>
      <c r="B200" s="39"/>
      <c r="C200" s="221" t="s">
        <v>399</v>
      </c>
      <c r="D200" s="221" t="s">
        <v>205</v>
      </c>
      <c r="E200" s="222" t="s">
        <v>658</v>
      </c>
      <c r="F200" s="223" t="s">
        <v>2896</v>
      </c>
      <c r="G200" s="224" t="s">
        <v>208</v>
      </c>
      <c r="H200" s="225">
        <v>56.42</v>
      </c>
      <c r="I200" s="226"/>
      <c r="J200" s="227">
        <f>ROUND(I200*H200,0)</f>
        <v>0</v>
      </c>
      <c r="K200" s="228"/>
      <c r="L200" s="44"/>
      <c r="M200" s="229" t="s">
        <v>1</v>
      </c>
      <c r="N200" s="230" t="s">
        <v>42</v>
      </c>
      <c r="O200" s="91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209</v>
      </c>
      <c r="AT200" s="233" t="s">
        <v>205</v>
      </c>
      <c r="AU200" s="233" t="s">
        <v>86</v>
      </c>
      <c r="AY200" s="17" t="s">
        <v>204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</v>
      </c>
      <c r="BK200" s="234">
        <f>ROUND(I200*H200,0)</f>
        <v>0</v>
      </c>
      <c r="BL200" s="17" t="s">
        <v>209</v>
      </c>
      <c r="BM200" s="233" t="s">
        <v>2897</v>
      </c>
    </row>
    <row r="201" spans="1:51" s="12" customFormat="1" ht="12">
      <c r="A201" s="12"/>
      <c r="B201" s="235"/>
      <c r="C201" s="236"/>
      <c r="D201" s="237" t="s">
        <v>210</v>
      </c>
      <c r="E201" s="238" t="s">
        <v>1</v>
      </c>
      <c r="F201" s="239" t="s">
        <v>2898</v>
      </c>
      <c r="G201" s="236"/>
      <c r="H201" s="240">
        <v>56.42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46" t="s">
        <v>210</v>
      </c>
      <c r="AU201" s="246" t="s">
        <v>86</v>
      </c>
      <c r="AV201" s="12" t="s">
        <v>86</v>
      </c>
      <c r="AW201" s="12" t="s">
        <v>33</v>
      </c>
      <c r="AX201" s="12" t="s">
        <v>8</v>
      </c>
      <c r="AY201" s="246" t="s">
        <v>204</v>
      </c>
    </row>
    <row r="202" spans="1:65" s="2" customFormat="1" ht="33" customHeight="1">
      <c r="A202" s="38"/>
      <c r="B202" s="39"/>
      <c r="C202" s="221" t="s">
        <v>406</v>
      </c>
      <c r="D202" s="221" t="s">
        <v>205</v>
      </c>
      <c r="E202" s="222" t="s">
        <v>2899</v>
      </c>
      <c r="F202" s="223" t="s">
        <v>2900</v>
      </c>
      <c r="G202" s="224" t="s">
        <v>208</v>
      </c>
      <c r="H202" s="225">
        <v>92.61</v>
      </c>
      <c r="I202" s="226"/>
      <c r="J202" s="227">
        <f>ROUND(I202*H202,0)</f>
        <v>0</v>
      </c>
      <c r="K202" s="228"/>
      <c r="L202" s="44"/>
      <c r="M202" s="229" t="s">
        <v>1</v>
      </c>
      <c r="N202" s="230" t="s">
        <v>42</v>
      </c>
      <c r="O202" s="91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209</v>
      </c>
      <c r="AT202" s="233" t="s">
        <v>205</v>
      </c>
      <c r="AU202" s="233" t="s">
        <v>86</v>
      </c>
      <c r="AY202" s="17" t="s">
        <v>204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</v>
      </c>
      <c r="BK202" s="234">
        <f>ROUND(I202*H202,0)</f>
        <v>0</v>
      </c>
      <c r="BL202" s="17" t="s">
        <v>209</v>
      </c>
      <c r="BM202" s="233" t="s">
        <v>2901</v>
      </c>
    </row>
    <row r="203" spans="1:51" s="12" customFormat="1" ht="12">
      <c r="A203" s="12"/>
      <c r="B203" s="235"/>
      <c r="C203" s="236"/>
      <c r="D203" s="237" t="s">
        <v>210</v>
      </c>
      <c r="E203" s="238" t="s">
        <v>1</v>
      </c>
      <c r="F203" s="239" t="s">
        <v>2902</v>
      </c>
      <c r="G203" s="236"/>
      <c r="H203" s="240">
        <v>92.61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46" t="s">
        <v>210</v>
      </c>
      <c r="AU203" s="246" t="s">
        <v>86</v>
      </c>
      <c r="AV203" s="12" t="s">
        <v>86</v>
      </c>
      <c r="AW203" s="12" t="s">
        <v>33</v>
      </c>
      <c r="AX203" s="12" t="s">
        <v>8</v>
      </c>
      <c r="AY203" s="246" t="s">
        <v>204</v>
      </c>
    </row>
    <row r="204" spans="1:65" s="2" customFormat="1" ht="21.75" customHeight="1">
      <c r="A204" s="38"/>
      <c r="B204" s="39"/>
      <c r="C204" s="221" t="s">
        <v>488</v>
      </c>
      <c r="D204" s="221" t="s">
        <v>205</v>
      </c>
      <c r="E204" s="222" t="s">
        <v>663</v>
      </c>
      <c r="F204" s="223" t="s">
        <v>2903</v>
      </c>
      <c r="G204" s="224" t="s">
        <v>369</v>
      </c>
      <c r="H204" s="225">
        <v>4691.308</v>
      </c>
      <c r="I204" s="226"/>
      <c r="J204" s="227">
        <f>ROUND(I204*H204,0)</f>
        <v>0</v>
      </c>
      <c r="K204" s="228"/>
      <c r="L204" s="44"/>
      <c r="M204" s="229" t="s">
        <v>1</v>
      </c>
      <c r="N204" s="230" t="s">
        <v>42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209</v>
      </c>
      <c r="AT204" s="233" t="s">
        <v>205</v>
      </c>
      <c r="AU204" s="233" t="s">
        <v>86</v>
      </c>
      <c r="AY204" s="17" t="s">
        <v>204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</v>
      </c>
      <c r="BK204" s="234">
        <f>ROUND(I204*H204,0)</f>
        <v>0</v>
      </c>
      <c r="BL204" s="17" t="s">
        <v>209</v>
      </c>
      <c r="BM204" s="233" t="s">
        <v>2904</v>
      </c>
    </row>
    <row r="205" spans="1:51" s="12" customFormat="1" ht="12">
      <c r="A205" s="12"/>
      <c r="B205" s="235"/>
      <c r="C205" s="236"/>
      <c r="D205" s="237" t="s">
        <v>210</v>
      </c>
      <c r="E205" s="238" t="s">
        <v>1</v>
      </c>
      <c r="F205" s="239" t="s">
        <v>2905</v>
      </c>
      <c r="G205" s="236"/>
      <c r="H205" s="240">
        <v>645.12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46" t="s">
        <v>210</v>
      </c>
      <c r="AU205" s="246" t="s">
        <v>86</v>
      </c>
      <c r="AV205" s="12" t="s">
        <v>86</v>
      </c>
      <c r="AW205" s="12" t="s">
        <v>33</v>
      </c>
      <c r="AX205" s="12" t="s">
        <v>77</v>
      </c>
      <c r="AY205" s="246" t="s">
        <v>204</v>
      </c>
    </row>
    <row r="206" spans="1:51" s="12" customFormat="1" ht="12">
      <c r="A206" s="12"/>
      <c r="B206" s="235"/>
      <c r="C206" s="236"/>
      <c r="D206" s="237" t="s">
        <v>210</v>
      </c>
      <c r="E206" s="238" t="s">
        <v>1</v>
      </c>
      <c r="F206" s="239" t="s">
        <v>2906</v>
      </c>
      <c r="G206" s="236"/>
      <c r="H206" s="240">
        <v>576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46" t="s">
        <v>210</v>
      </c>
      <c r="AU206" s="246" t="s">
        <v>86</v>
      </c>
      <c r="AV206" s="12" t="s">
        <v>86</v>
      </c>
      <c r="AW206" s="12" t="s">
        <v>33</v>
      </c>
      <c r="AX206" s="12" t="s">
        <v>77</v>
      </c>
      <c r="AY206" s="246" t="s">
        <v>204</v>
      </c>
    </row>
    <row r="207" spans="1:51" s="12" customFormat="1" ht="12">
      <c r="A207" s="12"/>
      <c r="B207" s="235"/>
      <c r="C207" s="236"/>
      <c r="D207" s="237" t="s">
        <v>210</v>
      </c>
      <c r="E207" s="238" t="s">
        <v>1</v>
      </c>
      <c r="F207" s="239" t="s">
        <v>2907</v>
      </c>
      <c r="G207" s="236"/>
      <c r="H207" s="240">
        <v>460.8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46" t="s">
        <v>210</v>
      </c>
      <c r="AU207" s="246" t="s">
        <v>86</v>
      </c>
      <c r="AV207" s="12" t="s">
        <v>86</v>
      </c>
      <c r="AW207" s="12" t="s">
        <v>33</v>
      </c>
      <c r="AX207" s="12" t="s">
        <v>77</v>
      </c>
      <c r="AY207" s="246" t="s">
        <v>204</v>
      </c>
    </row>
    <row r="208" spans="1:51" s="12" customFormat="1" ht="12">
      <c r="A208" s="12"/>
      <c r="B208" s="235"/>
      <c r="C208" s="236"/>
      <c r="D208" s="237" t="s">
        <v>210</v>
      </c>
      <c r="E208" s="238" t="s">
        <v>1</v>
      </c>
      <c r="F208" s="239" t="s">
        <v>2908</v>
      </c>
      <c r="G208" s="236"/>
      <c r="H208" s="240">
        <v>82.584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46" t="s">
        <v>210</v>
      </c>
      <c r="AU208" s="246" t="s">
        <v>86</v>
      </c>
      <c r="AV208" s="12" t="s">
        <v>86</v>
      </c>
      <c r="AW208" s="12" t="s">
        <v>33</v>
      </c>
      <c r="AX208" s="12" t="s">
        <v>77</v>
      </c>
      <c r="AY208" s="246" t="s">
        <v>204</v>
      </c>
    </row>
    <row r="209" spans="1:51" s="12" customFormat="1" ht="12">
      <c r="A209" s="12"/>
      <c r="B209" s="235"/>
      <c r="C209" s="236"/>
      <c r="D209" s="237" t="s">
        <v>210</v>
      </c>
      <c r="E209" s="238" t="s">
        <v>1</v>
      </c>
      <c r="F209" s="239" t="s">
        <v>2909</v>
      </c>
      <c r="G209" s="236"/>
      <c r="H209" s="240">
        <v>870.337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46" t="s">
        <v>210</v>
      </c>
      <c r="AU209" s="246" t="s">
        <v>86</v>
      </c>
      <c r="AV209" s="12" t="s">
        <v>86</v>
      </c>
      <c r="AW209" s="12" t="s">
        <v>33</v>
      </c>
      <c r="AX209" s="12" t="s">
        <v>77</v>
      </c>
      <c r="AY209" s="246" t="s">
        <v>204</v>
      </c>
    </row>
    <row r="210" spans="1:51" s="12" customFormat="1" ht="12">
      <c r="A210" s="12"/>
      <c r="B210" s="235"/>
      <c r="C210" s="236"/>
      <c r="D210" s="237" t="s">
        <v>210</v>
      </c>
      <c r="E210" s="238" t="s">
        <v>1</v>
      </c>
      <c r="F210" s="239" t="s">
        <v>2910</v>
      </c>
      <c r="G210" s="236"/>
      <c r="H210" s="240">
        <v>1629.984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46" t="s">
        <v>210</v>
      </c>
      <c r="AU210" s="246" t="s">
        <v>86</v>
      </c>
      <c r="AV210" s="12" t="s">
        <v>86</v>
      </c>
      <c r="AW210" s="12" t="s">
        <v>33</v>
      </c>
      <c r="AX210" s="12" t="s">
        <v>77</v>
      </c>
      <c r="AY210" s="246" t="s">
        <v>204</v>
      </c>
    </row>
    <row r="211" spans="1:51" s="12" customFormat="1" ht="12">
      <c r="A211" s="12"/>
      <c r="B211" s="235"/>
      <c r="C211" s="236"/>
      <c r="D211" s="237" t="s">
        <v>210</v>
      </c>
      <c r="E211" s="238" t="s">
        <v>1</v>
      </c>
      <c r="F211" s="239" t="s">
        <v>2911</v>
      </c>
      <c r="G211" s="236"/>
      <c r="H211" s="240">
        <v>426.483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46" t="s">
        <v>210</v>
      </c>
      <c r="AU211" s="246" t="s">
        <v>86</v>
      </c>
      <c r="AV211" s="12" t="s">
        <v>86</v>
      </c>
      <c r="AW211" s="12" t="s">
        <v>33</v>
      </c>
      <c r="AX211" s="12" t="s">
        <v>77</v>
      </c>
      <c r="AY211" s="246" t="s">
        <v>204</v>
      </c>
    </row>
    <row r="212" spans="1:65" s="2" customFormat="1" ht="33" customHeight="1">
      <c r="A212" s="38"/>
      <c r="B212" s="39"/>
      <c r="C212" s="221" t="s">
        <v>573</v>
      </c>
      <c r="D212" s="221" t="s">
        <v>205</v>
      </c>
      <c r="E212" s="222" t="s">
        <v>674</v>
      </c>
      <c r="F212" s="223" t="s">
        <v>675</v>
      </c>
      <c r="G212" s="224" t="s">
        <v>374</v>
      </c>
      <c r="H212" s="225">
        <v>16</v>
      </c>
      <c r="I212" s="226"/>
      <c r="J212" s="227">
        <f>ROUND(I212*H212,0)</f>
        <v>0</v>
      </c>
      <c r="K212" s="228"/>
      <c r="L212" s="44"/>
      <c r="M212" s="229" t="s">
        <v>1</v>
      </c>
      <c r="N212" s="230" t="s">
        <v>42</v>
      </c>
      <c r="O212" s="91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209</v>
      </c>
      <c r="AT212" s="233" t="s">
        <v>205</v>
      </c>
      <c r="AU212" s="233" t="s">
        <v>86</v>
      </c>
      <c r="AY212" s="17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</v>
      </c>
      <c r="BK212" s="234">
        <f>ROUND(I212*H212,0)</f>
        <v>0</v>
      </c>
      <c r="BL212" s="17" t="s">
        <v>209</v>
      </c>
      <c r="BM212" s="233" t="s">
        <v>2912</v>
      </c>
    </row>
    <row r="213" spans="1:51" s="12" customFormat="1" ht="12">
      <c r="A213" s="12"/>
      <c r="B213" s="235"/>
      <c r="C213" s="236"/>
      <c r="D213" s="237" t="s">
        <v>210</v>
      </c>
      <c r="E213" s="238" t="s">
        <v>1</v>
      </c>
      <c r="F213" s="239" t="s">
        <v>681</v>
      </c>
      <c r="G213" s="236"/>
      <c r="H213" s="240">
        <v>16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46" t="s">
        <v>210</v>
      </c>
      <c r="AU213" s="246" t="s">
        <v>86</v>
      </c>
      <c r="AV213" s="12" t="s">
        <v>86</v>
      </c>
      <c r="AW213" s="12" t="s">
        <v>33</v>
      </c>
      <c r="AX213" s="12" t="s">
        <v>8</v>
      </c>
      <c r="AY213" s="246" t="s">
        <v>204</v>
      </c>
    </row>
    <row r="214" spans="1:65" s="2" customFormat="1" ht="33" customHeight="1">
      <c r="A214" s="38"/>
      <c r="B214" s="39"/>
      <c r="C214" s="221" t="s">
        <v>491</v>
      </c>
      <c r="D214" s="221" t="s">
        <v>205</v>
      </c>
      <c r="E214" s="222" t="s">
        <v>678</v>
      </c>
      <c r="F214" s="223" t="s">
        <v>679</v>
      </c>
      <c r="G214" s="224" t="s">
        <v>374</v>
      </c>
      <c r="H214" s="225">
        <v>4</v>
      </c>
      <c r="I214" s="226"/>
      <c r="J214" s="227">
        <f>ROUND(I214*H214,0)</f>
        <v>0</v>
      </c>
      <c r="K214" s="228"/>
      <c r="L214" s="44"/>
      <c r="M214" s="229" t="s">
        <v>1</v>
      </c>
      <c r="N214" s="230" t="s">
        <v>42</v>
      </c>
      <c r="O214" s="91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209</v>
      </c>
      <c r="AT214" s="233" t="s">
        <v>205</v>
      </c>
      <c r="AU214" s="233" t="s">
        <v>86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209</v>
      </c>
      <c r="BM214" s="233" t="s">
        <v>2913</v>
      </c>
    </row>
    <row r="215" spans="1:51" s="12" customFormat="1" ht="12">
      <c r="A215" s="12"/>
      <c r="B215" s="235"/>
      <c r="C215" s="236"/>
      <c r="D215" s="237" t="s">
        <v>210</v>
      </c>
      <c r="E215" s="238" t="s">
        <v>1</v>
      </c>
      <c r="F215" s="239" t="s">
        <v>2914</v>
      </c>
      <c r="G215" s="236"/>
      <c r="H215" s="240">
        <v>4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46" t="s">
        <v>210</v>
      </c>
      <c r="AU215" s="246" t="s">
        <v>86</v>
      </c>
      <c r="AV215" s="12" t="s">
        <v>86</v>
      </c>
      <c r="AW215" s="12" t="s">
        <v>33</v>
      </c>
      <c r="AX215" s="12" t="s">
        <v>8</v>
      </c>
      <c r="AY215" s="246" t="s">
        <v>204</v>
      </c>
    </row>
    <row r="216" spans="1:65" s="2" customFormat="1" ht="21.75" customHeight="1">
      <c r="A216" s="38"/>
      <c r="B216" s="39"/>
      <c r="C216" s="221" t="s">
        <v>581</v>
      </c>
      <c r="D216" s="221" t="s">
        <v>205</v>
      </c>
      <c r="E216" s="222" t="s">
        <v>682</v>
      </c>
      <c r="F216" s="223" t="s">
        <v>683</v>
      </c>
      <c r="G216" s="224" t="s">
        <v>473</v>
      </c>
      <c r="H216" s="225">
        <v>57.32</v>
      </c>
      <c r="I216" s="226"/>
      <c r="J216" s="227">
        <f>ROUND(I216*H216,0)</f>
        <v>0</v>
      </c>
      <c r="K216" s="228"/>
      <c r="L216" s="44"/>
      <c r="M216" s="229" t="s">
        <v>1</v>
      </c>
      <c r="N216" s="230" t="s">
        <v>42</v>
      </c>
      <c r="O216" s="9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209</v>
      </c>
      <c r="AT216" s="233" t="s">
        <v>205</v>
      </c>
      <c r="AU216" s="233" t="s">
        <v>86</v>
      </c>
      <c r="AY216" s="17" t="s">
        <v>204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</v>
      </c>
      <c r="BK216" s="234">
        <f>ROUND(I216*H216,0)</f>
        <v>0</v>
      </c>
      <c r="BL216" s="17" t="s">
        <v>209</v>
      </c>
      <c r="BM216" s="233" t="s">
        <v>2915</v>
      </c>
    </row>
    <row r="217" spans="1:51" s="12" customFormat="1" ht="12">
      <c r="A217" s="12"/>
      <c r="B217" s="235"/>
      <c r="C217" s="236"/>
      <c r="D217" s="237" t="s">
        <v>210</v>
      </c>
      <c r="E217" s="238" t="s">
        <v>1</v>
      </c>
      <c r="F217" s="239" t="s">
        <v>2916</v>
      </c>
      <c r="G217" s="236"/>
      <c r="H217" s="240">
        <v>57.32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46" t="s">
        <v>210</v>
      </c>
      <c r="AU217" s="246" t="s">
        <v>86</v>
      </c>
      <c r="AV217" s="12" t="s">
        <v>86</v>
      </c>
      <c r="AW217" s="12" t="s">
        <v>33</v>
      </c>
      <c r="AX217" s="12" t="s">
        <v>8</v>
      </c>
      <c r="AY217" s="246" t="s">
        <v>204</v>
      </c>
    </row>
    <row r="218" spans="1:65" s="2" customFormat="1" ht="21.75" customHeight="1">
      <c r="A218" s="38"/>
      <c r="B218" s="39"/>
      <c r="C218" s="221" t="s">
        <v>498</v>
      </c>
      <c r="D218" s="221" t="s">
        <v>205</v>
      </c>
      <c r="E218" s="222" t="s">
        <v>2917</v>
      </c>
      <c r="F218" s="223" t="s">
        <v>2918</v>
      </c>
      <c r="G218" s="224" t="s">
        <v>208</v>
      </c>
      <c r="H218" s="225">
        <v>50.6</v>
      </c>
      <c r="I218" s="226"/>
      <c r="J218" s="227">
        <f>ROUND(I218*H218,0)</f>
        <v>0</v>
      </c>
      <c r="K218" s="228"/>
      <c r="L218" s="44"/>
      <c r="M218" s="229" t="s">
        <v>1</v>
      </c>
      <c r="N218" s="230" t="s">
        <v>42</v>
      </c>
      <c r="O218" s="91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209</v>
      </c>
      <c r="AT218" s="233" t="s">
        <v>205</v>
      </c>
      <c r="AU218" s="233" t="s">
        <v>86</v>
      </c>
      <c r="AY218" s="17" t="s">
        <v>204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</v>
      </c>
      <c r="BK218" s="234">
        <f>ROUND(I218*H218,0)</f>
        <v>0</v>
      </c>
      <c r="BL218" s="17" t="s">
        <v>209</v>
      </c>
      <c r="BM218" s="233" t="s">
        <v>2919</v>
      </c>
    </row>
    <row r="219" spans="1:51" s="12" customFormat="1" ht="12">
      <c r="A219" s="12"/>
      <c r="B219" s="235"/>
      <c r="C219" s="236"/>
      <c r="D219" s="237" t="s">
        <v>210</v>
      </c>
      <c r="E219" s="238" t="s">
        <v>1</v>
      </c>
      <c r="F219" s="239" t="s">
        <v>2920</v>
      </c>
      <c r="G219" s="236"/>
      <c r="H219" s="240">
        <v>50.6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46" t="s">
        <v>210</v>
      </c>
      <c r="AU219" s="246" t="s">
        <v>86</v>
      </c>
      <c r="AV219" s="12" t="s">
        <v>86</v>
      </c>
      <c r="AW219" s="12" t="s">
        <v>33</v>
      </c>
      <c r="AX219" s="12" t="s">
        <v>8</v>
      </c>
      <c r="AY219" s="246" t="s">
        <v>204</v>
      </c>
    </row>
    <row r="220" spans="1:65" s="2" customFormat="1" ht="16.5" customHeight="1">
      <c r="A220" s="38"/>
      <c r="B220" s="39"/>
      <c r="C220" s="221" t="s">
        <v>589</v>
      </c>
      <c r="D220" s="221" t="s">
        <v>205</v>
      </c>
      <c r="E220" s="222" t="s">
        <v>687</v>
      </c>
      <c r="F220" s="223" t="s">
        <v>688</v>
      </c>
      <c r="G220" s="224" t="s">
        <v>689</v>
      </c>
      <c r="H220" s="225">
        <v>108</v>
      </c>
      <c r="I220" s="226"/>
      <c r="J220" s="227">
        <f>ROUND(I220*H220,0)</f>
        <v>0</v>
      </c>
      <c r="K220" s="228"/>
      <c r="L220" s="44"/>
      <c r="M220" s="229" t="s">
        <v>1</v>
      </c>
      <c r="N220" s="230" t="s">
        <v>42</v>
      </c>
      <c r="O220" s="91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209</v>
      </c>
      <c r="AT220" s="233" t="s">
        <v>205</v>
      </c>
      <c r="AU220" s="233" t="s">
        <v>86</v>
      </c>
      <c r="AY220" s="17" t="s">
        <v>204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</v>
      </c>
      <c r="BK220" s="234">
        <f>ROUND(I220*H220,0)</f>
        <v>0</v>
      </c>
      <c r="BL220" s="17" t="s">
        <v>209</v>
      </c>
      <c r="BM220" s="233" t="s">
        <v>2921</v>
      </c>
    </row>
    <row r="221" spans="1:51" s="12" customFormat="1" ht="12">
      <c r="A221" s="12"/>
      <c r="B221" s="235"/>
      <c r="C221" s="236"/>
      <c r="D221" s="237" t="s">
        <v>210</v>
      </c>
      <c r="E221" s="238" t="s">
        <v>1</v>
      </c>
      <c r="F221" s="239" t="s">
        <v>691</v>
      </c>
      <c r="G221" s="236"/>
      <c r="H221" s="240">
        <v>31.2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46" t="s">
        <v>210</v>
      </c>
      <c r="AU221" s="246" t="s">
        <v>86</v>
      </c>
      <c r="AV221" s="12" t="s">
        <v>86</v>
      </c>
      <c r="AW221" s="12" t="s">
        <v>33</v>
      </c>
      <c r="AX221" s="12" t="s">
        <v>77</v>
      </c>
      <c r="AY221" s="246" t="s">
        <v>204</v>
      </c>
    </row>
    <row r="222" spans="1:51" s="12" customFormat="1" ht="12">
      <c r="A222" s="12"/>
      <c r="B222" s="235"/>
      <c r="C222" s="236"/>
      <c r="D222" s="237" t="s">
        <v>210</v>
      </c>
      <c r="E222" s="238" t="s">
        <v>1</v>
      </c>
      <c r="F222" s="239" t="s">
        <v>2922</v>
      </c>
      <c r="G222" s="236"/>
      <c r="H222" s="240">
        <v>54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46" t="s">
        <v>210</v>
      </c>
      <c r="AU222" s="246" t="s">
        <v>86</v>
      </c>
      <c r="AV222" s="12" t="s">
        <v>86</v>
      </c>
      <c r="AW222" s="12" t="s">
        <v>33</v>
      </c>
      <c r="AX222" s="12" t="s">
        <v>77</v>
      </c>
      <c r="AY222" s="246" t="s">
        <v>204</v>
      </c>
    </row>
    <row r="223" spans="1:51" s="12" customFormat="1" ht="12">
      <c r="A223" s="12"/>
      <c r="B223" s="235"/>
      <c r="C223" s="236"/>
      <c r="D223" s="237" t="s">
        <v>210</v>
      </c>
      <c r="E223" s="238" t="s">
        <v>1</v>
      </c>
      <c r="F223" s="239" t="s">
        <v>2923</v>
      </c>
      <c r="G223" s="236"/>
      <c r="H223" s="240">
        <v>22.8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46" t="s">
        <v>210</v>
      </c>
      <c r="AU223" s="246" t="s">
        <v>86</v>
      </c>
      <c r="AV223" s="12" t="s">
        <v>86</v>
      </c>
      <c r="AW223" s="12" t="s">
        <v>33</v>
      </c>
      <c r="AX223" s="12" t="s">
        <v>77</v>
      </c>
      <c r="AY223" s="246" t="s">
        <v>204</v>
      </c>
    </row>
    <row r="224" spans="1:65" s="2" customFormat="1" ht="16.5" customHeight="1">
      <c r="A224" s="38"/>
      <c r="B224" s="39"/>
      <c r="C224" s="221" t="s">
        <v>506</v>
      </c>
      <c r="D224" s="221" t="s">
        <v>205</v>
      </c>
      <c r="E224" s="222" t="s">
        <v>696</v>
      </c>
      <c r="F224" s="223" t="s">
        <v>697</v>
      </c>
      <c r="G224" s="224" t="s">
        <v>473</v>
      </c>
      <c r="H224" s="225">
        <v>18.5</v>
      </c>
      <c r="I224" s="226"/>
      <c r="J224" s="227">
        <f>ROUND(I224*H224,0)</f>
        <v>0</v>
      </c>
      <c r="K224" s="228"/>
      <c r="L224" s="44"/>
      <c r="M224" s="229" t="s">
        <v>1</v>
      </c>
      <c r="N224" s="230" t="s">
        <v>42</v>
      </c>
      <c r="O224" s="91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3" t="s">
        <v>209</v>
      </c>
      <c r="AT224" s="233" t="s">
        <v>205</v>
      </c>
      <c r="AU224" s="233" t="s">
        <v>86</v>
      </c>
      <c r="AY224" s="17" t="s">
        <v>204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7" t="s">
        <v>8</v>
      </c>
      <c r="BK224" s="234">
        <f>ROUND(I224*H224,0)</f>
        <v>0</v>
      </c>
      <c r="BL224" s="17" t="s">
        <v>209</v>
      </c>
      <c r="BM224" s="233" t="s">
        <v>2924</v>
      </c>
    </row>
    <row r="225" spans="1:63" s="11" customFormat="1" ht="22.8" customHeight="1">
      <c r="A225" s="11"/>
      <c r="B225" s="207"/>
      <c r="C225" s="208"/>
      <c r="D225" s="209" t="s">
        <v>76</v>
      </c>
      <c r="E225" s="268" t="s">
        <v>209</v>
      </c>
      <c r="F225" s="268" t="s">
        <v>698</v>
      </c>
      <c r="G225" s="208"/>
      <c r="H225" s="208"/>
      <c r="I225" s="211"/>
      <c r="J225" s="269">
        <f>BK225</f>
        <v>0</v>
      </c>
      <c r="K225" s="208"/>
      <c r="L225" s="213"/>
      <c r="M225" s="214"/>
      <c r="N225" s="215"/>
      <c r="O225" s="215"/>
      <c r="P225" s="216">
        <f>SUM(P226:P232)</f>
        <v>0</v>
      </c>
      <c r="Q225" s="215"/>
      <c r="R225" s="216">
        <f>SUM(R226:R232)</f>
        <v>6.400383759999999</v>
      </c>
      <c r="S225" s="215"/>
      <c r="T225" s="217">
        <f>SUM(T226:T232)</f>
        <v>0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R225" s="218" t="s">
        <v>8</v>
      </c>
      <c r="AT225" s="219" t="s">
        <v>76</v>
      </c>
      <c r="AU225" s="219" t="s">
        <v>8</v>
      </c>
      <c r="AY225" s="218" t="s">
        <v>204</v>
      </c>
      <c r="BK225" s="220">
        <f>SUM(BK226:BK232)</f>
        <v>0</v>
      </c>
    </row>
    <row r="226" spans="1:65" s="2" customFormat="1" ht="16.5" customHeight="1">
      <c r="A226" s="38"/>
      <c r="B226" s="39"/>
      <c r="C226" s="221" t="s">
        <v>599</v>
      </c>
      <c r="D226" s="221" t="s">
        <v>205</v>
      </c>
      <c r="E226" s="222" t="s">
        <v>718</v>
      </c>
      <c r="F226" s="223" t="s">
        <v>719</v>
      </c>
      <c r="G226" s="224" t="s">
        <v>219</v>
      </c>
      <c r="H226" s="225">
        <v>1.96</v>
      </c>
      <c r="I226" s="226"/>
      <c r="J226" s="227">
        <f>ROUND(I226*H226,0)</f>
        <v>0</v>
      </c>
      <c r="K226" s="228"/>
      <c r="L226" s="44"/>
      <c r="M226" s="229" t="s">
        <v>1</v>
      </c>
      <c r="N226" s="230" t="s">
        <v>42</v>
      </c>
      <c r="O226" s="91"/>
      <c r="P226" s="231">
        <f>O226*H226</f>
        <v>0</v>
      </c>
      <c r="Q226" s="231">
        <v>2.4534</v>
      </c>
      <c r="R226" s="231">
        <f>Q226*H226</f>
        <v>4.808663999999999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209</v>
      </c>
      <c r="AT226" s="233" t="s">
        <v>205</v>
      </c>
      <c r="AU226" s="233" t="s">
        <v>86</v>
      </c>
      <c r="AY226" s="17" t="s">
        <v>204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</v>
      </c>
      <c r="BK226" s="234">
        <f>ROUND(I226*H226,0)</f>
        <v>0</v>
      </c>
      <c r="BL226" s="17" t="s">
        <v>209</v>
      </c>
      <c r="BM226" s="233" t="s">
        <v>2925</v>
      </c>
    </row>
    <row r="227" spans="1:51" s="12" customFormat="1" ht="12">
      <c r="A227" s="12"/>
      <c r="B227" s="235"/>
      <c r="C227" s="236"/>
      <c r="D227" s="237" t="s">
        <v>210</v>
      </c>
      <c r="E227" s="238" t="s">
        <v>1</v>
      </c>
      <c r="F227" s="239" t="s">
        <v>2926</v>
      </c>
      <c r="G227" s="236"/>
      <c r="H227" s="240">
        <v>1.96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46" t="s">
        <v>210</v>
      </c>
      <c r="AU227" s="246" t="s">
        <v>86</v>
      </c>
      <c r="AV227" s="12" t="s">
        <v>86</v>
      </c>
      <c r="AW227" s="12" t="s">
        <v>33</v>
      </c>
      <c r="AX227" s="12" t="s">
        <v>8</v>
      </c>
      <c r="AY227" s="246" t="s">
        <v>204</v>
      </c>
    </row>
    <row r="228" spans="1:65" s="2" customFormat="1" ht="16.5" customHeight="1">
      <c r="A228" s="38"/>
      <c r="B228" s="39"/>
      <c r="C228" s="221" t="s">
        <v>604</v>
      </c>
      <c r="D228" s="221" t="s">
        <v>205</v>
      </c>
      <c r="E228" s="222" t="s">
        <v>721</v>
      </c>
      <c r="F228" s="223" t="s">
        <v>722</v>
      </c>
      <c r="G228" s="224" t="s">
        <v>208</v>
      </c>
      <c r="H228" s="225">
        <v>19.596</v>
      </c>
      <c r="I228" s="226"/>
      <c r="J228" s="227">
        <f>ROUND(I228*H228,0)</f>
        <v>0</v>
      </c>
      <c r="K228" s="228"/>
      <c r="L228" s="44"/>
      <c r="M228" s="229" t="s">
        <v>1</v>
      </c>
      <c r="N228" s="230" t="s">
        <v>42</v>
      </c>
      <c r="O228" s="91"/>
      <c r="P228" s="231">
        <f>O228*H228</f>
        <v>0</v>
      </c>
      <c r="Q228" s="231">
        <v>0.00576</v>
      </c>
      <c r="R228" s="231">
        <f>Q228*H228</f>
        <v>0.11287296000000001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209</v>
      </c>
      <c r="AT228" s="233" t="s">
        <v>205</v>
      </c>
      <c r="AU228" s="233" t="s">
        <v>86</v>
      </c>
      <c r="AY228" s="17" t="s">
        <v>204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</v>
      </c>
      <c r="BK228" s="234">
        <f>ROUND(I228*H228,0)</f>
        <v>0</v>
      </c>
      <c r="BL228" s="17" t="s">
        <v>209</v>
      </c>
      <c r="BM228" s="233" t="s">
        <v>2927</v>
      </c>
    </row>
    <row r="229" spans="1:51" s="12" customFormat="1" ht="12">
      <c r="A229" s="12"/>
      <c r="B229" s="235"/>
      <c r="C229" s="236"/>
      <c r="D229" s="237" t="s">
        <v>210</v>
      </c>
      <c r="E229" s="238" t="s">
        <v>1</v>
      </c>
      <c r="F229" s="239" t="s">
        <v>2928</v>
      </c>
      <c r="G229" s="236"/>
      <c r="H229" s="240">
        <v>19.596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46" t="s">
        <v>210</v>
      </c>
      <c r="AU229" s="246" t="s">
        <v>86</v>
      </c>
      <c r="AV229" s="12" t="s">
        <v>86</v>
      </c>
      <c r="AW229" s="12" t="s">
        <v>33</v>
      </c>
      <c r="AX229" s="12" t="s">
        <v>8</v>
      </c>
      <c r="AY229" s="246" t="s">
        <v>204</v>
      </c>
    </row>
    <row r="230" spans="1:65" s="2" customFormat="1" ht="16.5" customHeight="1">
      <c r="A230" s="38"/>
      <c r="B230" s="39"/>
      <c r="C230" s="221" t="s">
        <v>609</v>
      </c>
      <c r="D230" s="221" t="s">
        <v>205</v>
      </c>
      <c r="E230" s="222" t="s">
        <v>731</v>
      </c>
      <c r="F230" s="223" t="s">
        <v>732</v>
      </c>
      <c r="G230" s="224" t="s">
        <v>208</v>
      </c>
      <c r="H230" s="225">
        <v>19.596</v>
      </c>
      <c r="I230" s="226"/>
      <c r="J230" s="227">
        <f>ROUND(I230*H230,0)</f>
        <v>0</v>
      </c>
      <c r="K230" s="228"/>
      <c r="L230" s="44"/>
      <c r="M230" s="229" t="s">
        <v>1</v>
      </c>
      <c r="N230" s="230" t="s">
        <v>42</v>
      </c>
      <c r="O230" s="9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209</v>
      </c>
      <c r="AT230" s="233" t="s">
        <v>205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209</v>
      </c>
      <c r="BM230" s="233" t="s">
        <v>2929</v>
      </c>
    </row>
    <row r="231" spans="1:65" s="2" customFormat="1" ht="21.75" customHeight="1">
      <c r="A231" s="38"/>
      <c r="B231" s="39"/>
      <c r="C231" s="221" t="s">
        <v>518</v>
      </c>
      <c r="D231" s="221" t="s">
        <v>205</v>
      </c>
      <c r="E231" s="222" t="s">
        <v>733</v>
      </c>
      <c r="F231" s="223" t="s">
        <v>734</v>
      </c>
      <c r="G231" s="224" t="s">
        <v>230</v>
      </c>
      <c r="H231" s="225">
        <v>1.405</v>
      </c>
      <c r="I231" s="226"/>
      <c r="J231" s="227">
        <f>ROUND(I231*H231,0)</f>
        <v>0</v>
      </c>
      <c r="K231" s="228"/>
      <c r="L231" s="44"/>
      <c r="M231" s="229" t="s">
        <v>1</v>
      </c>
      <c r="N231" s="230" t="s">
        <v>42</v>
      </c>
      <c r="O231" s="91"/>
      <c r="P231" s="231">
        <f>O231*H231</f>
        <v>0</v>
      </c>
      <c r="Q231" s="231">
        <v>1.05256</v>
      </c>
      <c r="R231" s="231">
        <f>Q231*H231</f>
        <v>1.4788468</v>
      </c>
      <c r="S231" s="231">
        <v>0</v>
      </c>
      <c r="T231" s="23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3" t="s">
        <v>209</v>
      </c>
      <c r="AT231" s="233" t="s">
        <v>205</v>
      </c>
      <c r="AU231" s="233" t="s">
        <v>86</v>
      </c>
      <c r="AY231" s="17" t="s">
        <v>204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7" t="s">
        <v>8</v>
      </c>
      <c r="BK231" s="234">
        <f>ROUND(I231*H231,0)</f>
        <v>0</v>
      </c>
      <c r="BL231" s="17" t="s">
        <v>209</v>
      </c>
      <c r="BM231" s="233" t="s">
        <v>2930</v>
      </c>
    </row>
    <row r="232" spans="1:51" s="12" customFormat="1" ht="12">
      <c r="A232" s="12"/>
      <c r="B232" s="235"/>
      <c r="C232" s="236"/>
      <c r="D232" s="237" t="s">
        <v>210</v>
      </c>
      <c r="E232" s="238" t="s">
        <v>1</v>
      </c>
      <c r="F232" s="239" t="s">
        <v>2931</v>
      </c>
      <c r="G232" s="236"/>
      <c r="H232" s="240">
        <v>1.405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46" t="s">
        <v>210</v>
      </c>
      <c r="AU232" s="246" t="s">
        <v>86</v>
      </c>
      <c r="AV232" s="12" t="s">
        <v>86</v>
      </c>
      <c r="AW232" s="12" t="s">
        <v>33</v>
      </c>
      <c r="AX232" s="12" t="s">
        <v>8</v>
      </c>
      <c r="AY232" s="246" t="s">
        <v>204</v>
      </c>
    </row>
    <row r="233" spans="1:63" s="11" customFormat="1" ht="22.8" customHeight="1">
      <c r="A233" s="11"/>
      <c r="B233" s="207"/>
      <c r="C233" s="208"/>
      <c r="D233" s="209" t="s">
        <v>76</v>
      </c>
      <c r="E233" s="268" t="s">
        <v>554</v>
      </c>
      <c r="F233" s="268" t="s">
        <v>771</v>
      </c>
      <c r="G233" s="208"/>
      <c r="H233" s="208"/>
      <c r="I233" s="211"/>
      <c r="J233" s="269">
        <f>BK233</f>
        <v>0</v>
      </c>
      <c r="K233" s="208"/>
      <c r="L233" s="213"/>
      <c r="M233" s="214"/>
      <c r="N233" s="215"/>
      <c r="O233" s="215"/>
      <c r="P233" s="216">
        <f>SUM(P234:P235)</f>
        <v>0</v>
      </c>
      <c r="Q233" s="215"/>
      <c r="R233" s="216">
        <f>SUM(R234:R235)</f>
        <v>0.17166096</v>
      </c>
      <c r="S233" s="215"/>
      <c r="T233" s="217">
        <f>SUM(T234:T235)</f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218" t="s">
        <v>8</v>
      </c>
      <c r="AT233" s="219" t="s">
        <v>76</v>
      </c>
      <c r="AU233" s="219" t="s">
        <v>8</v>
      </c>
      <c r="AY233" s="218" t="s">
        <v>204</v>
      </c>
      <c r="BK233" s="220">
        <f>SUM(BK234:BK235)</f>
        <v>0</v>
      </c>
    </row>
    <row r="234" spans="1:65" s="2" customFormat="1" ht="21.75" customHeight="1">
      <c r="A234" s="38"/>
      <c r="B234" s="39"/>
      <c r="C234" s="221" t="s">
        <v>618</v>
      </c>
      <c r="D234" s="221" t="s">
        <v>205</v>
      </c>
      <c r="E234" s="222" t="s">
        <v>773</v>
      </c>
      <c r="F234" s="223" t="s">
        <v>774</v>
      </c>
      <c r="G234" s="224" t="s">
        <v>208</v>
      </c>
      <c r="H234" s="225">
        <v>39.192</v>
      </c>
      <c r="I234" s="226"/>
      <c r="J234" s="227">
        <f>ROUND(I234*H234,0)</f>
        <v>0</v>
      </c>
      <c r="K234" s="228"/>
      <c r="L234" s="44"/>
      <c r="M234" s="229" t="s">
        <v>1</v>
      </c>
      <c r="N234" s="230" t="s">
        <v>42</v>
      </c>
      <c r="O234" s="91"/>
      <c r="P234" s="231">
        <f>O234*H234</f>
        <v>0</v>
      </c>
      <c r="Q234" s="231">
        <v>0.00438</v>
      </c>
      <c r="R234" s="231">
        <f>Q234*H234</f>
        <v>0.17166096</v>
      </c>
      <c r="S234" s="231">
        <v>0</v>
      </c>
      <c r="T234" s="23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3" t="s">
        <v>209</v>
      </c>
      <c r="AT234" s="233" t="s">
        <v>205</v>
      </c>
      <c r="AU234" s="233" t="s">
        <v>86</v>
      </c>
      <c r="AY234" s="17" t="s">
        <v>204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7" t="s">
        <v>8</v>
      </c>
      <c r="BK234" s="234">
        <f>ROUND(I234*H234,0)</f>
        <v>0</v>
      </c>
      <c r="BL234" s="17" t="s">
        <v>209</v>
      </c>
      <c r="BM234" s="233" t="s">
        <v>2932</v>
      </c>
    </row>
    <row r="235" spans="1:51" s="12" customFormat="1" ht="12">
      <c r="A235" s="12"/>
      <c r="B235" s="235"/>
      <c r="C235" s="236"/>
      <c r="D235" s="237" t="s">
        <v>210</v>
      </c>
      <c r="E235" s="238" t="s">
        <v>1</v>
      </c>
      <c r="F235" s="239" t="s">
        <v>2933</v>
      </c>
      <c r="G235" s="236"/>
      <c r="H235" s="240">
        <v>39.192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46" t="s">
        <v>210</v>
      </c>
      <c r="AU235" s="246" t="s">
        <v>86</v>
      </c>
      <c r="AV235" s="12" t="s">
        <v>86</v>
      </c>
      <c r="AW235" s="12" t="s">
        <v>33</v>
      </c>
      <c r="AX235" s="12" t="s">
        <v>8</v>
      </c>
      <c r="AY235" s="246" t="s">
        <v>204</v>
      </c>
    </row>
    <row r="236" spans="1:63" s="11" customFormat="1" ht="22.8" customHeight="1">
      <c r="A236" s="11"/>
      <c r="B236" s="207"/>
      <c r="C236" s="208"/>
      <c r="D236" s="209" t="s">
        <v>76</v>
      </c>
      <c r="E236" s="268" t="s">
        <v>709</v>
      </c>
      <c r="F236" s="268" t="s">
        <v>777</v>
      </c>
      <c r="G236" s="208"/>
      <c r="H236" s="208"/>
      <c r="I236" s="211"/>
      <c r="J236" s="269">
        <f>BK236</f>
        <v>0</v>
      </c>
      <c r="K236" s="208"/>
      <c r="L236" s="213"/>
      <c r="M236" s="214"/>
      <c r="N236" s="215"/>
      <c r="O236" s="215"/>
      <c r="P236" s="216">
        <f>SUM(P237:P248)</f>
        <v>0</v>
      </c>
      <c r="Q236" s="215"/>
      <c r="R236" s="216">
        <f>SUM(R237:R248)</f>
        <v>324.54702973999997</v>
      </c>
      <c r="S236" s="215"/>
      <c r="T236" s="217">
        <f>SUM(T237:T248)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218" t="s">
        <v>8</v>
      </c>
      <c r="AT236" s="219" t="s">
        <v>76</v>
      </c>
      <c r="AU236" s="219" t="s">
        <v>8</v>
      </c>
      <c r="AY236" s="218" t="s">
        <v>204</v>
      </c>
      <c r="BK236" s="220">
        <f>SUM(BK237:BK248)</f>
        <v>0</v>
      </c>
    </row>
    <row r="237" spans="1:65" s="2" customFormat="1" ht="21.75" customHeight="1">
      <c r="A237" s="38"/>
      <c r="B237" s="39"/>
      <c r="C237" s="221" t="s">
        <v>524</v>
      </c>
      <c r="D237" s="221" t="s">
        <v>205</v>
      </c>
      <c r="E237" s="222" t="s">
        <v>2934</v>
      </c>
      <c r="F237" s="223" t="s">
        <v>2935</v>
      </c>
      <c r="G237" s="224" t="s">
        <v>219</v>
      </c>
      <c r="H237" s="225">
        <v>8.354</v>
      </c>
      <c r="I237" s="226"/>
      <c r="J237" s="227">
        <f>ROUND(I237*H237,0)</f>
        <v>0</v>
      </c>
      <c r="K237" s="228"/>
      <c r="L237" s="44"/>
      <c r="M237" s="229" t="s">
        <v>1</v>
      </c>
      <c r="N237" s="230" t="s">
        <v>42</v>
      </c>
      <c r="O237" s="91"/>
      <c r="P237" s="231">
        <f>O237*H237</f>
        <v>0</v>
      </c>
      <c r="Q237" s="231">
        <v>2.25634</v>
      </c>
      <c r="R237" s="231">
        <f>Q237*H237</f>
        <v>18.849464359999995</v>
      </c>
      <c r="S237" s="231">
        <v>0</v>
      </c>
      <c r="T237" s="23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3" t="s">
        <v>209</v>
      </c>
      <c r="AT237" s="233" t="s">
        <v>205</v>
      </c>
      <c r="AU237" s="233" t="s">
        <v>86</v>
      </c>
      <c r="AY237" s="17" t="s">
        <v>204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7" t="s">
        <v>8</v>
      </c>
      <c r="BK237" s="234">
        <f>ROUND(I237*H237,0)</f>
        <v>0</v>
      </c>
      <c r="BL237" s="17" t="s">
        <v>209</v>
      </c>
      <c r="BM237" s="233" t="s">
        <v>2936</v>
      </c>
    </row>
    <row r="238" spans="1:51" s="12" customFormat="1" ht="12">
      <c r="A238" s="12"/>
      <c r="B238" s="235"/>
      <c r="C238" s="236"/>
      <c r="D238" s="237" t="s">
        <v>210</v>
      </c>
      <c r="E238" s="238" t="s">
        <v>1</v>
      </c>
      <c r="F238" s="239" t="s">
        <v>2937</v>
      </c>
      <c r="G238" s="236"/>
      <c r="H238" s="240">
        <v>3.345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246" t="s">
        <v>210</v>
      </c>
      <c r="AU238" s="246" t="s">
        <v>86</v>
      </c>
      <c r="AV238" s="12" t="s">
        <v>86</v>
      </c>
      <c r="AW238" s="12" t="s">
        <v>33</v>
      </c>
      <c r="AX238" s="12" t="s">
        <v>77</v>
      </c>
      <c r="AY238" s="246" t="s">
        <v>204</v>
      </c>
    </row>
    <row r="239" spans="1:51" s="12" customFormat="1" ht="12">
      <c r="A239" s="12"/>
      <c r="B239" s="235"/>
      <c r="C239" s="236"/>
      <c r="D239" s="237" t="s">
        <v>210</v>
      </c>
      <c r="E239" s="238" t="s">
        <v>1</v>
      </c>
      <c r="F239" s="239" t="s">
        <v>2938</v>
      </c>
      <c r="G239" s="236"/>
      <c r="H239" s="240">
        <v>4.928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46" t="s">
        <v>210</v>
      </c>
      <c r="AU239" s="246" t="s">
        <v>86</v>
      </c>
      <c r="AV239" s="12" t="s">
        <v>86</v>
      </c>
      <c r="AW239" s="12" t="s">
        <v>33</v>
      </c>
      <c r="AX239" s="12" t="s">
        <v>77</v>
      </c>
      <c r="AY239" s="246" t="s">
        <v>204</v>
      </c>
    </row>
    <row r="240" spans="1:51" s="12" customFormat="1" ht="12">
      <c r="A240" s="12"/>
      <c r="B240" s="235"/>
      <c r="C240" s="236"/>
      <c r="D240" s="237" t="s">
        <v>210</v>
      </c>
      <c r="E240" s="238" t="s">
        <v>1</v>
      </c>
      <c r="F240" s="239" t="s">
        <v>2939</v>
      </c>
      <c r="G240" s="236"/>
      <c r="H240" s="240">
        <v>0.081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46" t="s">
        <v>210</v>
      </c>
      <c r="AU240" s="246" t="s">
        <v>86</v>
      </c>
      <c r="AV240" s="12" t="s">
        <v>86</v>
      </c>
      <c r="AW240" s="12" t="s">
        <v>33</v>
      </c>
      <c r="AX240" s="12" t="s">
        <v>77</v>
      </c>
      <c r="AY240" s="246" t="s">
        <v>204</v>
      </c>
    </row>
    <row r="241" spans="1:65" s="2" customFormat="1" ht="21.75" customHeight="1">
      <c r="A241" s="38"/>
      <c r="B241" s="39"/>
      <c r="C241" s="221" t="s">
        <v>626</v>
      </c>
      <c r="D241" s="221" t="s">
        <v>205</v>
      </c>
      <c r="E241" s="222" t="s">
        <v>792</v>
      </c>
      <c r="F241" s="223" t="s">
        <v>793</v>
      </c>
      <c r="G241" s="224" t="s">
        <v>219</v>
      </c>
      <c r="H241" s="225">
        <v>104.707</v>
      </c>
      <c r="I241" s="226"/>
      <c r="J241" s="227">
        <f>ROUND(I241*H241,0)</f>
        <v>0</v>
      </c>
      <c r="K241" s="228"/>
      <c r="L241" s="44"/>
      <c r="M241" s="229" t="s">
        <v>1</v>
      </c>
      <c r="N241" s="230" t="s">
        <v>42</v>
      </c>
      <c r="O241" s="91"/>
      <c r="P241" s="231">
        <f>O241*H241</f>
        <v>0</v>
      </c>
      <c r="Q241" s="231">
        <v>2.45329</v>
      </c>
      <c r="R241" s="231">
        <f>Q241*H241</f>
        <v>256.87663603</v>
      </c>
      <c r="S241" s="231">
        <v>0</v>
      </c>
      <c r="T241" s="23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3" t="s">
        <v>209</v>
      </c>
      <c r="AT241" s="233" t="s">
        <v>205</v>
      </c>
      <c r="AU241" s="233" t="s">
        <v>86</v>
      </c>
      <c r="AY241" s="17" t="s">
        <v>204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7" t="s">
        <v>8</v>
      </c>
      <c r="BK241" s="234">
        <f>ROUND(I241*H241,0)</f>
        <v>0</v>
      </c>
      <c r="BL241" s="17" t="s">
        <v>209</v>
      </c>
      <c r="BM241" s="233" t="s">
        <v>2940</v>
      </c>
    </row>
    <row r="242" spans="1:51" s="12" customFormat="1" ht="12">
      <c r="A242" s="12"/>
      <c r="B242" s="235"/>
      <c r="C242" s="236"/>
      <c r="D242" s="237" t="s">
        <v>210</v>
      </c>
      <c r="E242" s="238" t="s">
        <v>1</v>
      </c>
      <c r="F242" s="239" t="s">
        <v>2941</v>
      </c>
      <c r="G242" s="236"/>
      <c r="H242" s="240">
        <v>104.707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246" t="s">
        <v>210</v>
      </c>
      <c r="AU242" s="246" t="s">
        <v>86</v>
      </c>
      <c r="AV242" s="12" t="s">
        <v>86</v>
      </c>
      <c r="AW242" s="12" t="s">
        <v>33</v>
      </c>
      <c r="AX242" s="12" t="s">
        <v>8</v>
      </c>
      <c r="AY242" s="246" t="s">
        <v>204</v>
      </c>
    </row>
    <row r="243" spans="1:65" s="2" customFormat="1" ht="33" customHeight="1">
      <c r="A243" s="38"/>
      <c r="B243" s="39"/>
      <c r="C243" s="221" t="s">
        <v>527</v>
      </c>
      <c r="D243" s="221" t="s">
        <v>205</v>
      </c>
      <c r="E243" s="222" t="s">
        <v>796</v>
      </c>
      <c r="F243" s="223" t="s">
        <v>797</v>
      </c>
      <c r="G243" s="224" t="s">
        <v>219</v>
      </c>
      <c r="H243" s="225">
        <v>104.707</v>
      </c>
      <c r="I243" s="226"/>
      <c r="J243" s="227">
        <f>ROUND(I243*H243,0)</f>
        <v>0</v>
      </c>
      <c r="K243" s="228"/>
      <c r="L243" s="44"/>
      <c r="M243" s="229" t="s">
        <v>1</v>
      </c>
      <c r="N243" s="230" t="s">
        <v>42</v>
      </c>
      <c r="O243" s="91"/>
      <c r="P243" s="231">
        <f>O243*H243</f>
        <v>0</v>
      </c>
      <c r="Q243" s="231">
        <v>0.02525</v>
      </c>
      <c r="R243" s="231">
        <f>Q243*H243</f>
        <v>2.64385175</v>
      </c>
      <c r="S243" s="231">
        <v>0</v>
      </c>
      <c r="T243" s="23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3" t="s">
        <v>209</v>
      </c>
      <c r="AT243" s="233" t="s">
        <v>205</v>
      </c>
      <c r="AU243" s="233" t="s">
        <v>86</v>
      </c>
      <c r="AY243" s="17" t="s">
        <v>204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7" t="s">
        <v>8</v>
      </c>
      <c r="BK243" s="234">
        <f>ROUND(I243*H243,0)</f>
        <v>0</v>
      </c>
      <c r="BL243" s="17" t="s">
        <v>209</v>
      </c>
      <c r="BM243" s="233" t="s">
        <v>2942</v>
      </c>
    </row>
    <row r="244" spans="1:65" s="2" customFormat="1" ht="33" customHeight="1">
      <c r="A244" s="38"/>
      <c r="B244" s="39"/>
      <c r="C244" s="221" t="s">
        <v>633</v>
      </c>
      <c r="D244" s="221" t="s">
        <v>205</v>
      </c>
      <c r="E244" s="222" t="s">
        <v>805</v>
      </c>
      <c r="F244" s="223" t="s">
        <v>806</v>
      </c>
      <c r="G244" s="224" t="s">
        <v>208</v>
      </c>
      <c r="H244" s="225">
        <v>588.24</v>
      </c>
      <c r="I244" s="226"/>
      <c r="J244" s="227">
        <f>ROUND(I244*H244,0)</f>
        <v>0</v>
      </c>
      <c r="K244" s="228"/>
      <c r="L244" s="44"/>
      <c r="M244" s="229" t="s">
        <v>1</v>
      </c>
      <c r="N244" s="230" t="s">
        <v>42</v>
      </c>
      <c r="O244" s="91"/>
      <c r="P244" s="231">
        <f>O244*H244</f>
        <v>0</v>
      </c>
      <c r="Q244" s="231">
        <v>0.00524</v>
      </c>
      <c r="R244" s="231">
        <f>Q244*H244</f>
        <v>3.0823776</v>
      </c>
      <c r="S244" s="231">
        <v>0</v>
      </c>
      <c r="T244" s="23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3" t="s">
        <v>209</v>
      </c>
      <c r="AT244" s="233" t="s">
        <v>205</v>
      </c>
      <c r="AU244" s="233" t="s">
        <v>86</v>
      </c>
      <c r="AY244" s="17" t="s">
        <v>204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7" t="s">
        <v>8</v>
      </c>
      <c r="BK244" s="234">
        <f>ROUND(I244*H244,0)</f>
        <v>0</v>
      </c>
      <c r="BL244" s="17" t="s">
        <v>209</v>
      </c>
      <c r="BM244" s="233" t="s">
        <v>2943</v>
      </c>
    </row>
    <row r="245" spans="1:51" s="12" customFormat="1" ht="12">
      <c r="A245" s="12"/>
      <c r="B245" s="235"/>
      <c r="C245" s="236"/>
      <c r="D245" s="237" t="s">
        <v>210</v>
      </c>
      <c r="E245" s="238" t="s">
        <v>1</v>
      </c>
      <c r="F245" s="239" t="s">
        <v>2944</v>
      </c>
      <c r="G245" s="236"/>
      <c r="H245" s="240">
        <v>588.24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46" t="s">
        <v>210</v>
      </c>
      <c r="AU245" s="246" t="s">
        <v>86</v>
      </c>
      <c r="AV245" s="12" t="s">
        <v>86</v>
      </c>
      <c r="AW245" s="12" t="s">
        <v>33</v>
      </c>
      <c r="AX245" s="12" t="s">
        <v>77</v>
      </c>
      <c r="AY245" s="246" t="s">
        <v>204</v>
      </c>
    </row>
    <row r="246" spans="1:65" s="2" customFormat="1" ht="21.75" customHeight="1">
      <c r="A246" s="38"/>
      <c r="B246" s="39"/>
      <c r="C246" s="221" t="s">
        <v>530</v>
      </c>
      <c r="D246" s="221" t="s">
        <v>205</v>
      </c>
      <c r="E246" s="222" t="s">
        <v>809</v>
      </c>
      <c r="F246" s="223" t="s">
        <v>810</v>
      </c>
      <c r="G246" s="224" t="s">
        <v>208</v>
      </c>
      <c r="H246" s="225">
        <v>588.24</v>
      </c>
      <c r="I246" s="226"/>
      <c r="J246" s="227">
        <f>ROUND(I246*H246,0)</f>
        <v>0</v>
      </c>
      <c r="K246" s="228"/>
      <c r="L246" s="44"/>
      <c r="M246" s="229" t="s">
        <v>1</v>
      </c>
      <c r="N246" s="230" t="s">
        <v>42</v>
      </c>
      <c r="O246" s="91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3" t="s">
        <v>209</v>
      </c>
      <c r="AT246" s="233" t="s">
        <v>205</v>
      </c>
      <c r="AU246" s="233" t="s">
        <v>86</v>
      </c>
      <c r="AY246" s="17" t="s">
        <v>204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7" t="s">
        <v>8</v>
      </c>
      <c r="BK246" s="234">
        <f>ROUND(I246*H246,0)</f>
        <v>0</v>
      </c>
      <c r="BL246" s="17" t="s">
        <v>209</v>
      </c>
      <c r="BM246" s="233" t="s">
        <v>2945</v>
      </c>
    </row>
    <row r="247" spans="1:65" s="2" customFormat="1" ht="21.75" customHeight="1">
      <c r="A247" s="38"/>
      <c r="B247" s="39"/>
      <c r="C247" s="221" t="s">
        <v>640</v>
      </c>
      <c r="D247" s="221" t="s">
        <v>205</v>
      </c>
      <c r="E247" s="222" t="s">
        <v>834</v>
      </c>
      <c r="F247" s="223" t="s">
        <v>835</v>
      </c>
      <c r="G247" s="224" t="s">
        <v>219</v>
      </c>
      <c r="H247" s="225">
        <v>21.765</v>
      </c>
      <c r="I247" s="226"/>
      <c r="J247" s="227">
        <f>ROUND(I247*H247,0)</f>
        <v>0</v>
      </c>
      <c r="K247" s="228"/>
      <c r="L247" s="44"/>
      <c r="M247" s="229" t="s">
        <v>1</v>
      </c>
      <c r="N247" s="230" t="s">
        <v>42</v>
      </c>
      <c r="O247" s="91"/>
      <c r="P247" s="231">
        <f>O247*H247</f>
        <v>0</v>
      </c>
      <c r="Q247" s="231">
        <v>1.98</v>
      </c>
      <c r="R247" s="231">
        <f>Q247*H247</f>
        <v>43.0947</v>
      </c>
      <c r="S247" s="231">
        <v>0</v>
      </c>
      <c r="T247" s="23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3" t="s">
        <v>209</v>
      </c>
      <c r="AT247" s="233" t="s">
        <v>205</v>
      </c>
      <c r="AU247" s="233" t="s">
        <v>86</v>
      </c>
      <c r="AY247" s="17" t="s">
        <v>204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7" t="s">
        <v>8</v>
      </c>
      <c r="BK247" s="234">
        <f>ROUND(I247*H247,0)</f>
        <v>0</v>
      </c>
      <c r="BL247" s="17" t="s">
        <v>209</v>
      </c>
      <c r="BM247" s="233" t="s">
        <v>2946</v>
      </c>
    </row>
    <row r="248" spans="1:51" s="12" customFormat="1" ht="12">
      <c r="A248" s="12"/>
      <c r="B248" s="235"/>
      <c r="C248" s="236"/>
      <c r="D248" s="237" t="s">
        <v>210</v>
      </c>
      <c r="E248" s="238" t="s">
        <v>1</v>
      </c>
      <c r="F248" s="239" t="s">
        <v>2947</v>
      </c>
      <c r="G248" s="236"/>
      <c r="H248" s="240">
        <v>21.765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T248" s="246" t="s">
        <v>210</v>
      </c>
      <c r="AU248" s="246" t="s">
        <v>86</v>
      </c>
      <c r="AV248" s="12" t="s">
        <v>86</v>
      </c>
      <c r="AW248" s="12" t="s">
        <v>33</v>
      </c>
      <c r="AX248" s="12" t="s">
        <v>8</v>
      </c>
      <c r="AY248" s="246" t="s">
        <v>204</v>
      </c>
    </row>
    <row r="249" spans="1:63" s="11" customFormat="1" ht="22.8" customHeight="1">
      <c r="A249" s="11"/>
      <c r="B249" s="207"/>
      <c r="C249" s="208"/>
      <c r="D249" s="209" t="s">
        <v>76</v>
      </c>
      <c r="E249" s="268" t="s">
        <v>243</v>
      </c>
      <c r="F249" s="268" t="s">
        <v>903</v>
      </c>
      <c r="G249" s="208"/>
      <c r="H249" s="208"/>
      <c r="I249" s="211"/>
      <c r="J249" s="269">
        <f>BK249</f>
        <v>0</v>
      </c>
      <c r="K249" s="208"/>
      <c r="L249" s="213"/>
      <c r="M249" s="214"/>
      <c r="N249" s="215"/>
      <c r="O249" s="215"/>
      <c r="P249" s="216">
        <f>P250</f>
        <v>0</v>
      </c>
      <c r="Q249" s="215"/>
      <c r="R249" s="216">
        <f>R250</f>
        <v>0</v>
      </c>
      <c r="S249" s="215"/>
      <c r="T249" s="217">
        <f>T250</f>
        <v>0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R249" s="218" t="s">
        <v>8</v>
      </c>
      <c r="AT249" s="219" t="s">
        <v>76</v>
      </c>
      <c r="AU249" s="219" t="s">
        <v>8</v>
      </c>
      <c r="AY249" s="218" t="s">
        <v>204</v>
      </c>
      <c r="BK249" s="220">
        <f>BK250</f>
        <v>0</v>
      </c>
    </row>
    <row r="250" spans="1:65" s="2" customFormat="1" ht="21.75" customHeight="1">
      <c r="A250" s="38"/>
      <c r="B250" s="39"/>
      <c r="C250" s="221" t="s">
        <v>534</v>
      </c>
      <c r="D250" s="221" t="s">
        <v>205</v>
      </c>
      <c r="E250" s="222" t="s">
        <v>905</v>
      </c>
      <c r="F250" s="223" t="s">
        <v>906</v>
      </c>
      <c r="G250" s="224" t="s">
        <v>907</v>
      </c>
      <c r="H250" s="225">
        <v>20</v>
      </c>
      <c r="I250" s="226"/>
      <c r="J250" s="227">
        <f>ROUND(I250*H250,0)</f>
        <v>0</v>
      </c>
      <c r="K250" s="228"/>
      <c r="L250" s="44"/>
      <c r="M250" s="229" t="s">
        <v>1</v>
      </c>
      <c r="N250" s="230" t="s">
        <v>42</v>
      </c>
      <c r="O250" s="91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3" t="s">
        <v>209</v>
      </c>
      <c r="AT250" s="233" t="s">
        <v>205</v>
      </c>
      <c r="AU250" s="233" t="s">
        <v>86</v>
      </c>
      <c r="AY250" s="17" t="s">
        <v>204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7" t="s">
        <v>8</v>
      </c>
      <c r="BK250" s="234">
        <f>ROUND(I250*H250,0)</f>
        <v>0</v>
      </c>
      <c r="BL250" s="17" t="s">
        <v>209</v>
      </c>
      <c r="BM250" s="233" t="s">
        <v>2948</v>
      </c>
    </row>
    <row r="251" spans="1:63" s="11" customFormat="1" ht="22.8" customHeight="1">
      <c r="A251" s="11"/>
      <c r="B251" s="207"/>
      <c r="C251" s="208"/>
      <c r="D251" s="209" t="s">
        <v>76</v>
      </c>
      <c r="E251" s="268" t="s">
        <v>846</v>
      </c>
      <c r="F251" s="268" t="s">
        <v>884</v>
      </c>
      <c r="G251" s="208"/>
      <c r="H251" s="208"/>
      <c r="I251" s="211"/>
      <c r="J251" s="269">
        <f>BK251</f>
        <v>0</v>
      </c>
      <c r="K251" s="208"/>
      <c r="L251" s="213"/>
      <c r="M251" s="214"/>
      <c r="N251" s="215"/>
      <c r="O251" s="215"/>
      <c r="P251" s="216">
        <f>SUM(P252:P256)</f>
        <v>0</v>
      </c>
      <c r="Q251" s="215"/>
      <c r="R251" s="216">
        <f>SUM(R252:R256)</f>
        <v>0.0654796</v>
      </c>
      <c r="S251" s="215"/>
      <c r="T251" s="217">
        <f>SUM(T252:T256)</f>
        <v>0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R251" s="218" t="s">
        <v>8</v>
      </c>
      <c r="AT251" s="219" t="s">
        <v>76</v>
      </c>
      <c r="AU251" s="219" t="s">
        <v>8</v>
      </c>
      <c r="AY251" s="218" t="s">
        <v>204</v>
      </c>
      <c r="BK251" s="220">
        <f>SUM(BK252:BK256)</f>
        <v>0</v>
      </c>
    </row>
    <row r="252" spans="1:65" s="2" customFormat="1" ht="21.75" customHeight="1">
      <c r="A252" s="38"/>
      <c r="B252" s="39"/>
      <c r="C252" s="221" t="s">
        <v>647</v>
      </c>
      <c r="D252" s="221" t="s">
        <v>205</v>
      </c>
      <c r="E252" s="222" t="s">
        <v>886</v>
      </c>
      <c r="F252" s="223" t="s">
        <v>887</v>
      </c>
      <c r="G252" s="224" t="s">
        <v>208</v>
      </c>
      <c r="H252" s="225">
        <v>588.24</v>
      </c>
      <c r="I252" s="226"/>
      <c r="J252" s="227">
        <f>ROUND(I252*H252,0)</f>
        <v>0</v>
      </c>
      <c r="K252" s="228"/>
      <c r="L252" s="44"/>
      <c r="M252" s="229" t="s">
        <v>1</v>
      </c>
      <c r="N252" s="230" t="s">
        <v>42</v>
      </c>
      <c r="O252" s="91"/>
      <c r="P252" s="231">
        <f>O252*H252</f>
        <v>0</v>
      </c>
      <c r="Q252" s="231">
        <v>4E-05</v>
      </c>
      <c r="R252" s="231">
        <f>Q252*H252</f>
        <v>0.0235296</v>
      </c>
      <c r="S252" s="231">
        <v>0</v>
      </c>
      <c r="T252" s="23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3" t="s">
        <v>209</v>
      </c>
      <c r="AT252" s="233" t="s">
        <v>205</v>
      </c>
      <c r="AU252" s="233" t="s">
        <v>86</v>
      </c>
      <c r="AY252" s="17" t="s">
        <v>204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7" t="s">
        <v>8</v>
      </c>
      <c r="BK252" s="234">
        <f>ROUND(I252*H252,0)</f>
        <v>0</v>
      </c>
      <c r="BL252" s="17" t="s">
        <v>209</v>
      </c>
      <c r="BM252" s="233" t="s">
        <v>2949</v>
      </c>
    </row>
    <row r="253" spans="1:65" s="2" customFormat="1" ht="16.5" customHeight="1">
      <c r="A253" s="38"/>
      <c r="B253" s="39"/>
      <c r="C253" s="221" t="s">
        <v>537</v>
      </c>
      <c r="D253" s="221" t="s">
        <v>205</v>
      </c>
      <c r="E253" s="222" t="s">
        <v>896</v>
      </c>
      <c r="F253" s="223" t="s">
        <v>897</v>
      </c>
      <c r="G253" s="224" t="s">
        <v>274</v>
      </c>
      <c r="H253" s="225">
        <v>11</v>
      </c>
      <c r="I253" s="226"/>
      <c r="J253" s="227">
        <f>ROUND(I253*H253,0)</f>
        <v>0</v>
      </c>
      <c r="K253" s="228"/>
      <c r="L253" s="44"/>
      <c r="M253" s="229" t="s">
        <v>1</v>
      </c>
      <c r="N253" s="230" t="s">
        <v>42</v>
      </c>
      <c r="O253" s="91"/>
      <c r="P253" s="231">
        <f>O253*H253</f>
        <v>0</v>
      </c>
      <c r="Q253" s="231">
        <v>0.00025</v>
      </c>
      <c r="R253" s="231">
        <f>Q253*H253</f>
        <v>0.00275</v>
      </c>
      <c r="S253" s="231">
        <v>0</v>
      </c>
      <c r="T253" s="23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3" t="s">
        <v>209</v>
      </c>
      <c r="AT253" s="233" t="s">
        <v>205</v>
      </c>
      <c r="AU253" s="233" t="s">
        <v>86</v>
      </c>
      <c r="AY253" s="17" t="s">
        <v>204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7" t="s">
        <v>8</v>
      </c>
      <c r="BK253" s="234">
        <f>ROUND(I253*H253,0)</f>
        <v>0</v>
      </c>
      <c r="BL253" s="17" t="s">
        <v>209</v>
      </c>
      <c r="BM253" s="233" t="s">
        <v>2950</v>
      </c>
    </row>
    <row r="254" spans="1:51" s="12" customFormat="1" ht="12">
      <c r="A254" s="12"/>
      <c r="B254" s="235"/>
      <c r="C254" s="236"/>
      <c r="D254" s="237" t="s">
        <v>210</v>
      </c>
      <c r="E254" s="238" t="s">
        <v>1</v>
      </c>
      <c r="F254" s="239" t="s">
        <v>2951</v>
      </c>
      <c r="G254" s="236"/>
      <c r="H254" s="240">
        <v>11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6" t="s">
        <v>210</v>
      </c>
      <c r="AU254" s="246" t="s">
        <v>86</v>
      </c>
      <c r="AV254" s="12" t="s">
        <v>86</v>
      </c>
      <c r="AW254" s="12" t="s">
        <v>33</v>
      </c>
      <c r="AX254" s="12" t="s">
        <v>8</v>
      </c>
      <c r="AY254" s="246" t="s">
        <v>204</v>
      </c>
    </row>
    <row r="255" spans="1:65" s="2" customFormat="1" ht="21.75" customHeight="1">
      <c r="A255" s="38"/>
      <c r="B255" s="39"/>
      <c r="C255" s="221" t="s">
        <v>654</v>
      </c>
      <c r="D255" s="221" t="s">
        <v>205</v>
      </c>
      <c r="E255" s="222" t="s">
        <v>899</v>
      </c>
      <c r="F255" s="223" t="s">
        <v>900</v>
      </c>
      <c r="G255" s="224" t="s">
        <v>274</v>
      </c>
      <c r="H255" s="225">
        <v>784</v>
      </c>
      <c r="I255" s="226"/>
      <c r="J255" s="227">
        <f>ROUND(I255*H255,0)</f>
        <v>0</v>
      </c>
      <c r="K255" s="228"/>
      <c r="L255" s="44"/>
      <c r="M255" s="229" t="s">
        <v>1</v>
      </c>
      <c r="N255" s="230" t="s">
        <v>42</v>
      </c>
      <c r="O255" s="91"/>
      <c r="P255" s="231">
        <f>O255*H255</f>
        <v>0</v>
      </c>
      <c r="Q255" s="231">
        <v>5E-05</v>
      </c>
      <c r="R255" s="231">
        <f>Q255*H255</f>
        <v>0.0392</v>
      </c>
      <c r="S255" s="231">
        <v>0</v>
      </c>
      <c r="T255" s="23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3" t="s">
        <v>209</v>
      </c>
      <c r="AT255" s="233" t="s">
        <v>205</v>
      </c>
      <c r="AU255" s="233" t="s">
        <v>86</v>
      </c>
      <c r="AY255" s="17" t="s">
        <v>204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7" t="s">
        <v>8</v>
      </c>
      <c r="BK255" s="234">
        <f>ROUND(I255*H255,0)</f>
        <v>0</v>
      </c>
      <c r="BL255" s="17" t="s">
        <v>209</v>
      </c>
      <c r="BM255" s="233" t="s">
        <v>2952</v>
      </c>
    </row>
    <row r="256" spans="1:51" s="12" customFormat="1" ht="12">
      <c r="A256" s="12"/>
      <c r="B256" s="235"/>
      <c r="C256" s="236"/>
      <c r="D256" s="237" t="s">
        <v>210</v>
      </c>
      <c r="E256" s="238" t="s">
        <v>1</v>
      </c>
      <c r="F256" s="239" t="s">
        <v>2953</v>
      </c>
      <c r="G256" s="236"/>
      <c r="H256" s="240">
        <v>784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46" t="s">
        <v>210</v>
      </c>
      <c r="AU256" s="246" t="s">
        <v>86</v>
      </c>
      <c r="AV256" s="12" t="s">
        <v>86</v>
      </c>
      <c r="AW256" s="12" t="s">
        <v>33</v>
      </c>
      <c r="AX256" s="12" t="s">
        <v>8</v>
      </c>
      <c r="AY256" s="246" t="s">
        <v>204</v>
      </c>
    </row>
    <row r="257" spans="1:63" s="11" customFormat="1" ht="22.8" customHeight="1">
      <c r="A257" s="11"/>
      <c r="B257" s="207"/>
      <c r="C257" s="208"/>
      <c r="D257" s="209" t="s">
        <v>76</v>
      </c>
      <c r="E257" s="268" t="s">
        <v>236</v>
      </c>
      <c r="F257" s="268" t="s">
        <v>237</v>
      </c>
      <c r="G257" s="208"/>
      <c r="H257" s="208"/>
      <c r="I257" s="211"/>
      <c r="J257" s="269">
        <f>BK257</f>
        <v>0</v>
      </c>
      <c r="K257" s="208"/>
      <c r="L257" s="213"/>
      <c r="M257" s="214"/>
      <c r="N257" s="215"/>
      <c r="O257" s="215"/>
      <c r="P257" s="216">
        <f>P258</f>
        <v>0</v>
      </c>
      <c r="Q257" s="215"/>
      <c r="R257" s="216">
        <f>R258</f>
        <v>0</v>
      </c>
      <c r="S257" s="215"/>
      <c r="T257" s="217">
        <f>T258</f>
        <v>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R257" s="218" t="s">
        <v>8</v>
      </c>
      <c r="AT257" s="219" t="s">
        <v>76</v>
      </c>
      <c r="AU257" s="219" t="s">
        <v>8</v>
      </c>
      <c r="AY257" s="218" t="s">
        <v>204</v>
      </c>
      <c r="BK257" s="220">
        <f>BK258</f>
        <v>0</v>
      </c>
    </row>
    <row r="258" spans="1:65" s="2" customFormat="1" ht="21.75" customHeight="1">
      <c r="A258" s="38"/>
      <c r="B258" s="39"/>
      <c r="C258" s="221" t="s">
        <v>540</v>
      </c>
      <c r="D258" s="221" t="s">
        <v>205</v>
      </c>
      <c r="E258" s="222" t="s">
        <v>914</v>
      </c>
      <c r="F258" s="223" t="s">
        <v>915</v>
      </c>
      <c r="G258" s="224" t="s">
        <v>230</v>
      </c>
      <c r="H258" s="225">
        <v>552.933</v>
      </c>
      <c r="I258" s="226"/>
      <c r="J258" s="227">
        <f>ROUND(I258*H258,0)</f>
        <v>0</v>
      </c>
      <c r="K258" s="228"/>
      <c r="L258" s="44"/>
      <c r="M258" s="229" t="s">
        <v>1</v>
      </c>
      <c r="N258" s="230" t="s">
        <v>42</v>
      </c>
      <c r="O258" s="91"/>
      <c r="P258" s="231">
        <f>O258*H258</f>
        <v>0</v>
      </c>
      <c r="Q258" s="231">
        <v>0</v>
      </c>
      <c r="R258" s="231">
        <f>Q258*H258</f>
        <v>0</v>
      </c>
      <c r="S258" s="231">
        <v>0</v>
      </c>
      <c r="T258" s="23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3" t="s">
        <v>209</v>
      </c>
      <c r="AT258" s="233" t="s">
        <v>205</v>
      </c>
      <c r="AU258" s="233" t="s">
        <v>86</v>
      </c>
      <c r="AY258" s="17" t="s">
        <v>204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7" t="s">
        <v>8</v>
      </c>
      <c r="BK258" s="234">
        <f>ROUND(I258*H258,0)</f>
        <v>0</v>
      </c>
      <c r="BL258" s="17" t="s">
        <v>209</v>
      </c>
      <c r="BM258" s="233" t="s">
        <v>2954</v>
      </c>
    </row>
    <row r="259" spans="1:63" s="11" customFormat="1" ht="25.9" customHeight="1">
      <c r="A259" s="11"/>
      <c r="B259" s="207"/>
      <c r="C259" s="208"/>
      <c r="D259" s="209" t="s">
        <v>76</v>
      </c>
      <c r="E259" s="210" t="s">
        <v>917</v>
      </c>
      <c r="F259" s="210" t="s">
        <v>918</v>
      </c>
      <c r="G259" s="208"/>
      <c r="H259" s="208"/>
      <c r="I259" s="211"/>
      <c r="J259" s="212">
        <f>BK259</f>
        <v>0</v>
      </c>
      <c r="K259" s="208"/>
      <c r="L259" s="213"/>
      <c r="M259" s="214"/>
      <c r="N259" s="215"/>
      <c r="O259" s="215"/>
      <c r="P259" s="216">
        <f>P260+P270+P293+P316+P329+P342</f>
        <v>0</v>
      </c>
      <c r="Q259" s="215"/>
      <c r="R259" s="216">
        <f>R260+R270+R293+R316+R329+R342</f>
        <v>27.283565660000004</v>
      </c>
      <c r="S259" s="215"/>
      <c r="T259" s="217">
        <f>T260+T270+T293+T316+T329+T342</f>
        <v>0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R259" s="218" t="s">
        <v>86</v>
      </c>
      <c r="AT259" s="219" t="s">
        <v>76</v>
      </c>
      <c r="AU259" s="219" t="s">
        <v>77</v>
      </c>
      <c r="AY259" s="218" t="s">
        <v>204</v>
      </c>
      <c r="BK259" s="220">
        <f>BK260+BK270+BK293+BK316+BK329+BK342</f>
        <v>0</v>
      </c>
    </row>
    <row r="260" spans="1:63" s="11" customFormat="1" ht="22.8" customHeight="1">
      <c r="A260" s="11"/>
      <c r="B260" s="207"/>
      <c r="C260" s="208"/>
      <c r="D260" s="209" t="s">
        <v>76</v>
      </c>
      <c r="E260" s="268" t="s">
        <v>919</v>
      </c>
      <c r="F260" s="268" t="s">
        <v>920</v>
      </c>
      <c r="G260" s="208"/>
      <c r="H260" s="208"/>
      <c r="I260" s="211"/>
      <c r="J260" s="269">
        <f>BK260</f>
        <v>0</v>
      </c>
      <c r="K260" s="208"/>
      <c r="L260" s="213"/>
      <c r="M260" s="214"/>
      <c r="N260" s="215"/>
      <c r="O260" s="215"/>
      <c r="P260" s="216">
        <f>SUM(P261:P269)</f>
        <v>0</v>
      </c>
      <c r="Q260" s="215"/>
      <c r="R260" s="216">
        <f>SUM(R261:R269)</f>
        <v>1.32001056</v>
      </c>
      <c r="S260" s="215"/>
      <c r="T260" s="217">
        <f>SUM(T261:T269)</f>
        <v>0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R260" s="218" t="s">
        <v>86</v>
      </c>
      <c r="AT260" s="219" t="s">
        <v>76</v>
      </c>
      <c r="AU260" s="219" t="s">
        <v>8</v>
      </c>
      <c r="AY260" s="218" t="s">
        <v>204</v>
      </c>
      <c r="BK260" s="220">
        <f>SUM(BK261:BK269)</f>
        <v>0</v>
      </c>
    </row>
    <row r="261" spans="1:65" s="2" customFormat="1" ht="33" customHeight="1">
      <c r="A261" s="38"/>
      <c r="B261" s="39"/>
      <c r="C261" s="221" t="s">
        <v>662</v>
      </c>
      <c r="D261" s="221" t="s">
        <v>205</v>
      </c>
      <c r="E261" s="222" t="s">
        <v>939</v>
      </c>
      <c r="F261" s="223" t="s">
        <v>940</v>
      </c>
      <c r="G261" s="224" t="s">
        <v>208</v>
      </c>
      <c r="H261" s="225">
        <v>588.24</v>
      </c>
      <c r="I261" s="226"/>
      <c r="J261" s="227">
        <f>ROUND(I261*H261,0)</f>
        <v>0</v>
      </c>
      <c r="K261" s="228"/>
      <c r="L261" s="44"/>
      <c r="M261" s="229" t="s">
        <v>1</v>
      </c>
      <c r="N261" s="230" t="s">
        <v>42</v>
      </c>
      <c r="O261" s="91"/>
      <c r="P261" s="231">
        <f>O261*H261</f>
        <v>0</v>
      </c>
      <c r="Q261" s="231">
        <v>0</v>
      </c>
      <c r="R261" s="231">
        <f>Q261*H261</f>
        <v>0</v>
      </c>
      <c r="S261" s="231">
        <v>0</v>
      </c>
      <c r="T261" s="23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3" t="s">
        <v>240</v>
      </c>
      <c r="AT261" s="233" t="s">
        <v>205</v>
      </c>
      <c r="AU261" s="233" t="s">
        <v>86</v>
      </c>
      <c r="AY261" s="17" t="s">
        <v>204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7" t="s">
        <v>8</v>
      </c>
      <c r="BK261" s="234">
        <f>ROUND(I261*H261,0)</f>
        <v>0</v>
      </c>
      <c r="BL261" s="17" t="s">
        <v>240</v>
      </c>
      <c r="BM261" s="233" t="s">
        <v>2955</v>
      </c>
    </row>
    <row r="262" spans="1:51" s="12" customFormat="1" ht="12">
      <c r="A262" s="12"/>
      <c r="B262" s="235"/>
      <c r="C262" s="236"/>
      <c r="D262" s="237" t="s">
        <v>210</v>
      </c>
      <c r="E262" s="238" t="s">
        <v>1</v>
      </c>
      <c r="F262" s="239" t="s">
        <v>2944</v>
      </c>
      <c r="G262" s="236"/>
      <c r="H262" s="240">
        <v>588.24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246" t="s">
        <v>210</v>
      </c>
      <c r="AU262" s="246" t="s">
        <v>86</v>
      </c>
      <c r="AV262" s="12" t="s">
        <v>86</v>
      </c>
      <c r="AW262" s="12" t="s">
        <v>33</v>
      </c>
      <c r="AX262" s="12" t="s">
        <v>77</v>
      </c>
      <c r="AY262" s="246" t="s">
        <v>204</v>
      </c>
    </row>
    <row r="263" spans="1:65" s="2" customFormat="1" ht="21.75" customHeight="1">
      <c r="A263" s="38"/>
      <c r="B263" s="39"/>
      <c r="C263" s="280" t="s">
        <v>673</v>
      </c>
      <c r="D263" s="280" t="s">
        <v>366</v>
      </c>
      <c r="E263" s="281" t="s">
        <v>949</v>
      </c>
      <c r="F263" s="282" t="s">
        <v>950</v>
      </c>
      <c r="G263" s="283" t="s">
        <v>208</v>
      </c>
      <c r="H263" s="284">
        <v>705.888</v>
      </c>
      <c r="I263" s="285"/>
      <c r="J263" s="286">
        <f>ROUND(I263*H263,0)</f>
        <v>0</v>
      </c>
      <c r="K263" s="287"/>
      <c r="L263" s="288"/>
      <c r="M263" s="289" t="s">
        <v>1</v>
      </c>
      <c r="N263" s="290" t="s">
        <v>42</v>
      </c>
      <c r="O263" s="91"/>
      <c r="P263" s="231">
        <f>O263*H263</f>
        <v>0</v>
      </c>
      <c r="Q263" s="231">
        <v>0.00127</v>
      </c>
      <c r="R263" s="231">
        <f>Q263*H263</f>
        <v>0.8964777600000001</v>
      </c>
      <c r="S263" s="231">
        <v>0</v>
      </c>
      <c r="T263" s="23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3" t="s">
        <v>488</v>
      </c>
      <c r="AT263" s="233" t="s">
        <v>366</v>
      </c>
      <c r="AU263" s="233" t="s">
        <v>86</v>
      </c>
      <c r="AY263" s="17" t="s">
        <v>204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7" t="s">
        <v>8</v>
      </c>
      <c r="BK263" s="234">
        <f>ROUND(I263*H263,0)</f>
        <v>0</v>
      </c>
      <c r="BL263" s="17" t="s">
        <v>240</v>
      </c>
      <c r="BM263" s="233" t="s">
        <v>2956</v>
      </c>
    </row>
    <row r="264" spans="1:51" s="12" customFormat="1" ht="12">
      <c r="A264" s="12"/>
      <c r="B264" s="235"/>
      <c r="C264" s="236"/>
      <c r="D264" s="237" t="s">
        <v>210</v>
      </c>
      <c r="E264" s="238" t="s">
        <v>1</v>
      </c>
      <c r="F264" s="239" t="s">
        <v>2957</v>
      </c>
      <c r="G264" s="236"/>
      <c r="H264" s="240">
        <v>705.888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T264" s="246" t="s">
        <v>210</v>
      </c>
      <c r="AU264" s="246" t="s">
        <v>86</v>
      </c>
      <c r="AV264" s="12" t="s">
        <v>86</v>
      </c>
      <c r="AW264" s="12" t="s">
        <v>33</v>
      </c>
      <c r="AX264" s="12" t="s">
        <v>8</v>
      </c>
      <c r="AY264" s="246" t="s">
        <v>204</v>
      </c>
    </row>
    <row r="265" spans="1:65" s="2" customFormat="1" ht="21.75" customHeight="1">
      <c r="A265" s="38"/>
      <c r="B265" s="39"/>
      <c r="C265" s="221" t="s">
        <v>677</v>
      </c>
      <c r="D265" s="221" t="s">
        <v>205</v>
      </c>
      <c r="E265" s="222" t="s">
        <v>954</v>
      </c>
      <c r="F265" s="223" t="s">
        <v>955</v>
      </c>
      <c r="G265" s="224" t="s">
        <v>208</v>
      </c>
      <c r="H265" s="225">
        <v>588.24</v>
      </c>
      <c r="I265" s="226"/>
      <c r="J265" s="227">
        <f>ROUND(I265*H265,0)</f>
        <v>0</v>
      </c>
      <c r="K265" s="228"/>
      <c r="L265" s="44"/>
      <c r="M265" s="229" t="s">
        <v>1</v>
      </c>
      <c r="N265" s="230" t="s">
        <v>42</v>
      </c>
      <c r="O265" s="91"/>
      <c r="P265" s="231">
        <f>O265*H265</f>
        <v>0</v>
      </c>
      <c r="Q265" s="231">
        <v>0</v>
      </c>
      <c r="R265" s="231">
        <f>Q265*H265</f>
        <v>0</v>
      </c>
      <c r="S265" s="231">
        <v>0</v>
      </c>
      <c r="T265" s="23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3" t="s">
        <v>240</v>
      </c>
      <c r="AT265" s="233" t="s">
        <v>205</v>
      </c>
      <c r="AU265" s="233" t="s">
        <v>86</v>
      </c>
      <c r="AY265" s="17" t="s">
        <v>204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7" t="s">
        <v>8</v>
      </c>
      <c r="BK265" s="234">
        <f>ROUND(I265*H265,0)</f>
        <v>0</v>
      </c>
      <c r="BL265" s="17" t="s">
        <v>240</v>
      </c>
      <c r="BM265" s="233" t="s">
        <v>2958</v>
      </c>
    </row>
    <row r="266" spans="1:65" s="2" customFormat="1" ht="21.75" customHeight="1">
      <c r="A266" s="38"/>
      <c r="B266" s="39"/>
      <c r="C266" s="221" t="s">
        <v>544</v>
      </c>
      <c r="D266" s="221" t="s">
        <v>205</v>
      </c>
      <c r="E266" s="222" t="s">
        <v>958</v>
      </c>
      <c r="F266" s="223" t="s">
        <v>959</v>
      </c>
      <c r="G266" s="224" t="s">
        <v>208</v>
      </c>
      <c r="H266" s="225">
        <v>588.24</v>
      </c>
      <c r="I266" s="226"/>
      <c r="J266" s="227">
        <f>ROUND(I266*H266,0)</f>
        <v>0</v>
      </c>
      <c r="K266" s="228"/>
      <c r="L266" s="44"/>
      <c r="M266" s="229" t="s">
        <v>1</v>
      </c>
      <c r="N266" s="230" t="s">
        <v>42</v>
      </c>
      <c r="O266" s="91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3" t="s">
        <v>240</v>
      </c>
      <c r="AT266" s="233" t="s">
        <v>205</v>
      </c>
      <c r="AU266" s="233" t="s">
        <v>86</v>
      </c>
      <c r="AY266" s="17" t="s">
        <v>204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7" t="s">
        <v>8</v>
      </c>
      <c r="BK266" s="234">
        <f>ROUND(I266*H266,0)</f>
        <v>0</v>
      </c>
      <c r="BL266" s="17" t="s">
        <v>240</v>
      </c>
      <c r="BM266" s="233" t="s">
        <v>2959</v>
      </c>
    </row>
    <row r="267" spans="1:65" s="2" customFormat="1" ht="21.75" customHeight="1">
      <c r="A267" s="38"/>
      <c r="B267" s="39"/>
      <c r="C267" s="280" t="s">
        <v>686</v>
      </c>
      <c r="D267" s="280" t="s">
        <v>366</v>
      </c>
      <c r="E267" s="281" t="s">
        <v>969</v>
      </c>
      <c r="F267" s="282" t="s">
        <v>970</v>
      </c>
      <c r="G267" s="283" t="s">
        <v>208</v>
      </c>
      <c r="H267" s="284">
        <v>1411.776</v>
      </c>
      <c r="I267" s="285"/>
      <c r="J267" s="286">
        <f>ROUND(I267*H267,0)</f>
        <v>0</v>
      </c>
      <c r="K267" s="287"/>
      <c r="L267" s="288"/>
      <c r="M267" s="289" t="s">
        <v>1</v>
      </c>
      <c r="N267" s="290" t="s">
        <v>42</v>
      </c>
      <c r="O267" s="91"/>
      <c r="P267" s="231">
        <f>O267*H267</f>
        <v>0</v>
      </c>
      <c r="Q267" s="231">
        <v>0.0003</v>
      </c>
      <c r="R267" s="231">
        <f>Q267*H267</f>
        <v>0.4235328</v>
      </c>
      <c r="S267" s="231">
        <v>0</v>
      </c>
      <c r="T267" s="23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3" t="s">
        <v>488</v>
      </c>
      <c r="AT267" s="233" t="s">
        <v>366</v>
      </c>
      <c r="AU267" s="233" t="s">
        <v>86</v>
      </c>
      <c r="AY267" s="17" t="s">
        <v>204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7" t="s">
        <v>8</v>
      </c>
      <c r="BK267" s="234">
        <f>ROUND(I267*H267,0)</f>
        <v>0</v>
      </c>
      <c r="BL267" s="17" t="s">
        <v>240</v>
      </c>
      <c r="BM267" s="233" t="s">
        <v>2960</v>
      </c>
    </row>
    <row r="268" spans="1:51" s="12" customFormat="1" ht="12">
      <c r="A268" s="12"/>
      <c r="B268" s="235"/>
      <c r="C268" s="236"/>
      <c r="D268" s="237" t="s">
        <v>210</v>
      </c>
      <c r="E268" s="238" t="s">
        <v>1</v>
      </c>
      <c r="F268" s="239" t="s">
        <v>2961</v>
      </c>
      <c r="G268" s="236"/>
      <c r="H268" s="240">
        <v>1411.776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46" t="s">
        <v>210</v>
      </c>
      <c r="AU268" s="246" t="s">
        <v>86</v>
      </c>
      <c r="AV268" s="12" t="s">
        <v>86</v>
      </c>
      <c r="AW268" s="12" t="s">
        <v>33</v>
      </c>
      <c r="AX268" s="12" t="s">
        <v>8</v>
      </c>
      <c r="AY268" s="246" t="s">
        <v>204</v>
      </c>
    </row>
    <row r="269" spans="1:65" s="2" customFormat="1" ht="21.75" customHeight="1">
      <c r="A269" s="38"/>
      <c r="B269" s="39"/>
      <c r="C269" s="221" t="s">
        <v>548</v>
      </c>
      <c r="D269" s="221" t="s">
        <v>205</v>
      </c>
      <c r="E269" s="222" t="s">
        <v>973</v>
      </c>
      <c r="F269" s="223" t="s">
        <v>974</v>
      </c>
      <c r="G269" s="224" t="s">
        <v>230</v>
      </c>
      <c r="H269" s="225">
        <v>1.32</v>
      </c>
      <c r="I269" s="226"/>
      <c r="J269" s="227">
        <f>ROUND(I269*H269,0)</f>
        <v>0</v>
      </c>
      <c r="K269" s="228"/>
      <c r="L269" s="44"/>
      <c r="M269" s="229" t="s">
        <v>1</v>
      </c>
      <c r="N269" s="230" t="s">
        <v>42</v>
      </c>
      <c r="O269" s="91"/>
      <c r="P269" s="231">
        <f>O269*H269</f>
        <v>0</v>
      </c>
      <c r="Q269" s="231">
        <v>0</v>
      </c>
      <c r="R269" s="231">
        <f>Q269*H269</f>
        <v>0</v>
      </c>
      <c r="S269" s="231">
        <v>0</v>
      </c>
      <c r="T269" s="23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3" t="s">
        <v>240</v>
      </c>
      <c r="AT269" s="233" t="s">
        <v>205</v>
      </c>
      <c r="AU269" s="233" t="s">
        <v>86</v>
      </c>
      <c r="AY269" s="17" t="s">
        <v>204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7" t="s">
        <v>8</v>
      </c>
      <c r="BK269" s="234">
        <f>ROUND(I269*H269,0)</f>
        <v>0</v>
      </c>
      <c r="BL269" s="17" t="s">
        <v>240</v>
      </c>
      <c r="BM269" s="233" t="s">
        <v>2962</v>
      </c>
    </row>
    <row r="270" spans="1:63" s="11" customFormat="1" ht="22.8" customHeight="1">
      <c r="A270" s="11"/>
      <c r="B270" s="207"/>
      <c r="C270" s="208"/>
      <c r="D270" s="209" t="s">
        <v>76</v>
      </c>
      <c r="E270" s="268" t="s">
        <v>976</v>
      </c>
      <c r="F270" s="268" t="s">
        <v>977</v>
      </c>
      <c r="G270" s="208"/>
      <c r="H270" s="208"/>
      <c r="I270" s="211"/>
      <c r="J270" s="269">
        <f>BK270</f>
        <v>0</v>
      </c>
      <c r="K270" s="208"/>
      <c r="L270" s="213"/>
      <c r="M270" s="214"/>
      <c r="N270" s="215"/>
      <c r="O270" s="215"/>
      <c r="P270" s="216">
        <f>SUM(P271:P292)</f>
        <v>0</v>
      </c>
      <c r="Q270" s="215"/>
      <c r="R270" s="216">
        <f>SUM(R271:R292)</f>
        <v>1.8280363200000003</v>
      </c>
      <c r="S270" s="215"/>
      <c r="T270" s="217">
        <f>SUM(T271:T292)</f>
        <v>0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R270" s="218" t="s">
        <v>86</v>
      </c>
      <c r="AT270" s="219" t="s">
        <v>76</v>
      </c>
      <c r="AU270" s="219" t="s">
        <v>8</v>
      </c>
      <c r="AY270" s="218" t="s">
        <v>204</v>
      </c>
      <c r="BK270" s="220">
        <f>SUM(BK271:BK292)</f>
        <v>0</v>
      </c>
    </row>
    <row r="271" spans="1:65" s="2" customFormat="1" ht="33" customHeight="1">
      <c r="A271" s="38"/>
      <c r="B271" s="39"/>
      <c r="C271" s="221" t="s">
        <v>699</v>
      </c>
      <c r="D271" s="221" t="s">
        <v>205</v>
      </c>
      <c r="E271" s="222" t="s">
        <v>979</v>
      </c>
      <c r="F271" s="223" t="s">
        <v>980</v>
      </c>
      <c r="G271" s="224" t="s">
        <v>208</v>
      </c>
      <c r="H271" s="225">
        <v>40.23</v>
      </c>
      <c r="I271" s="226"/>
      <c r="J271" s="227">
        <f>ROUND(I271*H271,0)</f>
        <v>0</v>
      </c>
      <c r="K271" s="228"/>
      <c r="L271" s="44"/>
      <c r="M271" s="229" t="s">
        <v>1</v>
      </c>
      <c r="N271" s="230" t="s">
        <v>42</v>
      </c>
      <c r="O271" s="91"/>
      <c r="P271" s="231">
        <f>O271*H271</f>
        <v>0</v>
      </c>
      <c r="Q271" s="231">
        <v>0.0108</v>
      </c>
      <c r="R271" s="231">
        <f>Q271*H271</f>
        <v>0.434484</v>
      </c>
      <c r="S271" s="231">
        <v>0</v>
      </c>
      <c r="T271" s="23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3" t="s">
        <v>240</v>
      </c>
      <c r="AT271" s="233" t="s">
        <v>205</v>
      </c>
      <c r="AU271" s="233" t="s">
        <v>86</v>
      </c>
      <c r="AY271" s="17" t="s">
        <v>204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7" t="s">
        <v>8</v>
      </c>
      <c r="BK271" s="234">
        <f>ROUND(I271*H271,0)</f>
        <v>0</v>
      </c>
      <c r="BL271" s="17" t="s">
        <v>240</v>
      </c>
      <c r="BM271" s="233" t="s">
        <v>2963</v>
      </c>
    </row>
    <row r="272" spans="1:51" s="12" customFormat="1" ht="12">
      <c r="A272" s="12"/>
      <c r="B272" s="235"/>
      <c r="C272" s="236"/>
      <c r="D272" s="237" t="s">
        <v>210</v>
      </c>
      <c r="E272" s="238" t="s">
        <v>1</v>
      </c>
      <c r="F272" s="239" t="s">
        <v>2964</v>
      </c>
      <c r="G272" s="236"/>
      <c r="H272" s="240">
        <v>1.2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T272" s="246" t="s">
        <v>210</v>
      </c>
      <c r="AU272" s="246" t="s">
        <v>86</v>
      </c>
      <c r="AV272" s="12" t="s">
        <v>86</v>
      </c>
      <c r="AW272" s="12" t="s">
        <v>33</v>
      </c>
      <c r="AX272" s="12" t="s">
        <v>77</v>
      </c>
      <c r="AY272" s="246" t="s">
        <v>204</v>
      </c>
    </row>
    <row r="273" spans="1:51" s="12" customFormat="1" ht="12">
      <c r="A273" s="12"/>
      <c r="B273" s="235"/>
      <c r="C273" s="236"/>
      <c r="D273" s="237" t="s">
        <v>210</v>
      </c>
      <c r="E273" s="238" t="s">
        <v>1</v>
      </c>
      <c r="F273" s="239" t="s">
        <v>2965</v>
      </c>
      <c r="G273" s="236"/>
      <c r="H273" s="240">
        <v>23.96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T273" s="246" t="s">
        <v>210</v>
      </c>
      <c r="AU273" s="246" t="s">
        <v>86</v>
      </c>
      <c r="AV273" s="12" t="s">
        <v>86</v>
      </c>
      <c r="AW273" s="12" t="s">
        <v>33</v>
      </c>
      <c r="AX273" s="12" t="s">
        <v>77</v>
      </c>
      <c r="AY273" s="246" t="s">
        <v>204</v>
      </c>
    </row>
    <row r="274" spans="1:51" s="12" customFormat="1" ht="12">
      <c r="A274" s="12"/>
      <c r="B274" s="235"/>
      <c r="C274" s="236"/>
      <c r="D274" s="237" t="s">
        <v>210</v>
      </c>
      <c r="E274" s="238" t="s">
        <v>1</v>
      </c>
      <c r="F274" s="239" t="s">
        <v>2966</v>
      </c>
      <c r="G274" s="236"/>
      <c r="H274" s="240">
        <v>9.584</v>
      </c>
      <c r="I274" s="241"/>
      <c r="J274" s="236"/>
      <c r="K274" s="236"/>
      <c r="L274" s="242"/>
      <c r="M274" s="243"/>
      <c r="N274" s="244"/>
      <c r="O274" s="244"/>
      <c r="P274" s="244"/>
      <c r="Q274" s="244"/>
      <c r="R274" s="244"/>
      <c r="S274" s="244"/>
      <c r="T274" s="245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46" t="s">
        <v>210</v>
      </c>
      <c r="AU274" s="246" t="s">
        <v>86</v>
      </c>
      <c r="AV274" s="12" t="s">
        <v>86</v>
      </c>
      <c r="AW274" s="12" t="s">
        <v>33</v>
      </c>
      <c r="AX274" s="12" t="s">
        <v>77</v>
      </c>
      <c r="AY274" s="246" t="s">
        <v>204</v>
      </c>
    </row>
    <row r="275" spans="1:51" s="12" customFormat="1" ht="12">
      <c r="A275" s="12"/>
      <c r="B275" s="235"/>
      <c r="C275" s="236"/>
      <c r="D275" s="237" t="s">
        <v>210</v>
      </c>
      <c r="E275" s="238" t="s">
        <v>1</v>
      </c>
      <c r="F275" s="239" t="s">
        <v>2967</v>
      </c>
      <c r="G275" s="236"/>
      <c r="H275" s="240">
        <v>0.886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246" t="s">
        <v>210</v>
      </c>
      <c r="AU275" s="246" t="s">
        <v>86</v>
      </c>
      <c r="AV275" s="12" t="s">
        <v>86</v>
      </c>
      <c r="AW275" s="12" t="s">
        <v>33</v>
      </c>
      <c r="AX275" s="12" t="s">
        <v>77</v>
      </c>
      <c r="AY275" s="246" t="s">
        <v>204</v>
      </c>
    </row>
    <row r="276" spans="1:51" s="12" customFormat="1" ht="12">
      <c r="A276" s="12"/>
      <c r="B276" s="235"/>
      <c r="C276" s="236"/>
      <c r="D276" s="237" t="s">
        <v>210</v>
      </c>
      <c r="E276" s="238" t="s">
        <v>1</v>
      </c>
      <c r="F276" s="239" t="s">
        <v>2968</v>
      </c>
      <c r="G276" s="236"/>
      <c r="H276" s="240">
        <v>0.57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46" t="s">
        <v>210</v>
      </c>
      <c r="AU276" s="246" t="s">
        <v>86</v>
      </c>
      <c r="AV276" s="12" t="s">
        <v>86</v>
      </c>
      <c r="AW276" s="12" t="s">
        <v>33</v>
      </c>
      <c r="AX276" s="12" t="s">
        <v>77</v>
      </c>
      <c r="AY276" s="246" t="s">
        <v>204</v>
      </c>
    </row>
    <row r="277" spans="1:51" s="12" customFormat="1" ht="12">
      <c r="A277" s="12"/>
      <c r="B277" s="235"/>
      <c r="C277" s="236"/>
      <c r="D277" s="237" t="s">
        <v>210</v>
      </c>
      <c r="E277" s="238" t="s">
        <v>1</v>
      </c>
      <c r="F277" s="239" t="s">
        <v>2969</v>
      </c>
      <c r="G277" s="236"/>
      <c r="H277" s="240">
        <v>4.03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46" t="s">
        <v>210</v>
      </c>
      <c r="AU277" s="246" t="s">
        <v>86</v>
      </c>
      <c r="AV277" s="12" t="s">
        <v>86</v>
      </c>
      <c r="AW277" s="12" t="s">
        <v>33</v>
      </c>
      <c r="AX277" s="12" t="s">
        <v>77</v>
      </c>
      <c r="AY277" s="246" t="s">
        <v>204</v>
      </c>
    </row>
    <row r="278" spans="1:65" s="2" customFormat="1" ht="21.75" customHeight="1">
      <c r="A278" s="38"/>
      <c r="B278" s="39"/>
      <c r="C278" s="221" t="s">
        <v>554</v>
      </c>
      <c r="D278" s="221" t="s">
        <v>205</v>
      </c>
      <c r="E278" s="222" t="s">
        <v>988</v>
      </c>
      <c r="F278" s="223" t="s">
        <v>989</v>
      </c>
      <c r="G278" s="224" t="s">
        <v>473</v>
      </c>
      <c r="H278" s="225">
        <v>367.41</v>
      </c>
      <c r="I278" s="226"/>
      <c r="J278" s="227">
        <f>ROUND(I278*H278,0)</f>
        <v>0</v>
      </c>
      <c r="K278" s="228"/>
      <c r="L278" s="44"/>
      <c r="M278" s="229" t="s">
        <v>1</v>
      </c>
      <c r="N278" s="230" t="s">
        <v>42</v>
      </c>
      <c r="O278" s="91"/>
      <c r="P278" s="231">
        <f>O278*H278</f>
        <v>0</v>
      </c>
      <c r="Q278" s="231">
        <v>0</v>
      </c>
      <c r="R278" s="231">
        <f>Q278*H278</f>
        <v>0</v>
      </c>
      <c r="S278" s="231">
        <v>0</v>
      </c>
      <c r="T278" s="23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3" t="s">
        <v>240</v>
      </c>
      <c r="AT278" s="233" t="s">
        <v>205</v>
      </c>
      <c r="AU278" s="233" t="s">
        <v>86</v>
      </c>
      <c r="AY278" s="17" t="s">
        <v>204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7" t="s">
        <v>8</v>
      </c>
      <c r="BK278" s="234">
        <f>ROUND(I278*H278,0)</f>
        <v>0</v>
      </c>
      <c r="BL278" s="17" t="s">
        <v>240</v>
      </c>
      <c r="BM278" s="233" t="s">
        <v>2970</v>
      </c>
    </row>
    <row r="279" spans="1:51" s="12" customFormat="1" ht="12">
      <c r="A279" s="12"/>
      <c r="B279" s="235"/>
      <c r="C279" s="236"/>
      <c r="D279" s="237" t="s">
        <v>210</v>
      </c>
      <c r="E279" s="238" t="s">
        <v>1</v>
      </c>
      <c r="F279" s="239" t="s">
        <v>2971</v>
      </c>
      <c r="G279" s="236"/>
      <c r="H279" s="240">
        <v>16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46" t="s">
        <v>210</v>
      </c>
      <c r="AU279" s="246" t="s">
        <v>86</v>
      </c>
      <c r="AV279" s="12" t="s">
        <v>86</v>
      </c>
      <c r="AW279" s="12" t="s">
        <v>33</v>
      </c>
      <c r="AX279" s="12" t="s">
        <v>77</v>
      </c>
      <c r="AY279" s="246" t="s">
        <v>204</v>
      </c>
    </row>
    <row r="280" spans="1:51" s="12" customFormat="1" ht="12">
      <c r="A280" s="12"/>
      <c r="B280" s="235"/>
      <c r="C280" s="236"/>
      <c r="D280" s="237" t="s">
        <v>210</v>
      </c>
      <c r="E280" s="238" t="s">
        <v>1</v>
      </c>
      <c r="F280" s="239" t="s">
        <v>2972</v>
      </c>
      <c r="G280" s="236"/>
      <c r="H280" s="240">
        <v>191.68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T280" s="246" t="s">
        <v>210</v>
      </c>
      <c r="AU280" s="246" t="s">
        <v>86</v>
      </c>
      <c r="AV280" s="12" t="s">
        <v>86</v>
      </c>
      <c r="AW280" s="12" t="s">
        <v>33</v>
      </c>
      <c r="AX280" s="12" t="s">
        <v>77</v>
      </c>
      <c r="AY280" s="246" t="s">
        <v>204</v>
      </c>
    </row>
    <row r="281" spans="1:51" s="12" customFormat="1" ht="12">
      <c r="A281" s="12"/>
      <c r="B281" s="235"/>
      <c r="C281" s="236"/>
      <c r="D281" s="237" t="s">
        <v>210</v>
      </c>
      <c r="E281" s="238" t="s">
        <v>1</v>
      </c>
      <c r="F281" s="239" t="s">
        <v>2973</v>
      </c>
      <c r="G281" s="236"/>
      <c r="H281" s="240">
        <v>95.84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46" t="s">
        <v>210</v>
      </c>
      <c r="AU281" s="246" t="s">
        <v>86</v>
      </c>
      <c r="AV281" s="12" t="s">
        <v>86</v>
      </c>
      <c r="AW281" s="12" t="s">
        <v>33</v>
      </c>
      <c r="AX281" s="12" t="s">
        <v>77</v>
      </c>
      <c r="AY281" s="246" t="s">
        <v>204</v>
      </c>
    </row>
    <row r="282" spans="1:51" s="12" customFormat="1" ht="12">
      <c r="A282" s="12"/>
      <c r="B282" s="235"/>
      <c r="C282" s="236"/>
      <c r="D282" s="237" t="s">
        <v>210</v>
      </c>
      <c r="E282" s="238" t="s">
        <v>1</v>
      </c>
      <c r="F282" s="239" t="s">
        <v>2974</v>
      </c>
      <c r="G282" s="236"/>
      <c r="H282" s="240">
        <v>12.66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46" t="s">
        <v>210</v>
      </c>
      <c r="AU282" s="246" t="s">
        <v>86</v>
      </c>
      <c r="AV282" s="12" t="s">
        <v>86</v>
      </c>
      <c r="AW282" s="12" t="s">
        <v>33</v>
      </c>
      <c r="AX282" s="12" t="s">
        <v>77</v>
      </c>
      <c r="AY282" s="246" t="s">
        <v>204</v>
      </c>
    </row>
    <row r="283" spans="1:51" s="12" customFormat="1" ht="12">
      <c r="A283" s="12"/>
      <c r="B283" s="235"/>
      <c r="C283" s="236"/>
      <c r="D283" s="237" t="s">
        <v>210</v>
      </c>
      <c r="E283" s="238" t="s">
        <v>1</v>
      </c>
      <c r="F283" s="239" t="s">
        <v>2975</v>
      </c>
      <c r="G283" s="236"/>
      <c r="H283" s="240">
        <v>18.99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T283" s="246" t="s">
        <v>210</v>
      </c>
      <c r="AU283" s="246" t="s">
        <v>86</v>
      </c>
      <c r="AV283" s="12" t="s">
        <v>86</v>
      </c>
      <c r="AW283" s="12" t="s">
        <v>33</v>
      </c>
      <c r="AX283" s="12" t="s">
        <v>77</v>
      </c>
      <c r="AY283" s="246" t="s">
        <v>204</v>
      </c>
    </row>
    <row r="284" spans="1:51" s="12" customFormat="1" ht="12">
      <c r="A284" s="12"/>
      <c r="B284" s="235"/>
      <c r="C284" s="236"/>
      <c r="D284" s="237" t="s">
        <v>210</v>
      </c>
      <c r="E284" s="238" t="s">
        <v>1</v>
      </c>
      <c r="F284" s="239" t="s">
        <v>2976</v>
      </c>
      <c r="G284" s="236"/>
      <c r="H284" s="240">
        <v>32.24</v>
      </c>
      <c r="I284" s="241"/>
      <c r="J284" s="236"/>
      <c r="K284" s="236"/>
      <c r="L284" s="242"/>
      <c r="M284" s="243"/>
      <c r="N284" s="244"/>
      <c r="O284" s="244"/>
      <c r="P284" s="244"/>
      <c r="Q284" s="244"/>
      <c r="R284" s="244"/>
      <c r="S284" s="244"/>
      <c r="T284" s="245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246" t="s">
        <v>210</v>
      </c>
      <c r="AU284" s="246" t="s">
        <v>86</v>
      </c>
      <c r="AV284" s="12" t="s">
        <v>86</v>
      </c>
      <c r="AW284" s="12" t="s">
        <v>33</v>
      </c>
      <c r="AX284" s="12" t="s">
        <v>77</v>
      </c>
      <c r="AY284" s="246" t="s">
        <v>204</v>
      </c>
    </row>
    <row r="285" spans="1:65" s="2" customFormat="1" ht="21.75" customHeight="1">
      <c r="A285" s="38"/>
      <c r="B285" s="39"/>
      <c r="C285" s="221" t="s">
        <v>709</v>
      </c>
      <c r="D285" s="221" t="s">
        <v>205</v>
      </c>
      <c r="E285" s="222" t="s">
        <v>998</v>
      </c>
      <c r="F285" s="223" t="s">
        <v>999</v>
      </c>
      <c r="G285" s="224" t="s">
        <v>208</v>
      </c>
      <c r="H285" s="225">
        <v>547.78</v>
      </c>
      <c r="I285" s="226"/>
      <c r="J285" s="227">
        <f>ROUND(I285*H285,0)</f>
        <v>0</v>
      </c>
      <c r="K285" s="228"/>
      <c r="L285" s="44"/>
      <c r="M285" s="229" t="s">
        <v>1</v>
      </c>
      <c r="N285" s="230" t="s">
        <v>42</v>
      </c>
      <c r="O285" s="91"/>
      <c r="P285" s="231">
        <f>O285*H285</f>
        <v>0</v>
      </c>
      <c r="Q285" s="231">
        <v>0.00036</v>
      </c>
      <c r="R285" s="231">
        <f>Q285*H285</f>
        <v>0.1972008</v>
      </c>
      <c r="S285" s="231">
        <v>0</v>
      </c>
      <c r="T285" s="23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3" t="s">
        <v>240</v>
      </c>
      <c r="AT285" s="233" t="s">
        <v>205</v>
      </c>
      <c r="AU285" s="233" t="s">
        <v>86</v>
      </c>
      <c r="AY285" s="17" t="s">
        <v>204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7" t="s">
        <v>8</v>
      </c>
      <c r="BK285" s="234">
        <f>ROUND(I285*H285,0)</f>
        <v>0</v>
      </c>
      <c r="BL285" s="17" t="s">
        <v>240</v>
      </c>
      <c r="BM285" s="233" t="s">
        <v>2977</v>
      </c>
    </row>
    <row r="286" spans="1:51" s="12" customFormat="1" ht="12">
      <c r="A286" s="12"/>
      <c r="B286" s="235"/>
      <c r="C286" s="236"/>
      <c r="D286" s="237" t="s">
        <v>210</v>
      </c>
      <c r="E286" s="238" t="s">
        <v>1</v>
      </c>
      <c r="F286" s="239" t="s">
        <v>2978</v>
      </c>
      <c r="G286" s="236"/>
      <c r="H286" s="240">
        <v>547.78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46" t="s">
        <v>210</v>
      </c>
      <c r="AU286" s="246" t="s">
        <v>86</v>
      </c>
      <c r="AV286" s="12" t="s">
        <v>86</v>
      </c>
      <c r="AW286" s="12" t="s">
        <v>33</v>
      </c>
      <c r="AX286" s="12" t="s">
        <v>77</v>
      </c>
      <c r="AY286" s="246" t="s">
        <v>204</v>
      </c>
    </row>
    <row r="287" spans="1:65" s="2" customFormat="1" ht="21.75" customHeight="1">
      <c r="A287" s="38"/>
      <c r="B287" s="39"/>
      <c r="C287" s="280" t="s">
        <v>558</v>
      </c>
      <c r="D287" s="280" t="s">
        <v>366</v>
      </c>
      <c r="E287" s="281" t="s">
        <v>1002</v>
      </c>
      <c r="F287" s="282" t="s">
        <v>1003</v>
      </c>
      <c r="G287" s="283" t="s">
        <v>208</v>
      </c>
      <c r="H287" s="284">
        <v>657.336</v>
      </c>
      <c r="I287" s="285"/>
      <c r="J287" s="286">
        <f>ROUND(I287*H287,0)</f>
        <v>0</v>
      </c>
      <c r="K287" s="287"/>
      <c r="L287" s="288"/>
      <c r="M287" s="289" t="s">
        <v>1</v>
      </c>
      <c r="N287" s="290" t="s">
        <v>42</v>
      </c>
      <c r="O287" s="91"/>
      <c r="P287" s="231">
        <f>O287*H287</f>
        <v>0</v>
      </c>
      <c r="Q287" s="231">
        <v>0.00152</v>
      </c>
      <c r="R287" s="231">
        <f>Q287*H287</f>
        <v>0.99915072</v>
      </c>
      <c r="S287" s="231">
        <v>0</v>
      </c>
      <c r="T287" s="232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3" t="s">
        <v>488</v>
      </c>
      <c r="AT287" s="233" t="s">
        <v>366</v>
      </c>
      <c r="AU287" s="233" t="s">
        <v>86</v>
      </c>
      <c r="AY287" s="17" t="s">
        <v>204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7" t="s">
        <v>8</v>
      </c>
      <c r="BK287" s="234">
        <f>ROUND(I287*H287,0)</f>
        <v>0</v>
      </c>
      <c r="BL287" s="17" t="s">
        <v>240</v>
      </c>
      <c r="BM287" s="233" t="s">
        <v>2979</v>
      </c>
    </row>
    <row r="288" spans="1:51" s="12" customFormat="1" ht="12">
      <c r="A288" s="12"/>
      <c r="B288" s="235"/>
      <c r="C288" s="236"/>
      <c r="D288" s="237" t="s">
        <v>210</v>
      </c>
      <c r="E288" s="238" t="s">
        <v>1</v>
      </c>
      <c r="F288" s="239" t="s">
        <v>2980</v>
      </c>
      <c r="G288" s="236"/>
      <c r="H288" s="240">
        <v>657.336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T288" s="246" t="s">
        <v>210</v>
      </c>
      <c r="AU288" s="246" t="s">
        <v>86</v>
      </c>
      <c r="AV288" s="12" t="s">
        <v>86</v>
      </c>
      <c r="AW288" s="12" t="s">
        <v>33</v>
      </c>
      <c r="AX288" s="12" t="s">
        <v>77</v>
      </c>
      <c r="AY288" s="246" t="s">
        <v>204</v>
      </c>
    </row>
    <row r="289" spans="1:65" s="2" customFormat="1" ht="21.75" customHeight="1">
      <c r="A289" s="38"/>
      <c r="B289" s="39"/>
      <c r="C289" s="221" t="s">
        <v>717</v>
      </c>
      <c r="D289" s="221" t="s">
        <v>205</v>
      </c>
      <c r="E289" s="222" t="s">
        <v>1007</v>
      </c>
      <c r="F289" s="223" t="s">
        <v>1008</v>
      </c>
      <c r="G289" s="224" t="s">
        <v>208</v>
      </c>
      <c r="H289" s="225">
        <v>547.78</v>
      </c>
      <c r="I289" s="226"/>
      <c r="J289" s="227">
        <f>ROUND(I289*H289,0)</f>
        <v>0</v>
      </c>
      <c r="K289" s="228"/>
      <c r="L289" s="44"/>
      <c r="M289" s="229" t="s">
        <v>1</v>
      </c>
      <c r="N289" s="230" t="s">
        <v>42</v>
      </c>
      <c r="O289" s="91"/>
      <c r="P289" s="231">
        <f>O289*H289</f>
        <v>0</v>
      </c>
      <c r="Q289" s="231">
        <v>0</v>
      </c>
      <c r="R289" s="231">
        <f>Q289*H289</f>
        <v>0</v>
      </c>
      <c r="S289" s="231">
        <v>0</v>
      </c>
      <c r="T289" s="23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3" t="s">
        <v>240</v>
      </c>
      <c r="AT289" s="233" t="s">
        <v>205</v>
      </c>
      <c r="AU289" s="233" t="s">
        <v>86</v>
      </c>
      <c r="AY289" s="17" t="s">
        <v>204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7" t="s">
        <v>8</v>
      </c>
      <c r="BK289" s="234">
        <f>ROUND(I289*H289,0)</f>
        <v>0</v>
      </c>
      <c r="BL289" s="17" t="s">
        <v>240</v>
      </c>
      <c r="BM289" s="233" t="s">
        <v>2981</v>
      </c>
    </row>
    <row r="290" spans="1:65" s="2" customFormat="1" ht="21.75" customHeight="1">
      <c r="A290" s="38"/>
      <c r="B290" s="39"/>
      <c r="C290" s="280" t="s">
        <v>566</v>
      </c>
      <c r="D290" s="280" t="s">
        <v>366</v>
      </c>
      <c r="E290" s="281" t="s">
        <v>969</v>
      </c>
      <c r="F290" s="282" t="s">
        <v>970</v>
      </c>
      <c r="G290" s="283" t="s">
        <v>208</v>
      </c>
      <c r="H290" s="284">
        <v>657.336</v>
      </c>
      <c r="I290" s="285"/>
      <c r="J290" s="286">
        <f>ROUND(I290*H290,0)</f>
        <v>0</v>
      </c>
      <c r="K290" s="287"/>
      <c r="L290" s="288"/>
      <c r="M290" s="289" t="s">
        <v>1</v>
      </c>
      <c r="N290" s="290" t="s">
        <v>42</v>
      </c>
      <c r="O290" s="91"/>
      <c r="P290" s="231">
        <f>O290*H290</f>
        <v>0</v>
      </c>
      <c r="Q290" s="231">
        <v>0.0003</v>
      </c>
      <c r="R290" s="231">
        <f>Q290*H290</f>
        <v>0.19720079999999998</v>
      </c>
      <c r="S290" s="231">
        <v>0</v>
      </c>
      <c r="T290" s="23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3" t="s">
        <v>488</v>
      </c>
      <c r="AT290" s="233" t="s">
        <v>366</v>
      </c>
      <c r="AU290" s="233" t="s">
        <v>86</v>
      </c>
      <c r="AY290" s="17" t="s">
        <v>204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7" t="s">
        <v>8</v>
      </c>
      <c r="BK290" s="234">
        <f>ROUND(I290*H290,0)</f>
        <v>0</v>
      </c>
      <c r="BL290" s="17" t="s">
        <v>240</v>
      </c>
      <c r="BM290" s="233" t="s">
        <v>2982</v>
      </c>
    </row>
    <row r="291" spans="1:51" s="12" customFormat="1" ht="12">
      <c r="A291" s="12"/>
      <c r="B291" s="235"/>
      <c r="C291" s="236"/>
      <c r="D291" s="237" t="s">
        <v>210</v>
      </c>
      <c r="E291" s="238" t="s">
        <v>1</v>
      </c>
      <c r="F291" s="239" t="s">
        <v>2980</v>
      </c>
      <c r="G291" s="236"/>
      <c r="H291" s="240">
        <v>657.336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246" t="s">
        <v>210</v>
      </c>
      <c r="AU291" s="246" t="s">
        <v>86</v>
      </c>
      <c r="AV291" s="12" t="s">
        <v>86</v>
      </c>
      <c r="AW291" s="12" t="s">
        <v>33</v>
      </c>
      <c r="AX291" s="12" t="s">
        <v>77</v>
      </c>
      <c r="AY291" s="246" t="s">
        <v>204</v>
      </c>
    </row>
    <row r="292" spans="1:65" s="2" customFormat="1" ht="21.75" customHeight="1">
      <c r="A292" s="38"/>
      <c r="B292" s="39"/>
      <c r="C292" s="221" t="s">
        <v>730</v>
      </c>
      <c r="D292" s="221" t="s">
        <v>205</v>
      </c>
      <c r="E292" s="222" t="s">
        <v>1012</v>
      </c>
      <c r="F292" s="223" t="s">
        <v>1013</v>
      </c>
      <c r="G292" s="224" t="s">
        <v>230</v>
      </c>
      <c r="H292" s="225">
        <v>1.828</v>
      </c>
      <c r="I292" s="226"/>
      <c r="J292" s="227">
        <f>ROUND(I292*H292,0)</f>
        <v>0</v>
      </c>
      <c r="K292" s="228"/>
      <c r="L292" s="44"/>
      <c r="M292" s="229" t="s">
        <v>1</v>
      </c>
      <c r="N292" s="230" t="s">
        <v>42</v>
      </c>
      <c r="O292" s="91"/>
      <c r="P292" s="231">
        <f>O292*H292</f>
        <v>0</v>
      </c>
      <c r="Q292" s="231">
        <v>0</v>
      </c>
      <c r="R292" s="231">
        <f>Q292*H292</f>
        <v>0</v>
      </c>
      <c r="S292" s="231">
        <v>0</v>
      </c>
      <c r="T292" s="23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3" t="s">
        <v>240</v>
      </c>
      <c r="AT292" s="233" t="s">
        <v>205</v>
      </c>
      <c r="AU292" s="233" t="s">
        <v>86</v>
      </c>
      <c r="AY292" s="17" t="s">
        <v>204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7" t="s">
        <v>8</v>
      </c>
      <c r="BK292" s="234">
        <f>ROUND(I292*H292,0)</f>
        <v>0</v>
      </c>
      <c r="BL292" s="17" t="s">
        <v>240</v>
      </c>
      <c r="BM292" s="233" t="s">
        <v>2983</v>
      </c>
    </row>
    <row r="293" spans="1:63" s="11" customFormat="1" ht="22.8" customHeight="1">
      <c r="A293" s="11"/>
      <c r="B293" s="207"/>
      <c r="C293" s="208"/>
      <c r="D293" s="209" t="s">
        <v>76</v>
      </c>
      <c r="E293" s="268" t="s">
        <v>1015</v>
      </c>
      <c r="F293" s="268" t="s">
        <v>1016</v>
      </c>
      <c r="G293" s="208"/>
      <c r="H293" s="208"/>
      <c r="I293" s="211"/>
      <c r="J293" s="269">
        <f>BK293</f>
        <v>0</v>
      </c>
      <c r="K293" s="208"/>
      <c r="L293" s="213"/>
      <c r="M293" s="214"/>
      <c r="N293" s="215"/>
      <c r="O293" s="215"/>
      <c r="P293" s="216">
        <f>SUM(P294:P315)</f>
        <v>0</v>
      </c>
      <c r="Q293" s="215"/>
      <c r="R293" s="216">
        <f>SUM(R294:R315)</f>
        <v>22.862817540000005</v>
      </c>
      <c r="S293" s="215"/>
      <c r="T293" s="217">
        <f>SUM(T294:T315)</f>
        <v>0</v>
      </c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R293" s="218" t="s">
        <v>86</v>
      </c>
      <c r="AT293" s="219" t="s">
        <v>76</v>
      </c>
      <c r="AU293" s="219" t="s">
        <v>8</v>
      </c>
      <c r="AY293" s="218" t="s">
        <v>204</v>
      </c>
      <c r="BK293" s="220">
        <f>SUM(BK294:BK315)</f>
        <v>0</v>
      </c>
    </row>
    <row r="294" spans="1:65" s="2" customFormat="1" ht="21.75" customHeight="1">
      <c r="A294" s="38"/>
      <c r="B294" s="39"/>
      <c r="C294" s="221" t="s">
        <v>569</v>
      </c>
      <c r="D294" s="221" t="s">
        <v>205</v>
      </c>
      <c r="E294" s="222" t="s">
        <v>1032</v>
      </c>
      <c r="F294" s="223" t="s">
        <v>1033</v>
      </c>
      <c r="G294" s="224" t="s">
        <v>208</v>
      </c>
      <c r="H294" s="225">
        <v>90.027</v>
      </c>
      <c r="I294" s="226"/>
      <c r="J294" s="227">
        <f>ROUND(I294*H294,0)</f>
        <v>0</v>
      </c>
      <c r="K294" s="228"/>
      <c r="L294" s="44"/>
      <c r="M294" s="229" t="s">
        <v>1</v>
      </c>
      <c r="N294" s="230" t="s">
        <v>42</v>
      </c>
      <c r="O294" s="91"/>
      <c r="P294" s="231">
        <f>O294*H294</f>
        <v>0</v>
      </c>
      <c r="Q294" s="231">
        <v>0.00012</v>
      </c>
      <c r="R294" s="231">
        <f>Q294*H294</f>
        <v>0.01080324</v>
      </c>
      <c r="S294" s="231">
        <v>0</v>
      </c>
      <c r="T294" s="23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3" t="s">
        <v>240</v>
      </c>
      <c r="AT294" s="233" t="s">
        <v>205</v>
      </c>
      <c r="AU294" s="233" t="s">
        <v>86</v>
      </c>
      <c r="AY294" s="17" t="s">
        <v>204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7" t="s">
        <v>8</v>
      </c>
      <c r="BK294" s="234">
        <f>ROUND(I294*H294,0)</f>
        <v>0</v>
      </c>
      <c r="BL294" s="17" t="s">
        <v>240</v>
      </c>
      <c r="BM294" s="233" t="s">
        <v>2984</v>
      </c>
    </row>
    <row r="295" spans="1:51" s="12" customFormat="1" ht="12">
      <c r="A295" s="12"/>
      <c r="B295" s="235"/>
      <c r="C295" s="236"/>
      <c r="D295" s="237" t="s">
        <v>210</v>
      </c>
      <c r="E295" s="238" t="s">
        <v>1</v>
      </c>
      <c r="F295" s="239" t="s">
        <v>2933</v>
      </c>
      <c r="G295" s="236"/>
      <c r="H295" s="240">
        <v>39.192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246" t="s">
        <v>210</v>
      </c>
      <c r="AU295" s="246" t="s">
        <v>86</v>
      </c>
      <c r="AV295" s="12" t="s">
        <v>86</v>
      </c>
      <c r="AW295" s="12" t="s">
        <v>33</v>
      </c>
      <c r="AX295" s="12" t="s">
        <v>77</v>
      </c>
      <c r="AY295" s="246" t="s">
        <v>204</v>
      </c>
    </row>
    <row r="296" spans="1:51" s="12" customFormat="1" ht="12">
      <c r="A296" s="12"/>
      <c r="B296" s="235"/>
      <c r="C296" s="236"/>
      <c r="D296" s="237" t="s">
        <v>210</v>
      </c>
      <c r="E296" s="238" t="s">
        <v>1</v>
      </c>
      <c r="F296" s="239" t="s">
        <v>2985</v>
      </c>
      <c r="G296" s="236"/>
      <c r="H296" s="240">
        <v>50.835</v>
      </c>
      <c r="I296" s="241"/>
      <c r="J296" s="236"/>
      <c r="K296" s="236"/>
      <c r="L296" s="242"/>
      <c r="M296" s="243"/>
      <c r="N296" s="244"/>
      <c r="O296" s="244"/>
      <c r="P296" s="244"/>
      <c r="Q296" s="244"/>
      <c r="R296" s="244"/>
      <c r="S296" s="244"/>
      <c r="T296" s="245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T296" s="246" t="s">
        <v>210</v>
      </c>
      <c r="AU296" s="246" t="s">
        <v>86</v>
      </c>
      <c r="AV296" s="12" t="s">
        <v>86</v>
      </c>
      <c r="AW296" s="12" t="s">
        <v>33</v>
      </c>
      <c r="AX296" s="12" t="s">
        <v>77</v>
      </c>
      <c r="AY296" s="246" t="s">
        <v>204</v>
      </c>
    </row>
    <row r="297" spans="1:65" s="2" customFormat="1" ht="21.75" customHeight="1">
      <c r="A297" s="38"/>
      <c r="B297" s="39"/>
      <c r="C297" s="280" t="s">
        <v>735</v>
      </c>
      <c r="D297" s="280" t="s">
        <v>366</v>
      </c>
      <c r="E297" s="281" t="s">
        <v>2986</v>
      </c>
      <c r="F297" s="282" t="s">
        <v>2987</v>
      </c>
      <c r="G297" s="283" t="s">
        <v>208</v>
      </c>
      <c r="H297" s="284">
        <v>53.377</v>
      </c>
      <c r="I297" s="285"/>
      <c r="J297" s="286">
        <f>ROUND(I297*H297,0)</f>
        <v>0</v>
      </c>
      <c r="K297" s="287"/>
      <c r="L297" s="288"/>
      <c r="M297" s="289" t="s">
        <v>1</v>
      </c>
      <c r="N297" s="290" t="s">
        <v>42</v>
      </c>
      <c r="O297" s="91"/>
      <c r="P297" s="231">
        <f>O297*H297</f>
        <v>0</v>
      </c>
      <c r="Q297" s="231">
        <v>0.0015</v>
      </c>
      <c r="R297" s="231">
        <f>Q297*H297</f>
        <v>0.08006550000000001</v>
      </c>
      <c r="S297" s="231">
        <v>0</v>
      </c>
      <c r="T297" s="23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3" t="s">
        <v>488</v>
      </c>
      <c r="AT297" s="233" t="s">
        <v>366</v>
      </c>
      <c r="AU297" s="233" t="s">
        <v>86</v>
      </c>
      <c r="AY297" s="17" t="s">
        <v>204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7" t="s">
        <v>8</v>
      </c>
      <c r="BK297" s="234">
        <f>ROUND(I297*H297,0)</f>
        <v>0</v>
      </c>
      <c r="BL297" s="17" t="s">
        <v>240</v>
      </c>
      <c r="BM297" s="233" t="s">
        <v>2988</v>
      </c>
    </row>
    <row r="298" spans="1:51" s="12" customFormat="1" ht="12">
      <c r="A298" s="12"/>
      <c r="B298" s="235"/>
      <c r="C298" s="236"/>
      <c r="D298" s="237" t="s">
        <v>210</v>
      </c>
      <c r="E298" s="238" t="s">
        <v>1</v>
      </c>
      <c r="F298" s="239" t="s">
        <v>2989</v>
      </c>
      <c r="G298" s="236"/>
      <c r="H298" s="240">
        <v>53.377</v>
      </c>
      <c r="I298" s="241"/>
      <c r="J298" s="236"/>
      <c r="K298" s="236"/>
      <c r="L298" s="242"/>
      <c r="M298" s="243"/>
      <c r="N298" s="244"/>
      <c r="O298" s="244"/>
      <c r="P298" s="244"/>
      <c r="Q298" s="244"/>
      <c r="R298" s="244"/>
      <c r="S298" s="244"/>
      <c r="T298" s="245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46" t="s">
        <v>210</v>
      </c>
      <c r="AU298" s="246" t="s">
        <v>86</v>
      </c>
      <c r="AV298" s="12" t="s">
        <v>86</v>
      </c>
      <c r="AW298" s="12" t="s">
        <v>33</v>
      </c>
      <c r="AX298" s="12" t="s">
        <v>77</v>
      </c>
      <c r="AY298" s="246" t="s">
        <v>204</v>
      </c>
    </row>
    <row r="299" spans="1:65" s="2" customFormat="1" ht="21.75" customHeight="1">
      <c r="A299" s="38"/>
      <c r="B299" s="39"/>
      <c r="C299" s="280" t="s">
        <v>572</v>
      </c>
      <c r="D299" s="280" t="s">
        <v>366</v>
      </c>
      <c r="E299" s="281" t="s">
        <v>1039</v>
      </c>
      <c r="F299" s="282" t="s">
        <v>1040</v>
      </c>
      <c r="G299" s="283" t="s">
        <v>208</v>
      </c>
      <c r="H299" s="284">
        <v>41.151</v>
      </c>
      <c r="I299" s="285"/>
      <c r="J299" s="286">
        <f>ROUND(I299*H299,0)</f>
        <v>0</v>
      </c>
      <c r="K299" s="287"/>
      <c r="L299" s="288"/>
      <c r="M299" s="289" t="s">
        <v>1</v>
      </c>
      <c r="N299" s="290" t="s">
        <v>42</v>
      </c>
      <c r="O299" s="91"/>
      <c r="P299" s="231">
        <f>O299*H299</f>
        <v>0</v>
      </c>
      <c r="Q299" s="231">
        <v>0.003</v>
      </c>
      <c r="R299" s="231">
        <f>Q299*H299</f>
        <v>0.12345300000000001</v>
      </c>
      <c r="S299" s="231">
        <v>0</v>
      </c>
      <c r="T299" s="23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3" t="s">
        <v>488</v>
      </c>
      <c r="AT299" s="233" t="s">
        <v>366</v>
      </c>
      <c r="AU299" s="233" t="s">
        <v>86</v>
      </c>
      <c r="AY299" s="17" t="s">
        <v>204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7" t="s">
        <v>8</v>
      </c>
      <c r="BK299" s="234">
        <f>ROUND(I299*H299,0)</f>
        <v>0</v>
      </c>
      <c r="BL299" s="17" t="s">
        <v>240</v>
      </c>
      <c r="BM299" s="233" t="s">
        <v>2990</v>
      </c>
    </row>
    <row r="300" spans="1:51" s="12" customFormat="1" ht="12">
      <c r="A300" s="12"/>
      <c r="B300" s="235"/>
      <c r="C300" s="236"/>
      <c r="D300" s="237" t="s">
        <v>210</v>
      </c>
      <c r="E300" s="238" t="s">
        <v>1</v>
      </c>
      <c r="F300" s="239" t="s">
        <v>2991</v>
      </c>
      <c r="G300" s="236"/>
      <c r="H300" s="240">
        <v>41.151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246" t="s">
        <v>210</v>
      </c>
      <c r="AU300" s="246" t="s">
        <v>86</v>
      </c>
      <c r="AV300" s="12" t="s">
        <v>86</v>
      </c>
      <c r="AW300" s="12" t="s">
        <v>33</v>
      </c>
      <c r="AX300" s="12" t="s">
        <v>77</v>
      </c>
      <c r="AY300" s="246" t="s">
        <v>204</v>
      </c>
    </row>
    <row r="301" spans="1:65" s="2" customFormat="1" ht="21.75" customHeight="1">
      <c r="A301" s="38"/>
      <c r="B301" s="39"/>
      <c r="C301" s="221" t="s">
        <v>745</v>
      </c>
      <c r="D301" s="221" t="s">
        <v>205</v>
      </c>
      <c r="E301" s="222" t="s">
        <v>1044</v>
      </c>
      <c r="F301" s="223" t="s">
        <v>1045</v>
      </c>
      <c r="G301" s="224" t="s">
        <v>208</v>
      </c>
      <c r="H301" s="225">
        <v>23.1</v>
      </c>
      <c r="I301" s="226"/>
      <c r="J301" s="227">
        <f>ROUND(I301*H301,0)</f>
        <v>0</v>
      </c>
      <c r="K301" s="228"/>
      <c r="L301" s="44"/>
      <c r="M301" s="229" t="s">
        <v>1</v>
      </c>
      <c r="N301" s="230" t="s">
        <v>42</v>
      </c>
      <c r="O301" s="91"/>
      <c r="P301" s="231">
        <f>O301*H301</f>
        <v>0</v>
      </c>
      <c r="Q301" s="231">
        <v>0</v>
      </c>
      <c r="R301" s="231">
        <f>Q301*H301</f>
        <v>0</v>
      </c>
      <c r="S301" s="231">
        <v>0</v>
      </c>
      <c r="T301" s="23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3" t="s">
        <v>240</v>
      </c>
      <c r="AT301" s="233" t="s">
        <v>205</v>
      </c>
      <c r="AU301" s="233" t="s">
        <v>86</v>
      </c>
      <c r="AY301" s="17" t="s">
        <v>204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7" t="s">
        <v>8</v>
      </c>
      <c r="BK301" s="234">
        <f>ROUND(I301*H301,0)</f>
        <v>0</v>
      </c>
      <c r="BL301" s="17" t="s">
        <v>240</v>
      </c>
      <c r="BM301" s="233" t="s">
        <v>2992</v>
      </c>
    </row>
    <row r="302" spans="1:51" s="12" customFormat="1" ht="12">
      <c r="A302" s="12"/>
      <c r="B302" s="235"/>
      <c r="C302" s="236"/>
      <c r="D302" s="237" t="s">
        <v>210</v>
      </c>
      <c r="E302" s="238" t="s">
        <v>1</v>
      </c>
      <c r="F302" s="239" t="s">
        <v>2993</v>
      </c>
      <c r="G302" s="236"/>
      <c r="H302" s="240">
        <v>23.1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46" t="s">
        <v>210</v>
      </c>
      <c r="AU302" s="246" t="s">
        <v>86</v>
      </c>
      <c r="AV302" s="12" t="s">
        <v>86</v>
      </c>
      <c r="AW302" s="12" t="s">
        <v>33</v>
      </c>
      <c r="AX302" s="12" t="s">
        <v>77</v>
      </c>
      <c r="AY302" s="246" t="s">
        <v>204</v>
      </c>
    </row>
    <row r="303" spans="1:65" s="2" customFormat="1" ht="21.75" customHeight="1">
      <c r="A303" s="38"/>
      <c r="B303" s="39"/>
      <c r="C303" s="280" t="s">
        <v>576</v>
      </c>
      <c r="D303" s="280" t="s">
        <v>366</v>
      </c>
      <c r="E303" s="281" t="s">
        <v>1049</v>
      </c>
      <c r="F303" s="282" t="s">
        <v>1050</v>
      </c>
      <c r="G303" s="283" t="s">
        <v>208</v>
      </c>
      <c r="H303" s="284">
        <v>24.255</v>
      </c>
      <c r="I303" s="285"/>
      <c r="J303" s="286">
        <f>ROUND(I303*H303,0)</f>
        <v>0</v>
      </c>
      <c r="K303" s="287"/>
      <c r="L303" s="288"/>
      <c r="M303" s="289" t="s">
        <v>1</v>
      </c>
      <c r="N303" s="290" t="s">
        <v>42</v>
      </c>
      <c r="O303" s="91"/>
      <c r="P303" s="231">
        <f>O303*H303</f>
        <v>0</v>
      </c>
      <c r="Q303" s="231">
        <v>0.0042</v>
      </c>
      <c r="R303" s="231">
        <f>Q303*H303</f>
        <v>0.10187099999999999</v>
      </c>
      <c r="S303" s="231">
        <v>0</v>
      </c>
      <c r="T303" s="23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3" t="s">
        <v>488</v>
      </c>
      <c r="AT303" s="233" t="s">
        <v>366</v>
      </c>
      <c r="AU303" s="233" t="s">
        <v>86</v>
      </c>
      <c r="AY303" s="17" t="s">
        <v>204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7" t="s">
        <v>8</v>
      </c>
      <c r="BK303" s="234">
        <f>ROUND(I303*H303,0)</f>
        <v>0</v>
      </c>
      <c r="BL303" s="17" t="s">
        <v>240</v>
      </c>
      <c r="BM303" s="233" t="s">
        <v>2994</v>
      </c>
    </row>
    <row r="304" spans="1:51" s="12" customFormat="1" ht="12">
      <c r="A304" s="12"/>
      <c r="B304" s="235"/>
      <c r="C304" s="236"/>
      <c r="D304" s="237" t="s">
        <v>210</v>
      </c>
      <c r="E304" s="238" t="s">
        <v>1</v>
      </c>
      <c r="F304" s="239" t="s">
        <v>2995</v>
      </c>
      <c r="G304" s="236"/>
      <c r="H304" s="240">
        <v>24.255</v>
      </c>
      <c r="I304" s="241"/>
      <c r="J304" s="236"/>
      <c r="K304" s="236"/>
      <c r="L304" s="242"/>
      <c r="M304" s="243"/>
      <c r="N304" s="244"/>
      <c r="O304" s="244"/>
      <c r="P304" s="244"/>
      <c r="Q304" s="244"/>
      <c r="R304" s="244"/>
      <c r="S304" s="244"/>
      <c r="T304" s="245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246" t="s">
        <v>210</v>
      </c>
      <c r="AU304" s="246" t="s">
        <v>86</v>
      </c>
      <c r="AV304" s="12" t="s">
        <v>86</v>
      </c>
      <c r="AW304" s="12" t="s">
        <v>33</v>
      </c>
      <c r="AX304" s="12" t="s">
        <v>77</v>
      </c>
      <c r="AY304" s="246" t="s">
        <v>204</v>
      </c>
    </row>
    <row r="305" spans="1:65" s="2" customFormat="1" ht="21.75" customHeight="1">
      <c r="A305" s="38"/>
      <c r="B305" s="39"/>
      <c r="C305" s="221" t="s">
        <v>751</v>
      </c>
      <c r="D305" s="221" t="s">
        <v>205</v>
      </c>
      <c r="E305" s="222" t="s">
        <v>1054</v>
      </c>
      <c r="F305" s="223" t="s">
        <v>1055</v>
      </c>
      <c r="G305" s="224" t="s">
        <v>208</v>
      </c>
      <c r="H305" s="225">
        <v>547.78</v>
      </c>
      <c r="I305" s="226"/>
      <c r="J305" s="227">
        <f>ROUND(I305*H305,0)</f>
        <v>0</v>
      </c>
      <c r="K305" s="228"/>
      <c r="L305" s="44"/>
      <c r="M305" s="229" t="s">
        <v>1</v>
      </c>
      <c r="N305" s="230" t="s">
        <v>42</v>
      </c>
      <c r="O305" s="91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3" t="s">
        <v>240</v>
      </c>
      <c r="AT305" s="233" t="s">
        <v>205</v>
      </c>
      <c r="AU305" s="233" t="s">
        <v>86</v>
      </c>
      <c r="AY305" s="17" t="s">
        <v>204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7" t="s">
        <v>8</v>
      </c>
      <c r="BK305" s="234">
        <f>ROUND(I305*H305,0)</f>
        <v>0</v>
      </c>
      <c r="BL305" s="17" t="s">
        <v>240</v>
      </c>
      <c r="BM305" s="233" t="s">
        <v>2996</v>
      </c>
    </row>
    <row r="306" spans="1:51" s="12" customFormat="1" ht="12">
      <c r="A306" s="12"/>
      <c r="B306" s="235"/>
      <c r="C306" s="236"/>
      <c r="D306" s="237" t="s">
        <v>210</v>
      </c>
      <c r="E306" s="238" t="s">
        <v>1</v>
      </c>
      <c r="F306" s="239" t="s">
        <v>2978</v>
      </c>
      <c r="G306" s="236"/>
      <c r="H306" s="240">
        <v>547.78</v>
      </c>
      <c r="I306" s="241"/>
      <c r="J306" s="236"/>
      <c r="K306" s="236"/>
      <c r="L306" s="242"/>
      <c r="M306" s="243"/>
      <c r="N306" s="244"/>
      <c r="O306" s="244"/>
      <c r="P306" s="244"/>
      <c r="Q306" s="244"/>
      <c r="R306" s="244"/>
      <c r="S306" s="244"/>
      <c r="T306" s="245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46" t="s">
        <v>210</v>
      </c>
      <c r="AU306" s="246" t="s">
        <v>86</v>
      </c>
      <c r="AV306" s="12" t="s">
        <v>86</v>
      </c>
      <c r="AW306" s="12" t="s">
        <v>33</v>
      </c>
      <c r="AX306" s="12" t="s">
        <v>77</v>
      </c>
      <c r="AY306" s="246" t="s">
        <v>204</v>
      </c>
    </row>
    <row r="307" spans="1:65" s="2" customFormat="1" ht="33" customHeight="1">
      <c r="A307" s="38"/>
      <c r="B307" s="39"/>
      <c r="C307" s="221" t="s">
        <v>580</v>
      </c>
      <c r="D307" s="221" t="s">
        <v>205</v>
      </c>
      <c r="E307" s="222" t="s">
        <v>1058</v>
      </c>
      <c r="F307" s="223" t="s">
        <v>1059</v>
      </c>
      <c r="G307" s="224" t="s">
        <v>208</v>
      </c>
      <c r="H307" s="225">
        <v>547.78</v>
      </c>
      <c r="I307" s="226"/>
      <c r="J307" s="227">
        <f>ROUND(I307*H307,0)</f>
        <v>0</v>
      </c>
      <c r="K307" s="228"/>
      <c r="L307" s="44"/>
      <c r="M307" s="229" t="s">
        <v>1</v>
      </c>
      <c r="N307" s="230" t="s">
        <v>42</v>
      </c>
      <c r="O307" s="91"/>
      <c r="P307" s="231">
        <f>O307*H307</f>
        <v>0</v>
      </c>
      <c r="Q307" s="231">
        <v>8E-05</v>
      </c>
      <c r="R307" s="231">
        <f>Q307*H307</f>
        <v>0.043822400000000004</v>
      </c>
      <c r="S307" s="231">
        <v>0</v>
      </c>
      <c r="T307" s="23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3" t="s">
        <v>240</v>
      </c>
      <c r="AT307" s="233" t="s">
        <v>205</v>
      </c>
      <c r="AU307" s="233" t="s">
        <v>86</v>
      </c>
      <c r="AY307" s="17" t="s">
        <v>204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7" t="s">
        <v>8</v>
      </c>
      <c r="BK307" s="234">
        <f>ROUND(I307*H307,0)</f>
        <v>0</v>
      </c>
      <c r="BL307" s="17" t="s">
        <v>240</v>
      </c>
      <c r="BM307" s="233" t="s">
        <v>2997</v>
      </c>
    </row>
    <row r="308" spans="1:65" s="2" customFormat="1" ht="21.75" customHeight="1">
      <c r="A308" s="38"/>
      <c r="B308" s="39"/>
      <c r="C308" s="280" t="s">
        <v>760</v>
      </c>
      <c r="D308" s="280" t="s">
        <v>366</v>
      </c>
      <c r="E308" s="281" t="s">
        <v>1062</v>
      </c>
      <c r="F308" s="282" t="s">
        <v>1063</v>
      </c>
      <c r="G308" s="283" t="s">
        <v>208</v>
      </c>
      <c r="H308" s="284">
        <v>575.169</v>
      </c>
      <c r="I308" s="285"/>
      <c r="J308" s="286">
        <f>ROUND(I308*H308,0)</f>
        <v>0</v>
      </c>
      <c r="K308" s="287"/>
      <c r="L308" s="288"/>
      <c r="M308" s="289" t="s">
        <v>1</v>
      </c>
      <c r="N308" s="290" t="s">
        <v>42</v>
      </c>
      <c r="O308" s="91"/>
      <c r="P308" s="231">
        <f>O308*H308</f>
        <v>0</v>
      </c>
      <c r="Q308" s="231">
        <v>0.015</v>
      </c>
      <c r="R308" s="231">
        <f>Q308*H308</f>
        <v>8.627535</v>
      </c>
      <c r="S308" s="231">
        <v>0</v>
      </c>
      <c r="T308" s="23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3" t="s">
        <v>488</v>
      </c>
      <c r="AT308" s="233" t="s">
        <v>366</v>
      </c>
      <c r="AU308" s="233" t="s">
        <v>86</v>
      </c>
      <c r="AY308" s="17" t="s">
        <v>204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7" t="s">
        <v>8</v>
      </c>
      <c r="BK308" s="234">
        <f>ROUND(I308*H308,0)</f>
        <v>0</v>
      </c>
      <c r="BL308" s="17" t="s">
        <v>240</v>
      </c>
      <c r="BM308" s="233" t="s">
        <v>2998</v>
      </c>
    </row>
    <row r="309" spans="1:51" s="12" customFormat="1" ht="12">
      <c r="A309" s="12"/>
      <c r="B309" s="235"/>
      <c r="C309" s="236"/>
      <c r="D309" s="237" t="s">
        <v>210</v>
      </c>
      <c r="E309" s="238" t="s">
        <v>1</v>
      </c>
      <c r="F309" s="239" t="s">
        <v>2999</v>
      </c>
      <c r="G309" s="236"/>
      <c r="H309" s="240">
        <v>575.169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T309" s="246" t="s">
        <v>210</v>
      </c>
      <c r="AU309" s="246" t="s">
        <v>86</v>
      </c>
      <c r="AV309" s="12" t="s">
        <v>86</v>
      </c>
      <c r="AW309" s="12" t="s">
        <v>33</v>
      </c>
      <c r="AX309" s="12" t="s">
        <v>77</v>
      </c>
      <c r="AY309" s="246" t="s">
        <v>204</v>
      </c>
    </row>
    <row r="310" spans="1:65" s="2" customFormat="1" ht="21.75" customHeight="1">
      <c r="A310" s="38"/>
      <c r="B310" s="39"/>
      <c r="C310" s="280" t="s">
        <v>588</v>
      </c>
      <c r="D310" s="280" t="s">
        <v>366</v>
      </c>
      <c r="E310" s="281" t="s">
        <v>1066</v>
      </c>
      <c r="F310" s="282" t="s">
        <v>1067</v>
      </c>
      <c r="G310" s="283" t="s">
        <v>208</v>
      </c>
      <c r="H310" s="284">
        <v>575.169</v>
      </c>
      <c r="I310" s="285"/>
      <c r="J310" s="286">
        <f>ROUND(I310*H310,0)</f>
        <v>0</v>
      </c>
      <c r="K310" s="287"/>
      <c r="L310" s="288"/>
      <c r="M310" s="289" t="s">
        <v>1</v>
      </c>
      <c r="N310" s="290" t="s">
        <v>42</v>
      </c>
      <c r="O310" s="91"/>
      <c r="P310" s="231">
        <f>O310*H310</f>
        <v>0</v>
      </c>
      <c r="Q310" s="231">
        <v>0.024</v>
      </c>
      <c r="R310" s="231">
        <f>Q310*H310</f>
        <v>13.804056</v>
      </c>
      <c r="S310" s="231">
        <v>0</v>
      </c>
      <c r="T310" s="23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3" t="s">
        <v>488</v>
      </c>
      <c r="AT310" s="233" t="s">
        <v>366</v>
      </c>
      <c r="AU310" s="233" t="s">
        <v>86</v>
      </c>
      <c r="AY310" s="17" t="s">
        <v>204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7" t="s">
        <v>8</v>
      </c>
      <c r="BK310" s="234">
        <f>ROUND(I310*H310,0)</f>
        <v>0</v>
      </c>
      <c r="BL310" s="17" t="s">
        <v>240</v>
      </c>
      <c r="BM310" s="233" t="s">
        <v>3000</v>
      </c>
    </row>
    <row r="311" spans="1:51" s="12" customFormat="1" ht="12">
      <c r="A311" s="12"/>
      <c r="B311" s="235"/>
      <c r="C311" s="236"/>
      <c r="D311" s="237" t="s">
        <v>210</v>
      </c>
      <c r="E311" s="238" t="s">
        <v>1</v>
      </c>
      <c r="F311" s="239" t="s">
        <v>2999</v>
      </c>
      <c r="G311" s="236"/>
      <c r="H311" s="240">
        <v>575.169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T311" s="246" t="s">
        <v>210</v>
      </c>
      <c r="AU311" s="246" t="s">
        <v>86</v>
      </c>
      <c r="AV311" s="12" t="s">
        <v>86</v>
      </c>
      <c r="AW311" s="12" t="s">
        <v>33</v>
      </c>
      <c r="AX311" s="12" t="s">
        <v>77</v>
      </c>
      <c r="AY311" s="246" t="s">
        <v>204</v>
      </c>
    </row>
    <row r="312" spans="1:65" s="2" customFormat="1" ht="21.75" customHeight="1">
      <c r="A312" s="38"/>
      <c r="B312" s="39"/>
      <c r="C312" s="221" t="s">
        <v>772</v>
      </c>
      <c r="D312" s="221" t="s">
        <v>205</v>
      </c>
      <c r="E312" s="222" t="s">
        <v>1079</v>
      </c>
      <c r="F312" s="223" t="s">
        <v>1080</v>
      </c>
      <c r="G312" s="224" t="s">
        <v>208</v>
      </c>
      <c r="H312" s="225">
        <v>547.78</v>
      </c>
      <c r="I312" s="226"/>
      <c r="J312" s="227">
        <f>ROUND(I312*H312,0)</f>
        <v>0</v>
      </c>
      <c r="K312" s="228"/>
      <c r="L312" s="44"/>
      <c r="M312" s="229" t="s">
        <v>1</v>
      </c>
      <c r="N312" s="230" t="s">
        <v>42</v>
      </c>
      <c r="O312" s="91"/>
      <c r="P312" s="231">
        <f>O312*H312</f>
        <v>0</v>
      </c>
      <c r="Q312" s="231">
        <v>1E-05</v>
      </c>
      <c r="R312" s="231">
        <f>Q312*H312</f>
        <v>0.0054778000000000006</v>
      </c>
      <c r="S312" s="231">
        <v>0</v>
      </c>
      <c r="T312" s="23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3" t="s">
        <v>240</v>
      </c>
      <c r="AT312" s="233" t="s">
        <v>205</v>
      </c>
      <c r="AU312" s="233" t="s">
        <v>86</v>
      </c>
      <c r="AY312" s="17" t="s">
        <v>204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7" t="s">
        <v>8</v>
      </c>
      <c r="BK312" s="234">
        <f>ROUND(I312*H312,0)</f>
        <v>0</v>
      </c>
      <c r="BL312" s="17" t="s">
        <v>240</v>
      </c>
      <c r="BM312" s="233" t="s">
        <v>3001</v>
      </c>
    </row>
    <row r="313" spans="1:65" s="2" customFormat="1" ht="21.75" customHeight="1">
      <c r="A313" s="38"/>
      <c r="B313" s="39"/>
      <c r="C313" s="280" t="s">
        <v>592</v>
      </c>
      <c r="D313" s="280" t="s">
        <v>366</v>
      </c>
      <c r="E313" s="281" t="s">
        <v>1084</v>
      </c>
      <c r="F313" s="282" t="s">
        <v>1085</v>
      </c>
      <c r="G313" s="283" t="s">
        <v>208</v>
      </c>
      <c r="H313" s="284">
        <v>657.336</v>
      </c>
      <c r="I313" s="285"/>
      <c r="J313" s="286">
        <f>ROUND(I313*H313,0)</f>
        <v>0</v>
      </c>
      <c r="K313" s="287"/>
      <c r="L313" s="288"/>
      <c r="M313" s="289" t="s">
        <v>1</v>
      </c>
      <c r="N313" s="290" t="s">
        <v>42</v>
      </c>
      <c r="O313" s="91"/>
      <c r="P313" s="231">
        <f>O313*H313</f>
        <v>0</v>
      </c>
      <c r="Q313" s="231">
        <v>0.0001</v>
      </c>
      <c r="R313" s="231">
        <f>Q313*H313</f>
        <v>0.0657336</v>
      </c>
      <c r="S313" s="231">
        <v>0</v>
      </c>
      <c r="T313" s="232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3" t="s">
        <v>488</v>
      </c>
      <c r="AT313" s="233" t="s">
        <v>366</v>
      </c>
      <c r="AU313" s="233" t="s">
        <v>86</v>
      </c>
      <c r="AY313" s="17" t="s">
        <v>204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7" t="s">
        <v>8</v>
      </c>
      <c r="BK313" s="234">
        <f>ROUND(I313*H313,0)</f>
        <v>0</v>
      </c>
      <c r="BL313" s="17" t="s">
        <v>240</v>
      </c>
      <c r="BM313" s="233" t="s">
        <v>3002</v>
      </c>
    </row>
    <row r="314" spans="1:51" s="12" customFormat="1" ht="12">
      <c r="A314" s="12"/>
      <c r="B314" s="235"/>
      <c r="C314" s="236"/>
      <c r="D314" s="237" t="s">
        <v>210</v>
      </c>
      <c r="E314" s="238" t="s">
        <v>1</v>
      </c>
      <c r="F314" s="239" t="s">
        <v>2980</v>
      </c>
      <c r="G314" s="236"/>
      <c r="H314" s="240">
        <v>657.336</v>
      </c>
      <c r="I314" s="241"/>
      <c r="J314" s="236"/>
      <c r="K314" s="236"/>
      <c r="L314" s="242"/>
      <c r="M314" s="243"/>
      <c r="N314" s="244"/>
      <c r="O314" s="244"/>
      <c r="P314" s="244"/>
      <c r="Q314" s="244"/>
      <c r="R314" s="244"/>
      <c r="S314" s="244"/>
      <c r="T314" s="245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46" t="s">
        <v>210</v>
      </c>
      <c r="AU314" s="246" t="s">
        <v>86</v>
      </c>
      <c r="AV314" s="12" t="s">
        <v>86</v>
      </c>
      <c r="AW314" s="12" t="s">
        <v>33</v>
      </c>
      <c r="AX314" s="12" t="s">
        <v>77</v>
      </c>
      <c r="AY314" s="246" t="s">
        <v>204</v>
      </c>
    </row>
    <row r="315" spans="1:65" s="2" customFormat="1" ht="21.75" customHeight="1">
      <c r="A315" s="38"/>
      <c r="B315" s="39"/>
      <c r="C315" s="221" t="s">
        <v>781</v>
      </c>
      <c r="D315" s="221" t="s">
        <v>205</v>
      </c>
      <c r="E315" s="222" t="s">
        <v>1088</v>
      </c>
      <c r="F315" s="223" t="s">
        <v>1089</v>
      </c>
      <c r="G315" s="224" t="s">
        <v>230</v>
      </c>
      <c r="H315" s="225">
        <v>22.863</v>
      </c>
      <c r="I315" s="226"/>
      <c r="J315" s="227">
        <f>ROUND(I315*H315,0)</f>
        <v>0</v>
      </c>
      <c r="K315" s="228"/>
      <c r="L315" s="44"/>
      <c r="M315" s="229" t="s">
        <v>1</v>
      </c>
      <c r="N315" s="230" t="s">
        <v>42</v>
      </c>
      <c r="O315" s="91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3" t="s">
        <v>240</v>
      </c>
      <c r="AT315" s="233" t="s">
        <v>205</v>
      </c>
      <c r="AU315" s="233" t="s">
        <v>86</v>
      </c>
      <c r="AY315" s="17" t="s">
        <v>204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7" t="s">
        <v>8</v>
      </c>
      <c r="BK315" s="234">
        <f>ROUND(I315*H315,0)</f>
        <v>0</v>
      </c>
      <c r="BL315" s="17" t="s">
        <v>240</v>
      </c>
      <c r="BM315" s="233" t="s">
        <v>3003</v>
      </c>
    </row>
    <row r="316" spans="1:63" s="11" customFormat="1" ht="22.8" customHeight="1">
      <c r="A316" s="11"/>
      <c r="B316" s="207"/>
      <c r="C316" s="208"/>
      <c r="D316" s="209" t="s">
        <v>76</v>
      </c>
      <c r="E316" s="268" t="s">
        <v>1139</v>
      </c>
      <c r="F316" s="268" t="s">
        <v>1140</v>
      </c>
      <c r="G316" s="208"/>
      <c r="H316" s="208"/>
      <c r="I316" s="211"/>
      <c r="J316" s="269">
        <f>BK316</f>
        <v>0</v>
      </c>
      <c r="K316" s="208"/>
      <c r="L316" s="213"/>
      <c r="M316" s="214"/>
      <c r="N316" s="215"/>
      <c r="O316" s="215"/>
      <c r="P316" s="216">
        <f>SUM(P317:P328)</f>
        <v>0</v>
      </c>
      <c r="Q316" s="215"/>
      <c r="R316" s="216">
        <f>SUM(R317:R328)</f>
        <v>0.4096586</v>
      </c>
      <c r="S316" s="215"/>
      <c r="T316" s="217">
        <f>SUM(T317:T328)</f>
        <v>0</v>
      </c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R316" s="218" t="s">
        <v>86</v>
      </c>
      <c r="AT316" s="219" t="s">
        <v>76</v>
      </c>
      <c r="AU316" s="219" t="s">
        <v>8</v>
      </c>
      <c r="AY316" s="218" t="s">
        <v>204</v>
      </c>
      <c r="BK316" s="220">
        <f>SUM(BK317:BK328)</f>
        <v>0</v>
      </c>
    </row>
    <row r="317" spans="1:65" s="2" customFormat="1" ht="21.75" customHeight="1">
      <c r="A317" s="38"/>
      <c r="B317" s="39"/>
      <c r="C317" s="221" t="s">
        <v>596</v>
      </c>
      <c r="D317" s="221" t="s">
        <v>205</v>
      </c>
      <c r="E317" s="222" t="s">
        <v>1142</v>
      </c>
      <c r="F317" s="223" t="s">
        <v>1143</v>
      </c>
      <c r="G317" s="224" t="s">
        <v>473</v>
      </c>
      <c r="H317" s="225">
        <v>37.5</v>
      </c>
      <c r="I317" s="226"/>
      <c r="J317" s="227">
        <f>ROUND(I317*H317,0)</f>
        <v>0</v>
      </c>
      <c r="K317" s="228"/>
      <c r="L317" s="44"/>
      <c r="M317" s="229" t="s">
        <v>1</v>
      </c>
      <c r="N317" s="230" t="s">
        <v>42</v>
      </c>
      <c r="O317" s="91"/>
      <c r="P317" s="231">
        <f>O317*H317</f>
        <v>0</v>
      </c>
      <c r="Q317" s="231">
        <v>0.00287</v>
      </c>
      <c r="R317" s="231">
        <f>Q317*H317</f>
        <v>0.10762500000000001</v>
      </c>
      <c r="S317" s="231">
        <v>0</v>
      </c>
      <c r="T317" s="232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3" t="s">
        <v>240</v>
      </c>
      <c r="AT317" s="233" t="s">
        <v>205</v>
      </c>
      <c r="AU317" s="233" t="s">
        <v>86</v>
      </c>
      <c r="AY317" s="17" t="s">
        <v>204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7" t="s">
        <v>8</v>
      </c>
      <c r="BK317" s="234">
        <f>ROUND(I317*H317,0)</f>
        <v>0</v>
      </c>
      <c r="BL317" s="17" t="s">
        <v>240</v>
      </c>
      <c r="BM317" s="233" t="s">
        <v>3004</v>
      </c>
    </row>
    <row r="318" spans="1:51" s="12" customFormat="1" ht="12">
      <c r="A318" s="12"/>
      <c r="B318" s="235"/>
      <c r="C318" s="236"/>
      <c r="D318" s="237" t="s">
        <v>210</v>
      </c>
      <c r="E318" s="238" t="s">
        <v>1</v>
      </c>
      <c r="F318" s="239" t="s">
        <v>3005</v>
      </c>
      <c r="G318" s="236"/>
      <c r="H318" s="240">
        <v>37.5</v>
      </c>
      <c r="I318" s="241"/>
      <c r="J318" s="236"/>
      <c r="K318" s="236"/>
      <c r="L318" s="242"/>
      <c r="M318" s="243"/>
      <c r="N318" s="244"/>
      <c r="O318" s="244"/>
      <c r="P318" s="244"/>
      <c r="Q318" s="244"/>
      <c r="R318" s="244"/>
      <c r="S318" s="244"/>
      <c r="T318" s="245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T318" s="246" t="s">
        <v>210</v>
      </c>
      <c r="AU318" s="246" t="s">
        <v>86</v>
      </c>
      <c r="AV318" s="12" t="s">
        <v>86</v>
      </c>
      <c r="AW318" s="12" t="s">
        <v>33</v>
      </c>
      <c r="AX318" s="12" t="s">
        <v>77</v>
      </c>
      <c r="AY318" s="246" t="s">
        <v>204</v>
      </c>
    </row>
    <row r="319" spans="1:65" s="2" customFormat="1" ht="21.75" customHeight="1">
      <c r="A319" s="38"/>
      <c r="B319" s="39"/>
      <c r="C319" s="221" t="s">
        <v>787</v>
      </c>
      <c r="D319" s="221" t="s">
        <v>205</v>
      </c>
      <c r="E319" s="222" t="s">
        <v>1146</v>
      </c>
      <c r="F319" s="223" t="s">
        <v>1147</v>
      </c>
      <c r="G319" s="224" t="s">
        <v>473</v>
      </c>
      <c r="H319" s="225">
        <v>54.14</v>
      </c>
      <c r="I319" s="226"/>
      <c r="J319" s="227">
        <f>ROUND(I319*H319,0)</f>
        <v>0</v>
      </c>
      <c r="K319" s="228"/>
      <c r="L319" s="44"/>
      <c r="M319" s="229" t="s">
        <v>1</v>
      </c>
      <c r="N319" s="230" t="s">
        <v>42</v>
      </c>
      <c r="O319" s="91"/>
      <c r="P319" s="231">
        <f>O319*H319</f>
        <v>0</v>
      </c>
      <c r="Q319" s="231">
        <v>0.00184</v>
      </c>
      <c r="R319" s="231">
        <f>Q319*H319</f>
        <v>0.0996176</v>
      </c>
      <c r="S319" s="231">
        <v>0</v>
      </c>
      <c r="T319" s="23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3" t="s">
        <v>240</v>
      </c>
      <c r="AT319" s="233" t="s">
        <v>205</v>
      </c>
      <c r="AU319" s="233" t="s">
        <v>86</v>
      </c>
      <c r="AY319" s="17" t="s">
        <v>204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7" t="s">
        <v>8</v>
      </c>
      <c r="BK319" s="234">
        <f>ROUND(I319*H319,0)</f>
        <v>0</v>
      </c>
      <c r="BL319" s="17" t="s">
        <v>240</v>
      </c>
      <c r="BM319" s="233" t="s">
        <v>3006</v>
      </c>
    </row>
    <row r="320" spans="1:51" s="12" customFormat="1" ht="12">
      <c r="A320" s="12"/>
      <c r="B320" s="235"/>
      <c r="C320" s="236"/>
      <c r="D320" s="237" t="s">
        <v>210</v>
      </c>
      <c r="E320" s="238" t="s">
        <v>1</v>
      </c>
      <c r="F320" s="239" t="s">
        <v>3007</v>
      </c>
      <c r="G320" s="236"/>
      <c r="H320" s="240">
        <v>54.14</v>
      </c>
      <c r="I320" s="241"/>
      <c r="J320" s="236"/>
      <c r="K320" s="236"/>
      <c r="L320" s="242"/>
      <c r="M320" s="243"/>
      <c r="N320" s="244"/>
      <c r="O320" s="244"/>
      <c r="P320" s="244"/>
      <c r="Q320" s="244"/>
      <c r="R320" s="244"/>
      <c r="S320" s="244"/>
      <c r="T320" s="245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246" t="s">
        <v>210</v>
      </c>
      <c r="AU320" s="246" t="s">
        <v>86</v>
      </c>
      <c r="AV320" s="12" t="s">
        <v>86</v>
      </c>
      <c r="AW320" s="12" t="s">
        <v>33</v>
      </c>
      <c r="AX320" s="12" t="s">
        <v>77</v>
      </c>
      <c r="AY320" s="246" t="s">
        <v>204</v>
      </c>
    </row>
    <row r="321" spans="1:65" s="2" customFormat="1" ht="21.75" customHeight="1">
      <c r="A321" s="38"/>
      <c r="B321" s="39"/>
      <c r="C321" s="221" t="s">
        <v>791</v>
      </c>
      <c r="D321" s="221" t="s">
        <v>205</v>
      </c>
      <c r="E321" s="222" t="s">
        <v>1151</v>
      </c>
      <c r="F321" s="223" t="s">
        <v>1152</v>
      </c>
      <c r="G321" s="224" t="s">
        <v>473</v>
      </c>
      <c r="H321" s="225">
        <v>31</v>
      </c>
      <c r="I321" s="226"/>
      <c r="J321" s="227">
        <f>ROUND(I321*H321,0)</f>
        <v>0</v>
      </c>
      <c r="K321" s="228"/>
      <c r="L321" s="44"/>
      <c r="M321" s="229" t="s">
        <v>1</v>
      </c>
      <c r="N321" s="230" t="s">
        <v>42</v>
      </c>
      <c r="O321" s="91"/>
      <c r="P321" s="231">
        <f>O321*H321</f>
        <v>0</v>
      </c>
      <c r="Q321" s="231">
        <v>0.00136</v>
      </c>
      <c r="R321" s="231">
        <f>Q321*H321</f>
        <v>0.04216</v>
      </c>
      <c r="S321" s="231">
        <v>0</v>
      </c>
      <c r="T321" s="23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3" t="s">
        <v>240</v>
      </c>
      <c r="AT321" s="233" t="s">
        <v>205</v>
      </c>
      <c r="AU321" s="233" t="s">
        <v>86</v>
      </c>
      <c r="AY321" s="17" t="s">
        <v>204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7" t="s">
        <v>8</v>
      </c>
      <c r="BK321" s="234">
        <f>ROUND(I321*H321,0)</f>
        <v>0</v>
      </c>
      <c r="BL321" s="17" t="s">
        <v>240</v>
      </c>
      <c r="BM321" s="233" t="s">
        <v>3008</v>
      </c>
    </row>
    <row r="322" spans="1:51" s="12" customFormat="1" ht="12">
      <c r="A322" s="12"/>
      <c r="B322" s="235"/>
      <c r="C322" s="236"/>
      <c r="D322" s="237" t="s">
        <v>210</v>
      </c>
      <c r="E322" s="238" t="s">
        <v>1</v>
      </c>
      <c r="F322" s="239" t="s">
        <v>3009</v>
      </c>
      <c r="G322" s="236"/>
      <c r="H322" s="240">
        <v>31</v>
      </c>
      <c r="I322" s="241"/>
      <c r="J322" s="236"/>
      <c r="K322" s="236"/>
      <c r="L322" s="242"/>
      <c r="M322" s="243"/>
      <c r="N322" s="244"/>
      <c r="O322" s="244"/>
      <c r="P322" s="244"/>
      <c r="Q322" s="244"/>
      <c r="R322" s="244"/>
      <c r="S322" s="244"/>
      <c r="T322" s="245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T322" s="246" t="s">
        <v>210</v>
      </c>
      <c r="AU322" s="246" t="s">
        <v>86</v>
      </c>
      <c r="AV322" s="12" t="s">
        <v>86</v>
      </c>
      <c r="AW322" s="12" t="s">
        <v>33</v>
      </c>
      <c r="AX322" s="12" t="s">
        <v>77</v>
      </c>
      <c r="AY322" s="246" t="s">
        <v>204</v>
      </c>
    </row>
    <row r="323" spans="1:65" s="2" customFormat="1" ht="21.75" customHeight="1">
      <c r="A323" s="38"/>
      <c r="B323" s="39"/>
      <c r="C323" s="221" t="s">
        <v>795</v>
      </c>
      <c r="D323" s="221" t="s">
        <v>205</v>
      </c>
      <c r="E323" s="222" t="s">
        <v>1158</v>
      </c>
      <c r="F323" s="223" t="s">
        <v>1159</v>
      </c>
      <c r="G323" s="224" t="s">
        <v>473</v>
      </c>
      <c r="H323" s="225">
        <v>54</v>
      </c>
      <c r="I323" s="226"/>
      <c r="J323" s="227">
        <f>ROUND(I323*H323,0)</f>
        <v>0</v>
      </c>
      <c r="K323" s="228"/>
      <c r="L323" s="44"/>
      <c r="M323" s="229" t="s">
        <v>1</v>
      </c>
      <c r="N323" s="230" t="s">
        <v>42</v>
      </c>
      <c r="O323" s="91"/>
      <c r="P323" s="231">
        <f>O323*H323</f>
        <v>0</v>
      </c>
      <c r="Q323" s="231">
        <v>0.00174</v>
      </c>
      <c r="R323" s="231">
        <f>Q323*H323</f>
        <v>0.09396</v>
      </c>
      <c r="S323" s="231">
        <v>0</v>
      </c>
      <c r="T323" s="232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3" t="s">
        <v>240</v>
      </c>
      <c r="AT323" s="233" t="s">
        <v>205</v>
      </c>
      <c r="AU323" s="233" t="s">
        <v>86</v>
      </c>
      <c r="AY323" s="17" t="s">
        <v>204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7" t="s">
        <v>8</v>
      </c>
      <c r="BK323" s="234">
        <f>ROUND(I323*H323,0)</f>
        <v>0</v>
      </c>
      <c r="BL323" s="17" t="s">
        <v>240</v>
      </c>
      <c r="BM323" s="233" t="s">
        <v>3010</v>
      </c>
    </row>
    <row r="324" spans="1:51" s="12" customFormat="1" ht="12">
      <c r="A324" s="12"/>
      <c r="B324" s="235"/>
      <c r="C324" s="236"/>
      <c r="D324" s="237" t="s">
        <v>210</v>
      </c>
      <c r="E324" s="238" t="s">
        <v>1</v>
      </c>
      <c r="F324" s="239" t="s">
        <v>3011</v>
      </c>
      <c r="G324" s="236"/>
      <c r="H324" s="240">
        <v>54</v>
      </c>
      <c r="I324" s="241"/>
      <c r="J324" s="236"/>
      <c r="K324" s="236"/>
      <c r="L324" s="242"/>
      <c r="M324" s="243"/>
      <c r="N324" s="244"/>
      <c r="O324" s="244"/>
      <c r="P324" s="244"/>
      <c r="Q324" s="244"/>
      <c r="R324" s="244"/>
      <c r="S324" s="244"/>
      <c r="T324" s="245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246" t="s">
        <v>210</v>
      </c>
      <c r="AU324" s="246" t="s">
        <v>86</v>
      </c>
      <c r="AV324" s="12" t="s">
        <v>86</v>
      </c>
      <c r="AW324" s="12" t="s">
        <v>33</v>
      </c>
      <c r="AX324" s="12" t="s">
        <v>77</v>
      </c>
      <c r="AY324" s="246" t="s">
        <v>204</v>
      </c>
    </row>
    <row r="325" spans="1:65" s="2" customFormat="1" ht="21.75" customHeight="1">
      <c r="A325" s="38"/>
      <c r="B325" s="39"/>
      <c r="C325" s="221" t="s">
        <v>799</v>
      </c>
      <c r="D325" s="221" t="s">
        <v>205</v>
      </c>
      <c r="E325" s="222" t="s">
        <v>1163</v>
      </c>
      <c r="F325" s="223" t="s">
        <v>1164</v>
      </c>
      <c r="G325" s="224" t="s">
        <v>274</v>
      </c>
      <c r="H325" s="225">
        <v>4</v>
      </c>
      <c r="I325" s="226"/>
      <c r="J325" s="227">
        <f>ROUND(I325*H325,0)</f>
        <v>0</v>
      </c>
      <c r="K325" s="228"/>
      <c r="L325" s="44"/>
      <c r="M325" s="229" t="s">
        <v>1</v>
      </c>
      <c r="N325" s="230" t="s">
        <v>42</v>
      </c>
      <c r="O325" s="91"/>
      <c r="P325" s="231">
        <f>O325*H325</f>
        <v>0</v>
      </c>
      <c r="Q325" s="231">
        <v>0.00025</v>
      </c>
      <c r="R325" s="231">
        <f>Q325*H325</f>
        <v>0.001</v>
      </c>
      <c r="S325" s="231">
        <v>0</v>
      </c>
      <c r="T325" s="23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3" t="s">
        <v>240</v>
      </c>
      <c r="AT325" s="233" t="s">
        <v>205</v>
      </c>
      <c r="AU325" s="233" t="s">
        <v>86</v>
      </c>
      <c r="AY325" s="17" t="s">
        <v>204</v>
      </c>
      <c r="BE325" s="234">
        <f>IF(N325="základní",J325,0)</f>
        <v>0</v>
      </c>
      <c r="BF325" s="234">
        <f>IF(N325="snížená",J325,0)</f>
        <v>0</v>
      </c>
      <c r="BG325" s="234">
        <f>IF(N325="zákl. přenesená",J325,0)</f>
        <v>0</v>
      </c>
      <c r="BH325" s="234">
        <f>IF(N325="sníž. přenesená",J325,0)</f>
        <v>0</v>
      </c>
      <c r="BI325" s="234">
        <f>IF(N325="nulová",J325,0)</f>
        <v>0</v>
      </c>
      <c r="BJ325" s="17" t="s">
        <v>8</v>
      </c>
      <c r="BK325" s="234">
        <f>ROUND(I325*H325,0)</f>
        <v>0</v>
      </c>
      <c r="BL325" s="17" t="s">
        <v>240</v>
      </c>
      <c r="BM325" s="233" t="s">
        <v>3012</v>
      </c>
    </row>
    <row r="326" spans="1:65" s="2" customFormat="1" ht="21.75" customHeight="1">
      <c r="A326" s="38"/>
      <c r="B326" s="39"/>
      <c r="C326" s="221" t="s">
        <v>804</v>
      </c>
      <c r="D326" s="221" t="s">
        <v>205</v>
      </c>
      <c r="E326" s="222" t="s">
        <v>1173</v>
      </c>
      <c r="F326" s="223" t="s">
        <v>1174</v>
      </c>
      <c r="G326" s="224" t="s">
        <v>473</v>
      </c>
      <c r="H326" s="225">
        <v>30.8</v>
      </c>
      <c r="I326" s="226"/>
      <c r="J326" s="227">
        <f>ROUND(I326*H326,0)</f>
        <v>0</v>
      </c>
      <c r="K326" s="228"/>
      <c r="L326" s="44"/>
      <c r="M326" s="229" t="s">
        <v>1</v>
      </c>
      <c r="N326" s="230" t="s">
        <v>42</v>
      </c>
      <c r="O326" s="91"/>
      <c r="P326" s="231">
        <f>O326*H326</f>
        <v>0</v>
      </c>
      <c r="Q326" s="231">
        <v>0.00212</v>
      </c>
      <c r="R326" s="231">
        <f>Q326*H326</f>
        <v>0.06529599999999999</v>
      </c>
      <c r="S326" s="231">
        <v>0</v>
      </c>
      <c r="T326" s="232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3" t="s">
        <v>240</v>
      </c>
      <c r="AT326" s="233" t="s">
        <v>205</v>
      </c>
      <c r="AU326" s="233" t="s">
        <v>86</v>
      </c>
      <c r="AY326" s="17" t="s">
        <v>204</v>
      </c>
      <c r="BE326" s="234">
        <f>IF(N326="základní",J326,0)</f>
        <v>0</v>
      </c>
      <c r="BF326" s="234">
        <f>IF(N326="snížená",J326,0)</f>
        <v>0</v>
      </c>
      <c r="BG326" s="234">
        <f>IF(N326="zákl. přenesená",J326,0)</f>
        <v>0</v>
      </c>
      <c r="BH326" s="234">
        <f>IF(N326="sníž. přenesená",J326,0)</f>
        <v>0</v>
      </c>
      <c r="BI326" s="234">
        <f>IF(N326="nulová",J326,0)</f>
        <v>0</v>
      </c>
      <c r="BJ326" s="17" t="s">
        <v>8</v>
      </c>
      <c r="BK326" s="234">
        <f>ROUND(I326*H326,0)</f>
        <v>0</v>
      </c>
      <c r="BL326" s="17" t="s">
        <v>240</v>
      </c>
      <c r="BM326" s="233" t="s">
        <v>3013</v>
      </c>
    </row>
    <row r="327" spans="1:51" s="12" customFormat="1" ht="12">
      <c r="A327" s="12"/>
      <c r="B327" s="235"/>
      <c r="C327" s="236"/>
      <c r="D327" s="237" t="s">
        <v>210</v>
      </c>
      <c r="E327" s="238" t="s">
        <v>1</v>
      </c>
      <c r="F327" s="239" t="s">
        <v>3014</v>
      </c>
      <c r="G327" s="236"/>
      <c r="H327" s="240">
        <v>30.8</v>
      </c>
      <c r="I327" s="241"/>
      <c r="J327" s="236"/>
      <c r="K327" s="236"/>
      <c r="L327" s="242"/>
      <c r="M327" s="243"/>
      <c r="N327" s="244"/>
      <c r="O327" s="244"/>
      <c r="P327" s="244"/>
      <c r="Q327" s="244"/>
      <c r="R327" s="244"/>
      <c r="S327" s="244"/>
      <c r="T327" s="245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46" t="s">
        <v>210</v>
      </c>
      <c r="AU327" s="246" t="s">
        <v>86</v>
      </c>
      <c r="AV327" s="12" t="s">
        <v>86</v>
      </c>
      <c r="AW327" s="12" t="s">
        <v>33</v>
      </c>
      <c r="AX327" s="12" t="s">
        <v>77</v>
      </c>
      <c r="AY327" s="246" t="s">
        <v>204</v>
      </c>
    </row>
    <row r="328" spans="1:65" s="2" customFormat="1" ht="21.75" customHeight="1">
      <c r="A328" s="38"/>
      <c r="B328" s="39"/>
      <c r="C328" s="221" t="s">
        <v>702</v>
      </c>
      <c r="D328" s="221" t="s">
        <v>205</v>
      </c>
      <c r="E328" s="222" t="s">
        <v>3015</v>
      </c>
      <c r="F328" s="223" t="s">
        <v>3016</v>
      </c>
      <c r="G328" s="224" t="s">
        <v>230</v>
      </c>
      <c r="H328" s="225">
        <v>0.41</v>
      </c>
      <c r="I328" s="226"/>
      <c r="J328" s="227">
        <f>ROUND(I328*H328,0)</f>
        <v>0</v>
      </c>
      <c r="K328" s="228"/>
      <c r="L328" s="44"/>
      <c r="M328" s="229" t="s">
        <v>1</v>
      </c>
      <c r="N328" s="230" t="s">
        <v>42</v>
      </c>
      <c r="O328" s="91"/>
      <c r="P328" s="231">
        <f>O328*H328</f>
        <v>0</v>
      </c>
      <c r="Q328" s="231">
        <v>0</v>
      </c>
      <c r="R328" s="231">
        <f>Q328*H328</f>
        <v>0</v>
      </c>
      <c r="S328" s="231">
        <v>0</v>
      </c>
      <c r="T328" s="232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3" t="s">
        <v>240</v>
      </c>
      <c r="AT328" s="233" t="s">
        <v>205</v>
      </c>
      <c r="AU328" s="233" t="s">
        <v>86</v>
      </c>
      <c r="AY328" s="17" t="s">
        <v>204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7" t="s">
        <v>8</v>
      </c>
      <c r="BK328" s="234">
        <f>ROUND(I328*H328,0)</f>
        <v>0</v>
      </c>
      <c r="BL328" s="17" t="s">
        <v>240</v>
      </c>
      <c r="BM328" s="233" t="s">
        <v>3017</v>
      </c>
    </row>
    <row r="329" spans="1:63" s="11" customFormat="1" ht="22.8" customHeight="1">
      <c r="A329" s="11"/>
      <c r="B329" s="207"/>
      <c r="C329" s="208"/>
      <c r="D329" s="209" t="s">
        <v>76</v>
      </c>
      <c r="E329" s="268" t="s">
        <v>1277</v>
      </c>
      <c r="F329" s="268" t="s">
        <v>1278</v>
      </c>
      <c r="G329" s="208"/>
      <c r="H329" s="208"/>
      <c r="I329" s="211"/>
      <c r="J329" s="269">
        <f>BK329</f>
        <v>0</v>
      </c>
      <c r="K329" s="208"/>
      <c r="L329" s="213"/>
      <c r="M329" s="214"/>
      <c r="N329" s="215"/>
      <c r="O329" s="215"/>
      <c r="P329" s="216">
        <f>SUM(P330:P341)</f>
        <v>0</v>
      </c>
      <c r="Q329" s="215"/>
      <c r="R329" s="216">
        <f>SUM(R330:R341)</f>
        <v>0.8365883999999999</v>
      </c>
      <c r="S329" s="215"/>
      <c r="T329" s="217">
        <f>SUM(T330:T341)</f>
        <v>0</v>
      </c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R329" s="218" t="s">
        <v>86</v>
      </c>
      <c r="AT329" s="219" t="s">
        <v>76</v>
      </c>
      <c r="AU329" s="219" t="s">
        <v>8</v>
      </c>
      <c r="AY329" s="218" t="s">
        <v>204</v>
      </c>
      <c r="BK329" s="220">
        <f>SUM(BK330:BK341)</f>
        <v>0</v>
      </c>
    </row>
    <row r="330" spans="1:65" s="2" customFormat="1" ht="21.75" customHeight="1">
      <c r="A330" s="38"/>
      <c r="B330" s="39"/>
      <c r="C330" s="221" t="s">
        <v>812</v>
      </c>
      <c r="D330" s="221" t="s">
        <v>205</v>
      </c>
      <c r="E330" s="222" t="s">
        <v>1296</v>
      </c>
      <c r="F330" s="223" t="s">
        <v>1297</v>
      </c>
      <c r="G330" s="224" t="s">
        <v>374</v>
      </c>
      <c r="H330" s="225">
        <v>11</v>
      </c>
      <c r="I330" s="226"/>
      <c r="J330" s="227">
        <f>ROUND(I330*H330,0)</f>
        <v>0</v>
      </c>
      <c r="K330" s="228"/>
      <c r="L330" s="44"/>
      <c r="M330" s="229" t="s">
        <v>1</v>
      </c>
      <c r="N330" s="230" t="s">
        <v>42</v>
      </c>
      <c r="O330" s="91"/>
      <c r="P330" s="231">
        <f>O330*H330</f>
        <v>0</v>
      </c>
      <c r="Q330" s="231">
        <v>0.035</v>
      </c>
      <c r="R330" s="231">
        <f>Q330*H330</f>
        <v>0.385</v>
      </c>
      <c r="S330" s="231">
        <v>0</v>
      </c>
      <c r="T330" s="232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3" t="s">
        <v>240</v>
      </c>
      <c r="AT330" s="233" t="s">
        <v>205</v>
      </c>
      <c r="AU330" s="233" t="s">
        <v>86</v>
      </c>
      <c r="AY330" s="17" t="s">
        <v>204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7" t="s">
        <v>8</v>
      </c>
      <c r="BK330" s="234">
        <f>ROUND(I330*H330,0)</f>
        <v>0</v>
      </c>
      <c r="BL330" s="17" t="s">
        <v>240</v>
      </c>
      <c r="BM330" s="233" t="s">
        <v>3018</v>
      </c>
    </row>
    <row r="331" spans="1:65" s="2" customFormat="1" ht="33" customHeight="1">
      <c r="A331" s="38"/>
      <c r="B331" s="39"/>
      <c r="C331" s="221" t="s">
        <v>707</v>
      </c>
      <c r="D331" s="221" t="s">
        <v>205</v>
      </c>
      <c r="E331" s="222" t="s">
        <v>1300</v>
      </c>
      <c r="F331" s="223" t="s">
        <v>1301</v>
      </c>
      <c r="G331" s="224" t="s">
        <v>374</v>
      </c>
      <c r="H331" s="225">
        <v>2</v>
      </c>
      <c r="I331" s="226"/>
      <c r="J331" s="227">
        <f>ROUND(I331*H331,0)</f>
        <v>0</v>
      </c>
      <c r="K331" s="228"/>
      <c r="L331" s="44"/>
      <c r="M331" s="229" t="s">
        <v>1</v>
      </c>
      <c r="N331" s="230" t="s">
        <v>42</v>
      </c>
      <c r="O331" s="91"/>
      <c r="P331" s="231">
        <f>O331*H331</f>
        <v>0</v>
      </c>
      <c r="Q331" s="231">
        <v>0</v>
      </c>
      <c r="R331" s="231">
        <f>Q331*H331</f>
        <v>0</v>
      </c>
      <c r="S331" s="231">
        <v>0</v>
      </c>
      <c r="T331" s="23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3" t="s">
        <v>240</v>
      </c>
      <c r="AT331" s="233" t="s">
        <v>205</v>
      </c>
      <c r="AU331" s="233" t="s">
        <v>86</v>
      </c>
      <c r="AY331" s="17" t="s">
        <v>204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7" t="s">
        <v>8</v>
      </c>
      <c r="BK331" s="234">
        <f>ROUND(I331*H331,0)</f>
        <v>0</v>
      </c>
      <c r="BL331" s="17" t="s">
        <v>240</v>
      </c>
      <c r="BM331" s="233" t="s">
        <v>3019</v>
      </c>
    </row>
    <row r="332" spans="1:65" s="2" customFormat="1" ht="16.5" customHeight="1">
      <c r="A332" s="38"/>
      <c r="B332" s="39"/>
      <c r="C332" s="221" t="s">
        <v>818</v>
      </c>
      <c r="D332" s="221" t="s">
        <v>205</v>
      </c>
      <c r="E332" s="222" t="s">
        <v>3020</v>
      </c>
      <c r="F332" s="223" t="s">
        <v>1326</v>
      </c>
      <c r="G332" s="224" t="s">
        <v>1327</v>
      </c>
      <c r="H332" s="225">
        <v>1</v>
      </c>
      <c r="I332" s="226"/>
      <c r="J332" s="227">
        <f>ROUND(I332*H332,0)</f>
        <v>0</v>
      </c>
      <c r="K332" s="228"/>
      <c r="L332" s="44"/>
      <c r="M332" s="229" t="s">
        <v>1</v>
      </c>
      <c r="N332" s="230" t="s">
        <v>42</v>
      </c>
      <c r="O332" s="91"/>
      <c r="P332" s="231">
        <f>O332*H332</f>
        <v>0</v>
      </c>
      <c r="Q332" s="231">
        <v>0</v>
      </c>
      <c r="R332" s="231">
        <f>Q332*H332</f>
        <v>0</v>
      </c>
      <c r="S332" s="231">
        <v>0</v>
      </c>
      <c r="T332" s="23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3" t="s">
        <v>240</v>
      </c>
      <c r="AT332" s="233" t="s">
        <v>205</v>
      </c>
      <c r="AU332" s="233" t="s">
        <v>86</v>
      </c>
      <c r="AY332" s="17" t="s">
        <v>204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7" t="s">
        <v>8</v>
      </c>
      <c r="BK332" s="234">
        <f>ROUND(I332*H332,0)</f>
        <v>0</v>
      </c>
      <c r="BL332" s="17" t="s">
        <v>240</v>
      </c>
      <c r="BM332" s="233" t="s">
        <v>3021</v>
      </c>
    </row>
    <row r="333" spans="1:65" s="2" customFormat="1" ht="16.5" customHeight="1">
      <c r="A333" s="38"/>
      <c r="B333" s="39"/>
      <c r="C333" s="221" t="s">
        <v>712</v>
      </c>
      <c r="D333" s="221" t="s">
        <v>205</v>
      </c>
      <c r="E333" s="222" t="s">
        <v>1330</v>
      </c>
      <c r="F333" s="223" t="s">
        <v>1331</v>
      </c>
      <c r="G333" s="224" t="s">
        <v>208</v>
      </c>
      <c r="H333" s="225">
        <v>898.53</v>
      </c>
      <c r="I333" s="226"/>
      <c r="J333" s="227">
        <f>ROUND(I333*H333,0)</f>
        <v>0</v>
      </c>
      <c r="K333" s="228"/>
      <c r="L333" s="44"/>
      <c r="M333" s="229" t="s">
        <v>1</v>
      </c>
      <c r="N333" s="230" t="s">
        <v>42</v>
      </c>
      <c r="O333" s="91"/>
      <c r="P333" s="231">
        <f>O333*H333</f>
        <v>0</v>
      </c>
      <c r="Q333" s="231">
        <v>0.00028</v>
      </c>
      <c r="R333" s="231">
        <f>Q333*H333</f>
        <v>0.2515884</v>
      </c>
      <c r="S333" s="231">
        <v>0</v>
      </c>
      <c r="T333" s="232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3" t="s">
        <v>240</v>
      </c>
      <c r="AT333" s="233" t="s">
        <v>205</v>
      </c>
      <c r="AU333" s="233" t="s">
        <v>86</v>
      </c>
      <c r="AY333" s="17" t="s">
        <v>204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7" t="s">
        <v>8</v>
      </c>
      <c r="BK333" s="234">
        <f>ROUND(I333*H333,0)</f>
        <v>0</v>
      </c>
      <c r="BL333" s="17" t="s">
        <v>240</v>
      </c>
      <c r="BM333" s="233" t="s">
        <v>3022</v>
      </c>
    </row>
    <row r="334" spans="1:51" s="12" customFormat="1" ht="12">
      <c r="A334" s="12"/>
      <c r="B334" s="235"/>
      <c r="C334" s="236"/>
      <c r="D334" s="237" t="s">
        <v>210</v>
      </c>
      <c r="E334" s="238" t="s">
        <v>1</v>
      </c>
      <c r="F334" s="239" t="s">
        <v>2978</v>
      </c>
      <c r="G334" s="236"/>
      <c r="H334" s="240">
        <v>547.78</v>
      </c>
      <c r="I334" s="241"/>
      <c r="J334" s="236"/>
      <c r="K334" s="236"/>
      <c r="L334" s="242"/>
      <c r="M334" s="243"/>
      <c r="N334" s="244"/>
      <c r="O334" s="244"/>
      <c r="P334" s="244"/>
      <c r="Q334" s="244"/>
      <c r="R334" s="244"/>
      <c r="S334" s="244"/>
      <c r="T334" s="245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46" t="s">
        <v>210</v>
      </c>
      <c r="AU334" s="246" t="s">
        <v>86</v>
      </c>
      <c r="AV334" s="12" t="s">
        <v>86</v>
      </c>
      <c r="AW334" s="12" t="s">
        <v>33</v>
      </c>
      <c r="AX334" s="12" t="s">
        <v>77</v>
      </c>
      <c r="AY334" s="246" t="s">
        <v>204</v>
      </c>
    </row>
    <row r="335" spans="1:51" s="12" customFormat="1" ht="12">
      <c r="A335" s="12"/>
      <c r="B335" s="235"/>
      <c r="C335" s="236"/>
      <c r="D335" s="237" t="s">
        <v>210</v>
      </c>
      <c r="E335" s="238" t="s">
        <v>1</v>
      </c>
      <c r="F335" s="239" t="s">
        <v>3023</v>
      </c>
      <c r="G335" s="236"/>
      <c r="H335" s="240">
        <v>350.75</v>
      </c>
      <c r="I335" s="241"/>
      <c r="J335" s="236"/>
      <c r="K335" s="236"/>
      <c r="L335" s="242"/>
      <c r="M335" s="243"/>
      <c r="N335" s="244"/>
      <c r="O335" s="244"/>
      <c r="P335" s="244"/>
      <c r="Q335" s="244"/>
      <c r="R335" s="244"/>
      <c r="S335" s="244"/>
      <c r="T335" s="245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246" t="s">
        <v>210</v>
      </c>
      <c r="AU335" s="246" t="s">
        <v>86</v>
      </c>
      <c r="AV335" s="12" t="s">
        <v>86</v>
      </c>
      <c r="AW335" s="12" t="s">
        <v>33</v>
      </c>
      <c r="AX335" s="12" t="s">
        <v>77</v>
      </c>
      <c r="AY335" s="246" t="s">
        <v>204</v>
      </c>
    </row>
    <row r="336" spans="1:65" s="2" customFormat="1" ht="21.75" customHeight="1">
      <c r="A336" s="38"/>
      <c r="B336" s="39"/>
      <c r="C336" s="280" t="s">
        <v>825</v>
      </c>
      <c r="D336" s="280" t="s">
        <v>366</v>
      </c>
      <c r="E336" s="281" t="s">
        <v>1335</v>
      </c>
      <c r="F336" s="282" t="s">
        <v>1336</v>
      </c>
      <c r="G336" s="283" t="s">
        <v>208</v>
      </c>
      <c r="H336" s="284">
        <v>542.526</v>
      </c>
      <c r="I336" s="285"/>
      <c r="J336" s="286">
        <f>ROUND(I336*H336,0)</f>
        <v>0</v>
      </c>
      <c r="K336" s="287"/>
      <c r="L336" s="288"/>
      <c r="M336" s="289" t="s">
        <v>1</v>
      </c>
      <c r="N336" s="290" t="s">
        <v>42</v>
      </c>
      <c r="O336" s="91"/>
      <c r="P336" s="231">
        <f>O336*H336</f>
        <v>0</v>
      </c>
      <c r="Q336" s="231">
        <v>0</v>
      </c>
      <c r="R336" s="231">
        <f>Q336*H336</f>
        <v>0</v>
      </c>
      <c r="S336" s="231">
        <v>0</v>
      </c>
      <c r="T336" s="23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3" t="s">
        <v>488</v>
      </c>
      <c r="AT336" s="233" t="s">
        <v>366</v>
      </c>
      <c r="AU336" s="233" t="s">
        <v>86</v>
      </c>
      <c r="AY336" s="17" t="s">
        <v>204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7" t="s">
        <v>8</v>
      </c>
      <c r="BK336" s="234">
        <f>ROUND(I336*H336,0)</f>
        <v>0</v>
      </c>
      <c r="BL336" s="17" t="s">
        <v>240</v>
      </c>
      <c r="BM336" s="233" t="s">
        <v>3024</v>
      </c>
    </row>
    <row r="337" spans="1:51" s="12" customFormat="1" ht="12">
      <c r="A337" s="12"/>
      <c r="B337" s="235"/>
      <c r="C337" s="236"/>
      <c r="D337" s="237" t="s">
        <v>210</v>
      </c>
      <c r="E337" s="238" t="s">
        <v>1</v>
      </c>
      <c r="F337" s="239" t="s">
        <v>3025</v>
      </c>
      <c r="G337" s="236"/>
      <c r="H337" s="240">
        <v>542.526</v>
      </c>
      <c r="I337" s="241"/>
      <c r="J337" s="236"/>
      <c r="K337" s="236"/>
      <c r="L337" s="242"/>
      <c r="M337" s="243"/>
      <c r="N337" s="244"/>
      <c r="O337" s="244"/>
      <c r="P337" s="244"/>
      <c r="Q337" s="244"/>
      <c r="R337" s="244"/>
      <c r="S337" s="244"/>
      <c r="T337" s="245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T337" s="246" t="s">
        <v>210</v>
      </c>
      <c r="AU337" s="246" t="s">
        <v>86</v>
      </c>
      <c r="AV337" s="12" t="s">
        <v>86</v>
      </c>
      <c r="AW337" s="12" t="s">
        <v>33</v>
      </c>
      <c r="AX337" s="12" t="s">
        <v>8</v>
      </c>
      <c r="AY337" s="246" t="s">
        <v>204</v>
      </c>
    </row>
    <row r="338" spans="1:65" s="2" customFormat="1" ht="21.75" customHeight="1">
      <c r="A338" s="38"/>
      <c r="B338" s="39"/>
      <c r="C338" s="280" t="s">
        <v>833</v>
      </c>
      <c r="D338" s="280" t="s">
        <v>366</v>
      </c>
      <c r="E338" s="281" t="s">
        <v>1340</v>
      </c>
      <c r="F338" s="282" t="s">
        <v>1341</v>
      </c>
      <c r="G338" s="283" t="s">
        <v>208</v>
      </c>
      <c r="H338" s="284">
        <v>371.679</v>
      </c>
      <c r="I338" s="285"/>
      <c r="J338" s="286">
        <f>ROUND(I338*H338,0)</f>
        <v>0</v>
      </c>
      <c r="K338" s="287"/>
      <c r="L338" s="288"/>
      <c r="M338" s="289" t="s">
        <v>1</v>
      </c>
      <c r="N338" s="290" t="s">
        <v>42</v>
      </c>
      <c r="O338" s="91"/>
      <c r="P338" s="231">
        <f>O338*H338</f>
        <v>0</v>
      </c>
      <c r="Q338" s="231">
        <v>0</v>
      </c>
      <c r="R338" s="231">
        <f>Q338*H338</f>
        <v>0</v>
      </c>
      <c r="S338" s="231">
        <v>0</v>
      </c>
      <c r="T338" s="23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3" t="s">
        <v>488</v>
      </c>
      <c r="AT338" s="233" t="s">
        <v>366</v>
      </c>
      <c r="AU338" s="233" t="s">
        <v>86</v>
      </c>
      <c r="AY338" s="17" t="s">
        <v>204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7" t="s">
        <v>8</v>
      </c>
      <c r="BK338" s="234">
        <f>ROUND(I338*H338,0)</f>
        <v>0</v>
      </c>
      <c r="BL338" s="17" t="s">
        <v>240</v>
      </c>
      <c r="BM338" s="233" t="s">
        <v>3026</v>
      </c>
    </row>
    <row r="339" spans="1:51" s="12" customFormat="1" ht="12">
      <c r="A339" s="12"/>
      <c r="B339" s="235"/>
      <c r="C339" s="236"/>
      <c r="D339" s="237" t="s">
        <v>210</v>
      </c>
      <c r="E339" s="238" t="s">
        <v>1</v>
      </c>
      <c r="F339" s="239" t="s">
        <v>3027</v>
      </c>
      <c r="G339" s="236"/>
      <c r="H339" s="240">
        <v>371.679</v>
      </c>
      <c r="I339" s="241"/>
      <c r="J339" s="236"/>
      <c r="K339" s="236"/>
      <c r="L339" s="242"/>
      <c r="M339" s="243"/>
      <c r="N339" s="244"/>
      <c r="O339" s="244"/>
      <c r="P339" s="244"/>
      <c r="Q339" s="244"/>
      <c r="R339" s="244"/>
      <c r="S339" s="244"/>
      <c r="T339" s="245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T339" s="246" t="s">
        <v>210</v>
      </c>
      <c r="AU339" s="246" t="s">
        <v>86</v>
      </c>
      <c r="AV339" s="12" t="s">
        <v>86</v>
      </c>
      <c r="AW339" s="12" t="s">
        <v>33</v>
      </c>
      <c r="AX339" s="12" t="s">
        <v>8</v>
      </c>
      <c r="AY339" s="246" t="s">
        <v>204</v>
      </c>
    </row>
    <row r="340" spans="1:65" s="2" customFormat="1" ht="16.5" customHeight="1">
      <c r="A340" s="38"/>
      <c r="B340" s="39"/>
      <c r="C340" s="280" t="s">
        <v>838</v>
      </c>
      <c r="D340" s="280" t="s">
        <v>366</v>
      </c>
      <c r="E340" s="281" t="s">
        <v>3028</v>
      </c>
      <c r="F340" s="282" t="s">
        <v>615</v>
      </c>
      <c r="G340" s="283" t="s">
        <v>616</v>
      </c>
      <c r="H340" s="284">
        <v>1</v>
      </c>
      <c r="I340" s="285"/>
      <c r="J340" s="286">
        <f>ROUND(I340*H340,0)</f>
        <v>0</v>
      </c>
      <c r="K340" s="287"/>
      <c r="L340" s="288"/>
      <c r="M340" s="289" t="s">
        <v>1</v>
      </c>
      <c r="N340" s="290" t="s">
        <v>42</v>
      </c>
      <c r="O340" s="91"/>
      <c r="P340" s="231">
        <f>O340*H340</f>
        <v>0</v>
      </c>
      <c r="Q340" s="231">
        <v>0.2</v>
      </c>
      <c r="R340" s="231">
        <f>Q340*H340</f>
        <v>0.2</v>
      </c>
      <c r="S340" s="231">
        <v>0</v>
      </c>
      <c r="T340" s="23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3" t="s">
        <v>488</v>
      </c>
      <c r="AT340" s="233" t="s">
        <v>366</v>
      </c>
      <c r="AU340" s="233" t="s">
        <v>86</v>
      </c>
      <c r="AY340" s="17" t="s">
        <v>204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7" t="s">
        <v>8</v>
      </c>
      <c r="BK340" s="234">
        <f>ROUND(I340*H340,0)</f>
        <v>0</v>
      </c>
      <c r="BL340" s="17" t="s">
        <v>240</v>
      </c>
      <c r="BM340" s="233" t="s">
        <v>3029</v>
      </c>
    </row>
    <row r="341" spans="1:65" s="2" customFormat="1" ht="21.75" customHeight="1">
      <c r="A341" s="38"/>
      <c r="B341" s="39"/>
      <c r="C341" s="221" t="s">
        <v>720</v>
      </c>
      <c r="D341" s="221" t="s">
        <v>205</v>
      </c>
      <c r="E341" s="222" t="s">
        <v>1347</v>
      </c>
      <c r="F341" s="223" t="s">
        <v>1348</v>
      </c>
      <c r="G341" s="224" t="s">
        <v>1180</v>
      </c>
      <c r="H341" s="291"/>
      <c r="I341" s="226"/>
      <c r="J341" s="227">
        <f>ROUND(I341*H341,0)</f>
        <v>0</v>
      </c>
      <c r="K341" s="228"/>
      <c r="L341" s="44"/>
      <c r="M341" s="229" t="s">
        <v>1</v>
      </c>
      <c r="N341" s="230" t="s">
        <v>42</v>
      </c>
      <c r="O341" s="91"/>
      <c r="P341" s="231">
        <f>O341*H341</f>
        <v>0</v>
      </c>
      <c r="Q341" s="231">
        <v>0</v>
      </c>
      <c r="R341" s="231">
        <f>Q341*H341</f>
        <v>0</v>
      </c>
      <c r="S341" s="231">
        <v>0</v>
      </c>
      <c r="T341" s="232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3" t="s">
        <v>240</v>
      </c>
      <c r="AT341" s="233" t="s">
        <v>205</v>
      </c>
      <c r="AU341" s="233" t="s">
        <v>86</v>
      </c>
      <c r="AY341" s="17" t="s">
        <v>204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7" t="s">
        <v>8</v>
      </c>
      <c r="BK341" s="234">
        <f>ROUND(I341*H341,0)</f>
        <v>0</v>
      </c>
      <c r="BL341" s="17" t="s">
        <v>240</v>
      </c>
      <c r="BM341" s="233" t="s">
        <v>3030</v>
      </c>
    </row>
    <row r="342" spans="1:63" s="11" customFormat="1" ht="22.8" customHeight="1">
      <c r="A342" s="11"/>
      <c r="B342" s="207"/>
      <c r="C342" s="208"/>
      <c r="D342" s="209" t="s">
        <v>76</v>
      </c>
      <c r="E342" s="268" t="s">
        <v>1421</v>
      </c>
      <c r="F342" s="268" t="s">
        <v>1422</v>
      </c>
      <c r="G342" s="208"/>
      <c r="H342" s="208"/>
      <c r="I342" s="211"/>
      <c r="J342" s="269">
        <f>BK342</f>
        <v>0</v>
      </c>
      <c r="K342" s="208"/>
      <c r="L342" s="213"/>
      <c r="M342" s="214"/>
      <c r="N342" s="215"/>
      <c r="O342" s="215"/>
      <c r="P342" s="216">
        <f>SUM(P343:P345)</f>
        <v>0</v>
      </c>
      <c r="Q342" s="215"/>
      <c r="R342" s="216">
        <f>SUM(R343:R345)</f>
        <v>0.02645424</v>
      </c>
      <c r="S342" s="215"/>
      <c r="T342" s="217">
        <f>SUM(T343:T345)</f>
        <v>0</v>
      </c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R342" s="218" t="s">
        <v>86</v>
      </c>
      <c r="AT342" s="219" t="s">
        <v>76</v>
      </c>
      <c r="AU342" s="219" t="s">
        <v>8</v>
      </c>
      <c r="AY342" s="218" t="s">
        <v>204</v>
      </c>
      <c r="BK342" s="220">
        <f>SUM(BK343:BK345)</f>
        <v>0</v>
      </c>
    </row>
    <row r="343" spans="1:65" s="2" customFormat="1" ht="16.5" customHeight="1">
      <c r="A343" s="38"/>
      <c r="B343" s="39"/>
      <c r="C343" s="221" t="s">
        <v>846</v>
      </c>
      <c r="D343" s="221" t="s">
        <v>205</v>
      </c>
      <c r="E343" s="222" t="s">
        <v>1424</v>
      </c>
      <c r="F343" s="223" t="s">
        <v>1425</v>
      </c>
      <c r="G343" s="224" t="s">
        <v>208</v>
      </c>
      <c r="H343" s="225">
        <v>73.484</v>
      </c>
      <c r="I343" s="226"/>
      <c r="J343" s="227">
        <f>ROUND(I343*H343,0)</f>
        <v>0</v>
      </c>
      <c r="K343" s="228"/>
      <c r="L343" s="44"/>
      <c r="M343" s="229" t="s">
        <v>1</v>
      </c>
      <c r="N343" s="230" t="s">
        <v>42</v>
      </c>
      <c r="O343" s="91"/>
      <c r="P343" s="231">
        <f>O343*H343</f>
        <v>0</v>
      </c>
      <c r="Q343" s="231">
        <v>0</v>
      </c>
      <c r="R343" s="231">
        <f>Q343*H343</f>
        <v>0</v>
      </c>
      <c r="S343" s="231">
        <v>0</v>
      </c>
      <c r="T343" s="23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3" t="s">
        <v>240</v>
      </c>
      <c r="AT343" s="233" t="s">
        <v>205</v>
      </c>
      <c r="AU343" s="233" t="s">
        <v>86</v>
      </c>
      <c r="AY343" s="17" t="s">
        <v>204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7" t="s">
        <v>8</v>
      </c>
      <c r="BK343" s="234">
        <f>ROUND(I343*H343,0)</f>
        <v>0</v>
      </c>
      <c r="BL343" s="17" t="s">
        <v>240</v>
      </c>
      <c r="BM343" s="233" t="s">
        <v>3031</v>
      </c>
    </row>
    <row r="344" spans="1:51" s="12" customFormat="1" ht="12">
      <c r="A344" s="12"/>
      <c r="B344" s="235"/>
      <c r="C344" s="236"/>
      <c r="D344" s="237" t="s">
        <v>210</v>
      </c>
      <c r="E344" s="238" t="s">
        <v>1</v>
      </c>
      <c r="F344" s="239" t="s">
        <v>3032</v>
      </c>
      <c r="G344" s="236"/>
      <c r="H344" s="240">
        <v>73.484</v>
      </c>
      <c r="I344" s="241"/>
      <c r="J344" s="236"/>
      <c r="K344" s="236"/>
      <c r="L344" s="242"/>
      <c r="M344" s="243"/>
      <c r="N344" s="244"/>
      <c r="O344" s="244"/>
      <c r="P344" s="244"/>
      <c r="Q344" s="244"/>
      <c r="R344" s="244"/>
      <c r="S344" s="244"/>
      <c r="T344" s="245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T344" s="246" t="s">
        <v>210</v>
      </c>
      <c r="AU344" s="246" t="s">
        <v>86</v>
      </c>
      <c r="AV344" s="12" t="s">
        <v>86</v>
      </c>
      <c r="AW344" s="12" t="s">
        <v>33</v>
      </c>
      <c r="AX344" s="12" t="s">
        <v>77</v>
      </c>
      <c r="AY344" s="246" t="s">
        <v>204</v>
      </c>
    </row>
    <row r="345" spans="1:65" s="2" customFormat="1" ht="21.75" customHeight="1">
      <c r="A345" s="38"/>
      <c r="B345" s="39"/>
      <c r="C345" s="221" t="s">
        <v>723</v>
      </c>
      <c r="D345" s="221" t="s">
        <v>205</v>
      </c>
      <c r="E345" s="222" t="s">
        <v>1428</v>
      </c>
      <c r="F345" s="223" t="s">
        <v>1429</v>
      </c>
      <c r="G345" s="224" t="s">
        <v>208</v>
      </c>
      <c r="H345" s="225">
        <v>73.484</v>
      </c>
      <c r="I345" s="226"/>
      <c r="J345" s="227">
        <f>ROUND(I345*H345,0)</f>
        <v>0</v>
      </c>
      <c r="K345" s="228"/>
      <c r="L345" s="44"/>
      <c r="M345" s="258" t="s">
        <v>1</v>
      </c>
      <c r="N345" s="259" t="s">
        <v>42</v>
      </c>
      <c r="O345" s="260"/>
      <c r="P345" s="261">
        <f>O345*H345</f>
        <v>0</v>
      </c>
      <c r="Q345" s="261">
        <v>0.00036</v>
      </c>
      <c r="R345" s="261">
        <f>Q345*H345</f>
        <v>0.02645424</v>
      </c>
      <c r="S345" s="261">
        <v>0</v>
      </c>
      <c r="T345" s="262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3" t="s">
        <v>240</v>
      </c>
      <c r="AT345" s="233" t="s">
        <v>205</v>
      </c>
      <c r="AU345" s="233" t="s">
        <v>86</v>
      </c>
      <c r="AY345" s="17" t="s">
        <v>204</v>
      </c>
      <c r="BE345" s="234">
        <f>IF(N345="základní",J345,0)</f>
        <v>0</v>
      </c>
      <c r="BF345" s="234">
        <f>IF(N345="snížená",J345,0)</f>
        <v>0</v>
      </c>
      <c r="BG345" s="234">
        <f>IF(N345="zákl. přenesená",J345,0)</f>
        <v>0</v>
      </c>
      <c r="BH345" s="234">
        <f>IF(N345="sníž. přenesená",J345,0)</f>
        <v>0</v>
      </c>
      <c r="BI345" s="234">
        <f>IF(N345="nulová",J345,0)</f>
        <v>0</v>
      </c>
      <c r="BJ345" s="17" t="s">
        <v>8</v>
      </c>
      <c r="BK345" s="234">
        <f>ROUND(I345*H345,0)</f>
        <v>0</v>
      </c>
      <c r="BL345" s="17" t="s">
        <v>240</v>
      </c>
      <c r="BM345" s="233" t="s">
        <v>3033</v>
      </c>
    </row>
    <row r="346" spans="1:31" s="2" customFormat="1" ht="6.95" customHeight="1">
      <c r="A346" s="38"/>
      <c r="B346" s="66"/>
      <c r="C346" s="67"/>
      <c r="D346" s="67"/>
      <c r="E346" s="67"/>
      <c r="F346" s="67"/>
      <c r="G346" s="67"/>
      <c r="H346" s="67"/>
      <c r="I346" s="67"/>
      <c r="J346" s="67"/>
      <c r="K346" s="67"/>
      <c r="L346" s="44"/>
      <c r="M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</row>
  </sheetData>
  <sheetProtection password="F695" sheet="1" objects="1" scenarios="1" formatColumns="0" formatRows="0" autoFilter="0"/>
  <autoFilter ref="C133:K345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s="1" customFormat="1" ht="12" customHeight="1">
      <c r="B8" s="20"/>
      <c r="D8" s="151" t="s">
        <v>179</v>
      </c>
      <c r="L8" s="20"/>
    </row>
    <row r="9" spans="1:31" s="2" customFormat="1" ht="16.5" customHeight="1">
      <c r="A9" s="38"/>
      <c r="B9" s="44"/>
      <c r="C9" s="38"/>
      <c r="D9" s="38"/>
      <c r="E9" s="152" t="s">
        <v>2832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1445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3034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21</v>
      </c>
      <c r="E14" s="38"/>
      <c r="F14" s="141" t="s">
        <v>22</v>
      </c>
      <c r="G14" s="38"/>
      <c r="H14" s="38"/>
      <c r="I14" s="151" t="s">
        <v>23</v>
      </c>
      <c r="J14" s="154" t="str">
        <f>'Rekapitulace stavby'!AN8</f>
        <v>23. 2. 2021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25</v>
      </c>
      <c r="E16" s="38"/>
      <c r="F16" s="38"/>
      <c r="G16" s="38"/>
      <c r="H16" s="38"/>
      <c r="I16" s="151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34</v>
      </c>
      <c r="E25" s="38"/>
      <c r="F25" s="38"/>
      <c r="G25" s="38"/>
      <c r="H25" s="38"/>
      <c r="I25" s="151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37</v>
      </c>
      <c r="E32" s="38"/>
      <c r="F32" s="38"/>
      <c r="G32" s="38"/>
      <c r="H32" s="38"/>
      <c r="I32" s="38"/>
      <c r="J32" s="161">
        <f>ROUND(J125,0)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39</v>
      </c>
      <c r="G34" s="38"/>
      <c r="H34" s="38"/>
      <c r="I34" s="162" t="s">
        <v>38</v>
      </c>
      <c r="J34" s="162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41</v>
      </c>
      <c r="E35" s="151" t="s">
        <v>42</v>
      </c>
      <c r="F35" s="164">
        <f>ROUND((SUM(BE125:BE166)),0)</f>
        <v>0</v>
      </c>
      <c r="G35" s="38"/>
      <c r="H35" s="38"/>
      <c r="I35" s="165">
        <v>0.21</v>
      </c>
      <c r="J35" s="164">
        <f>ROUND(((SUM(BE125:BE166))*I35),0)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43</v>
      </c>
      <c r="F36" s="164">
        <f>ROUND((SUM(BF125:BF166)),0)</f>
        <v>0</v>
      </c>
      <c r="G36" s="38"/>
      <c r="H36" s="38"/>
      <c r="I36" s="165">
        <v>0.15</v>
      </c>
      <c r="J36" s="164">
        <f>ROUND(((SUM(BF125:BF166))*I36),0)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44</v>
      </c>
      <c r="F37" s="164">
        <f>ROUND((SUM(BG125:BG166)),0)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45</v>
      </c>
      <c r="F38" s="164">
        <f>ROUND((SUM(BH125:BH166)),0)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ROUND((SUM(BI125:BI166)),0)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2832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041 - Zdravotně technické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Hazlov</v>
      </c>
      <c r="G91" s="40"/>
      <c r="H91" s="40"/>
      <c r="I91" s="32" t="s">
        <v>23</v>
      </c>
      <c r="J91" s="79" t="str">
        <f>IF(J14="","",J14)</f>
        <v>23. 2. 2021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ABYDOS IDEA s.r.o. Hazlov</v>
      </c>
      <c r="G93" s="40"/>
      <c r="H93" s="40"/>
      <c r="I93" s="32" t="s">
        <v>31</v>
      </c>
      <c r="J93" s="36" t="str">
        <f>E23</f>
        <v>TMS PROJEKT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182</v>
      </c>
      <c r="D96" s="186"/>
      <c r="E96" s="186"/>
      <c r="F96" s="186"/>
      <c r="G96" s="186"/>
      <c r="H96" s="186"/>
      <c r="I96" s="186"/>
      <c r="J96" s="187" t="s">
        <v>183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184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185</v>
      </c>
    </row>
    <row r="99" spans="1:31" s="9" customFormat="1" ht="24.95" customHeight="1">
      <c r="A99" s="9"/>
      <c r="B99" s="189"/>
      <c r="C99" s="190"/>
      <c r="D99" s="191" t="s">
        <v>266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3"/>
      <c r="C100" s="133"/>
      <c r="D100" s="264" t="s">
        <v>267</v>
      </c>
      <c r="E100" s="265"/>
      <c r="F100" s="265"/>
      <c r="G100" s="265"/>
      <c r="H100" s="265"/>
      <c r="I100" s="265"/>
      <c r="J100" s="266">
        <f>J127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9" customFormat="1" ht="24.95" customHeight="1">
      <c r="A101" s="9"/>
      <c r="B101" s="189"/>
      <c r="C101" s="190"/>
      <c r="D101" s="191" t="s">
        <v>423</v>
      </c>
      <c r="E101" s="192"/>
      <c r="F101" s="192"/>
      <c r="G101" s="192"/>
      <c r="H101" s="192"/>
      <c r="I101" s="192"/>
      <c r="J101" s="193">
        <f>J142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4" customFormat="1" ht="19.9" customHeight="1">
      <c r="A102" s="14"/>
      <c r="B102" s="263"/>
      <c r="C102" s="133"/>
      <c r="D102" s="264" t="s">
        <v>1448</v>
      </c>
      <c r="E102" s="265"/>
      <c r="F102" s="265"/>
      <c r="G102" s="265"/>
      <c r="H102" s="265"/>
      <c r="I102" s="265"/>
      <c r="J102" s="266">
        <f>J143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1449</v>
      </c>
      <c r="E103" s="265"/>
      <c r="F103" s="265"/>
      <c r="G103" s="265"/>
      <c r="H103" s="265"/>
      <c r="I103" s="265"/>
      <c r="J103" s="266">
        <f>J154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84" t="str">
        <f>E7</f>
        <v>Areál ABYDOS IDEA s.r.o. - výrobní hala P a O a související inženýrské objekty, areál ABYDOS Hazlov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179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84" t="s">
        <v>2832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1445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041 - Zdravotně technické instalace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F14</f>
        <v>Hazlov</v>
      </c>
      <c r="G119" s="40"/>
      <c r="H119" s="40"/>
      <c r="I119" s="32" t="s">
        <v>23</v>
      </c>
      <c r="J119" s="79" t="str">
        <f>IF(J14="","",J14)</f>
        <v>23. 2. 2021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E17</f>
        <v>ABYDOS IDEA s.r.o. Hazlov</v>
      </c>
      <c r="G121" s="40"/>
      <c r="H121" s="40"/>
      <c r="I121" s="32" t="s">
        <v>31</v>
      </c>
      <c r="J121" s="36" t="str">
        <f>E23</f>
        <v>TMS PROJEKT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32" t="s">
        <v>34</v>
      </c>
      <c r="J122" s="36" t="str">
        <f>E26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0" customFormat="1" ht="29.25" customHeight="1">
      <c r="A124" s="195"/>
      <c r="B124" s="196"/>
      <c r="C124" s="197" t="s">
        <v>190</v>
      </c>
      <c r="D124" s="198" t="s">
        <v>62</v>
      </c>
      <c r="E124" s="198" t="s">
        <v>58</v>
      </c>
      <c r="F124" s="198" t="s">
        <v>59</v>
      </c>
      <c r="G124" s="198" t="s">
        <v>191</v>
      </c>
      <c r="H124" s="198" t="s">
        <v>192</v>
      </c>
      <c r="I124" s="198" t="s">
        <v>193</v>
      </c>
      <c r="J124" s="199" t="s">
        <v>183</v>
      </c>
      <c r="K124" s="200" t="s">
        <v>194</v>
      </c>
      <c r="L124" s="201"/>
      <c r="M124" s="100" t="s">
        <v>1</v>
      </c>
      <c r="N124" s="101" t="s">
        <v>41</v>
      </c>
      <c r="O124" s="101" t="s">
        <v>195</v>
      </c>
      <c r="P124" s="101" t="s">
        <v>196</v>
      </c>
      <c r="Q124" s="101" t="s">
        <v>197</v>
      </c>
      <c r="R124" s="101" t="s">
        <v>198</v>
      </c>
      <c r="S124" s="101" t="s">
        <v>199</v>
      </c>
      <c r="T124" s="102" t="s">
        <v>200</v>
      </c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</row>
    <row r="125" spans="1:63" s="2" customFormat="1" ht="22.8" customHeight="1">
      <c r="A125" s="38"/>
      <c r="B125" s="39"/>
      <c r="C125" s="107" t="s">
        <v>201</v>
      </c>
      <c r="D125" s="40"/>
      <c r="E125" s="40"/>
      <c r="F125" s="40"/>
      <c r="G125" s="40"/>
      <c r="H125" s="40"/>
      <c r="I125" s="40"/>
      <c r="J125" s="202">
        <f>BK125</f>
        <v>0</v>
      </c>
      <c r="K125" s="40"/>
      <c r="L125" s="44"/>
      <c r="M125" s="103"/>
      <c r="N125" s="203"/>
      <c r="O125" s="104"/>
      <c r="P125" s="204">
        <f>P126+P142</f>
        <v>0</v>
      </c>
      <c r="Q125" s="104"/>
      <c r="R125" s="204">
        <f>R126+R142</f>
        <v>5.472</v>
      </c>
      <c r="S125" s="104"/>
      <c r="T125" s="205">
        <f>T126+T142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185</v>
      </c>
      <c r="BK125" s="206">
        <f>BK126+BK142</f>
        <v>0</v>
      </c>
    </row>
    <row r="126" spans="1:63" s="11" customFormat="1" ht="25.9" customHeight="1">
      <c r="A126" s="11"/>
      <c r="B126" s="207"/>
      <c r="C126" s="208"/>
      <c r="D126" s="209" t="s">
        <v>76</v>
      </c>
      <c r="E126" s="210" t="s">
        <v>269</v>
      </c>
      <c r="F126" s="210" t="s">
        <v>270</v>
      </c>
      <c r="G126" s="208"/>
      <c r="H126" s="208"/>
      <c r="I126" s="211"/>
      <c r="J126" s="212">
        <f>BK126</f>
        <v>0</v>
      </c>
      <c r="K126" s="208"/>
      <c r="L126" s="213"/>
      <c r="M126" s="214"/>
      <c r="N126" s="215"/>
      <c r="O126" s="215"/>
      <c r="P126" s="216">
        <f>P127</f>
        <v>0</v>
      </c>
      <c r="Q126" s="215"/>
      <c r="R126" s="216">
        <f>R127</f>
        <v>5.472</v>
      </c>
      <c r="S126" s="215"/>
      <c r="T126" s="217">
        <f>T127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8</v>
      </c>
      <c r="AT126" s="219" t="s">
        <v>76</v>
      </c>
      <c r="AU126" s="219" t="s">
        <v>77</v>
      </c>
      <c r="AY126" s="218" t="s">
        <v>204</v>
      </c>
      <c r="BK126" s="220">
        <f>BK127</f>
        <v>0</v>
      </c>
    </row>
    <row r="127" spans="1:63" s="11" customFormat="1" ht="22.8" customHeight="1">
      <c r="A127" s="11"/>
      <c r="B127" s="207"/>
      <c r="C127" s="208"/>
      <c r="D127" s="209" t="s">
        <v>76</v>
      </c>
      <c r="E127" s="268" t="s">
        <v>8</v>
      </c>
      <c r="F127" s="268" t="s">
        <v>271</v>
      </c>
      <c r="G127" s="208"/>
      <c r="H127" s="208"/>
      <c r="I127" s="211"/>
      <c r="J127" s="269">
        <f>BK127</f>
        <v>0</v>
      </c>
      <c r="K127" s="208"/>
      <c r="L127" s="213"/>
      <c r="M127" s="214"/>
      <c r="N127" s="215"/>
      <c r="O127" s="215"/>
      <c r="P127" s="216">
        <f>SUM(P128:P141)</f>
        <v>0</v>
      </c>
      <c r="Q127" s="215"/>
      <c r="R127" s="216">
        <f>SUM(R128:R141)</f>
        <v>5.472</v>
      </c>
      <c r="S127" s="215"/>
      <c r="T127" s="217">
        <f>SUM(T128:T141)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8" t="s">
        <v>8</v>
      </c>
      <c r="AT127" s="219" t="s">
        <v>76</v>
      </c>
      <c r="AU127" s="219" t="s">
        <v>8</v>
      </c>
      <c r="AY127" s="218" t="s">
        <v>204</v>
      </c>
      <c r="BK127" s="220">
        <f>SUM(BK128:BK141)</f>
        <v>0</v>
      </c>
    </row>
    <row r="128" spans="1:65" s="2" customFormat="1" ht="21.75" customHeight="1">
      <c r="A128" s="38"/>
      <c r="B128" s="39"/>
      <c r="C128" s="221" t="s">
        <v>8</v>
      </c>
      <c r="D128" s="221" t="s">
        <v>205</v>
      </c>
      <c r="E128" s="222" t="s">
        <v>1453</v>
      </c>
      <c r="F128" s="223" t="s">
        <v>1454</v>
      </c>
      <c r="G128" s="224" t="s">
        <v>219</v>
      </c>
      <c r="H128" s="225">
        <v>5.76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3035</v>
      </c>
    </row>
    <row r="129" spans="1:51" s="12" customFormat="1" ht="12">
      <c r="A129" s="12"/>
      <c r="B129" s="235"/>
      <c r="C129" s="236"/>
      <c r="D129" s="237" t="s">
        <v>210</v>
      </c>
      <c r="E129" s="238" t="s">
        <v>1</v>
      </c>
      <c r="F129" s="239" t="s">
        <v>3036</v>
      </c>
      <c r="G129" s="236"/>
      <c r="H129" s="240">
        <v>5.76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46" t="s">
        <v>210</v>
      </c>
      <c r="AU129" s="246" t="s">
        <v>86</v>
      </c>
      <c r="AV129" s="12" t="s">
        <v>86</v>
      </c>
      <c r="AW129" s="12" t="s">
        <v>33</v>
      </c>
      <c r="AX129" s="12" t="s">
        <v>77</v>
      </c>
      <c r="AY129" s="246" t="s">
        <v>204</v>
      </c>
    </row>
    <row r="130" spans="1:65" s="2" customFormat="1" ht="21.75" customHeight="1">
      <c r="A130" s="38"/>
      <c r="B130" s="39"/>
      <c r="C130" s="221" t="s">
        <v>86</v>
      </c>
      <c r="D130" s="221" t="s">
        <v>205</v>
      </c>
      <c r="E130" s="222" t="s">
        <v>1458</v>
      </c>
      <c r="F130" s="223" t="s">
        <v>1459</v>
      </c>
      <c r="G130" s="224" t="s">
        <v>219</v>
      </c>
      <c r="H130" s="225">
        <v>3.6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3037</v>
      </c>
    </row>
    <row r="131" spans="1:51" s="12" customFormat="1" ht="12">
      <c r="A131" s="12"/>
      <c r="B131" s="235"/>
      <c r="C131" s="236"/>
      <c r="D131" s="237" t="s">
        <v>210</v>
      </c>
      <c r="E131" s="238" t="s">
        <v>1</v>
      </c>
      <c r="F131" s="239" t="s">
        <v>3038</v>
      </c>
      <c r="G131" s="236"/>
      <c r="H131" s="240">
        <v>3.6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6" t="s">
        <v>210</v>
      </c>
      <c r="AU131" s="246" t="s">
        <v>86</v>
      </c>
      <c r="AV131" s="12" t="s">
        <v>86</v>
      </c>
      <c r="AW131" s="12" t="s">
        <v>33</v>
      </c>
      <c r="AX131" s="12" t="s">
        <v>77</v>
      </c>
      <c r="AY131" s="246" t="s">
        <v>204</v>
      </c>
    </row>
    <row r="132" spans="1:65" s="2" customFormat="1" ht="33" customHeight="1">
      <c r="A132" s="38"/>
      <c r="B132" s="39"/>
      <c r="C132" s="221" t="s">
        <v>118</v>
      </c>
      <c r="D132" s="221" t="s">
        <v>205</v>
      </c>
      <c r="E132" s="222" t="s">
        <v>1462</v>
      </c>
      <c r="F132" s="223" t="s">
        <v>1463</v>
      </c>
      <c r="G132" s="224" t="s">
        <v>219</v>
      </c>
      <c r="H132" s="225">
        <v>3.6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3039</v>
      </c>
    </row>
    <row r="133" spans="1:65" s="2" customFormat="1" ht="21.75" customHeight="1">
      <c r="A133" s="38"/>
      <c r="B133" s="39"/>
      <c r="C133" s="221" t="s">
        <v>209</v>
      </c>
      <c r="D133" s="221" t="s">
        <v>205</v>
      </c>
      <c r="E133" s="222" t="s">
        <v>312</v>
      </c>
      <c r="F133" s="223" t="s">
        <v>313</v>
      </c>
      <c r="G133" s="224" t="s">
        <v>219</v>
      </c>
      <c r="H133" s="225">
        <v>3.6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3040</v>
      </c>
    </row>
    <row r="134" spans="1:65" s="2" customFormat="1" ht="21.75" customHeight="1">
      <c r="A134" s="38"/>
      <c r="B134" s="39"/>
      <c r="C134" s="221" t="s">
        <v>224</v>
      </c>
      <c r="D134" s="221" t="s">
        <v>205</v>
      </c>
      <c r="E134" s="222" t="s">
        <v>1466</v>
      </c>
      <c r="F134" s="223" t="s">
        <v>1467</v>
      </c>
      <c r="G134" s="224" t="s">
        <v>219</v>
      </c>
      <c r="H134" s="225">
        <v>3.6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3041</v>
      </c>
    </row>
    <row r="135" spans="1:65" s="2" customFormat="1" ht="16.5" customHeight="1">
      <c r="A135" s="38"/>
      <c r="B135" s="39"/>
      <c r="C135" s="221" t="s">
        <v>220</v>
      </c>
      <c r="D135" s="221" t="s">
        <v>205</v>
      </c>
      <c r="E135" s="222" t="s">
        <v>344</v>
      </c>
      <c r="F135" s="223" t="s">
        <v>345</v>
      </c>
      <c r="G135" s="224" t="s">
        <v>219</v>
      </c>
      <c r="H135" s="225">
        <v>3.6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3042</v>
      </c>
    </row>
    <row r="136" spans="1:65" s="2" customFormat="1" ht="21.75" customHeight="1">
      <c r="A136" s="38"/>
      <c r="B136" s="39"/>
      <c r="C136" s="221" t="s">
        <v>232</v>
      </c>
      <c r="D136" s="221" t="s">
        <v>205</v>
      </c>
      <c r="E136" s="222" t="s">
        <v>1470</v>
      </c>
      <c r="F136" s="223" t="s">
        <v>1471</v>
      </c>
      <c r="G136" s="224" t="s">
        <v>219</v>
      </c>
      <c r="H136" s="225">
        <v>2.16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3043</v>
      </c>
    </row>
    <row r="137" spans="1:51" s="12" customFormat="1" ht="12">
      <c r="A137" s="12"/>
      <c r="B137" s="235"/>
      <c r="C137" s="236"/>
      <c r="D137" s="237" t="s">
        <v>210</v>
      </c>
      <c r="E137" s="238" t="s">
        <v>1</v>
      </c>
      <c r="F137" s="239" t="s">
        <v>3044</v>
      </c>
      <c r="G137" s="236"/>
      <c r="H137" s="240">
        <v>2.16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6" t="s">
        <v>210</v>
      </c>
      <c r="AU137" s="246" t="s">
        <v>86</v>
      </c>
      <c r="AV137" s="12" t="s">
        <v>86</v>
      </c>
      <c r="AW137" s="12" t="s">
        <v>33</v>
      </c>
      <c r="AX137" s="12" t="s">
        <v>77</v>
      </c>
      <c r="AY137" s="246" t="s">
        <v>204</v>
      </c>
    </row>
    <row r="138" spans="1:65" s="2" customFormat="1" ht="21.75" customHeight="1">
      <c r="A138" s="38"/>
      <c r="B138" s="39"/>
      <c r="C138" s="221" t="s">
        <v>223</v>
      </c>
      <c r="D138" s="221" t="s">
        <v>205</v>
      </c>
      <c r="E138" s="222" t="s">
        <v>1475</v>
      </c>
      <c r="F138" s="223" t="s">
        <v>1476</v>
      </c>
      <c r="G138" s="224" t="s">
        <v>219</v>
      </c>
      <c r="H138" s="225">
        <v>2.88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3045</v>
      </c>
    </row>
    <row r="139" spans="1:51" s="12" customFormat="1" ht="12">
      <c r="A139" s="12"/>
      <c r="B139" s="235"/>
      <c r="C139" s="236"/>
      <c r="D139" s="237" t="s">
        <v>210</v>
      </c>
      <c r="E139" s="238" t="s">
        <v>1</v>
      </c>
      <c r="F139" s="239" t="s">
        <v>3046</v>
      </c>
      <c r="G139" s="236"/>
      <c r="H139" s="240">
        <v>2.88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46" t="s">
        <v>210</v>
      </c>
      <c r="AU139" s="246" t="s">
        <v>86</v>
      </c>
      <c r="AV139" s="12" t="s">
        <v>86</v>
      </c>
      <c r="AW139" s="12" t="s">
        <v>33</v>
      </c>
      <c r="AX139" s="12" t="s">
        <v>77</v>
      </c>
      <c r="AY139" s="246" t="s">
        <v>204</v>
      </c>
    </row>
    <row r="140" spans="1:65" s="2" customFormat="1" ht="16.5" customHeight="1">
      <c r="A140" s="38"/>
      <c r="B140" s="39"/>
      <c r="C140" s="280" t="s">
        <v>243</v>
      </c>
      <c r="D140" s="280" t="s">
        <v>366</v>
      </c>
      <c r="E140" s="281" t="s">
        <v>1479</v>
      </c>
      <c r="F140" s="282" t="s">
        <v>1480</v>
      </c>
      <c r="G140" s="283" t="s">
        <v>230</v>
      </c>
      <c r="H140" s="284">
        <v>5.472</v>
      </c>
      <c r="I140" s="285"/>
      <c r="J140" s="286">
        <f>ROUND(I140*H140,0)</f>
        <v>0</v>
      </c>
      <c r="K140" s="287"/>
      <c r="L140" s="288"/>
      <c r="M140" s="289" t="s">
        <v>1</v>
      </c>
      <c r="N140" s="290" t="s">
        <v>42</v>
      </c>
      <c r="O140" s="91"/>
      <c r="P140" s="231">
        <f>O140*H140</f>
        <v>0</v>
      </c>
      <c r="Q140" s="231">
        <v>1</v>
      </c>
      <c r="R140" s="231">
        <f>Q140*H140</f>
        <v>5.472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223</v>
      </c>
      <c r="AT140" s="233" t="s">
        <v>366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3047</v>
      </c>
    </row>
    <row r="141" spans="1:51" s="12" customFormat="1" ht="12">
      <c r="A141" s="12"/>
      <c r="B141" s="235"/>
      <c r="C141" s="236"/>
      <c r="D141" s="237" t="s">
        <v>210</v>
      </c>
      <c r="E141" s="238" t="s">
        <v>1</v>
      </c>
      <c r="F141" s="239" t="s">
        <v>3048</v>
      </c>
      <c r="G141" s="236"/>
      <c r="H141" s="240">
        <v>5.472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6" t="s">
        <v>210</v>
      </c>
      <c r="AU141" s="246" t="s">
        <v>86</v>
      </c>
      <c r="AV141" s="12" t="s">
        <v>86</v>
      </c>
      <c r="AW141" s="12" t="s">
        <v>33</v>
      </c>
      <c r="AX141" s="12" t="s">
        <v>77</v>
      </c>
      <c r="AY141" s="246" t="s">
        <v>204</v>
      </c>
    </row>
    <row r="142" spans="1:63" s="11" customFormat="1" ht="25.9" customHeight="1">
      <c r="A142" s="11"/>
      <c r="B142" s="207"/>
      <c r="C142" s="208"/>
      <c r="D142" s="209" t="s">
        <v>76</v>
      </c>
      <c r="E142" s="210" t="s">
        <v>917</v>
      </c>
      <c r="F142" s="210" t="s">
        <v>918</v>
      </c>
      <c r="G142" s="208"/>
      <c r="H142" s="208"/>
      <c r="I142" s="211"/>
      <c r="J142" s="212">
        <f>BK142</f>
        <v>0</v>
      </c>
      <c r="K142" s="208"/>
      <c r="L142" s="213"/>
      <c r="M142" s="214"/>
      <c r="N142" s="215"/>
      <c r="O142" s="215"/>
      <c r="P142" s="216">
        <f>P143+P154</f>
        <v>0</v>
      </c>
      <c r="Q142" s="215"/>
      <c r="R142" s="216">
        <f>R143+R154</f>
        <v>0</v>
      </c>
      <c r="S142" s="215"/>
      <c r="T142" s="217">
        <f>T143+T154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218" t="s">
        <v>86</v>
      </c>
      <c r="AT142" s="219" t="s">
        <v>76</v>
      </c>
      <c r="AU142" s="219" t="s">
        <v>77</v>
      </c>
      <c r="AY142" s="218" t="s">
        <v>204</v>
      </c>
      <c r="BK142" s="220">
        <f>BK143+BK154</f>
        <v>0</v>
      </c>
    </row>
    <row r="143" spans="1:63" s="11" customFormat="1" ht="22.8" customHeight="1">
      <c r="A143" s="11"/>
      <c r="B143" s="207"/>
      <c r="C143" s="208"/>
      <c r="D143" s="209" t="s">
        <v>76</v>
      </c>
      <c r="E143" s="268" t="s">
        <v>1492</v>
      </c>
      <c r="F143" s="268" t="s">
        <v>1493</v>
      </c>
      <c r="G143" s="208"/>
      <c r="H143" s="208"/>
      <c r="I143" s="211"/>
      <c r="J143" s="269">
        <f>BK143</f>
        <v>0</v>
      </c>
      <c r="K143" s="208"/>
      <c r="L143" s="213"/>
      <c r="M143" s="214"/>
      <c r="N143" s="215"/>
      <c r="O143" s="215"/>
      <c r="P143" s="216">
        <f>SUM(P144:P153)</f>
        <v>0</v>
      </c>
      <c r="Q143" s="215"/>
      <c r="R143" s="216">
        <f>SUM(R144:R153)</f>
        <v>0</v>
      </c>
      <c r="S143" s="215"/>
      <c r="T143" s="217">
        <f>SUM(T144:T153)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18" t="s">
        <v>86</v>
      </c>
      <c r="AT143" s="219" t="s">
        <v>76</v>
      </c>
      <c r="AU143" s="219" t="s">
        <v>8</v>
      </c>
      <c r="AY143" s="218" t="s">
        <v>204</v>
      </c>
      <c r="BK143" s="220">
        <f>SUM(BK144:BK153)</f>
        <v>0</v>
      </c>
    </row>
    <row r="144" spans="1:65" s="2" customFormat="1" ht="21.75" customHeight="1">
      <c r="A144" s="38"/>
      <c r="B144" s="39"/>
      <c r="C144" s="221" t="s">
        <v>227</v>
      </c>
      <c r="D144" s="221" t="s">
        <v>205</v>
      </c>
      <c r="E144" s="222" t="s">
        <v>1496</v>
      </c>
      <c r="F144" s="223" t="s">
        <v>1497</v>
      </c>
      <c r="G144" s="224" t="s">
        <v>473</v>
      </c>
      <c r="H144" s="225">
        <v>12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240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240</v>
      </c>
      <c r="BM144" s="233" t="s">
        <v>86</v>
      </c>
    </row>
    <row r="145" spans="1:65" s="2" customFormat="1" ht="21.75" customHeight="1">
      <c r="A145" s="38"/>
      <c r="B145" s="39"/>
      <c r="C145" s="221" t="s">
        <v>250</v>
      </c>
      <c r="D145" s="221" t="s">
        <v>205</v>
      </c>
      <c r="E145" s="222" t="s">
        <v>1510</v>
      </c>
      <c r="F145" s="223" t="s">
        <v>1511</v>
      </c>
      <c r="G145" s="224" t="s">
        <v>473</v>
      </c>
      <c r="H145" s="225">
        <v>12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240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240</v>
      </c>
      <c r="BM145" s="233" t="s">
        <v>209</v>
      </c>
    </row>
    <row r="146" spans="1:65" s="2" customFormat="1" ht="16.5" customHeight="1">
      <c r="A146" s="38"/>
      <c r="B146" s="39"/>
      <c r="C146" s="221" t="s">
        <v>231</v>
      </c>
      <c r="D146" s="221" t="s">
        <v>205</v>
      </c>
      <c r="E146" s="222" t="s">
        <v>1524</v>
      </c>
      <c r="F146" s="223" t="s">
        <v>3049</v>
      </c>
      <c r="G146" s="224" t="s">
        <v>473</v>
      </c>
      <c r="H146" s="225">
        <v>18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240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240</v>
      </c>
      <c r="BM146" s="233" t="s">
        <v>220</v>
      </c>
    </row>
    <row r="147" spans="1:65" s="2" customFormat="1" ht="16.5" customHeight="1">
      <c r="A147" s="38"/>
      <c r="B147" s="39"/>
      <c r="C147" s="280" t="s">
        <v>315</v>
      </c>
      <c r="D147" s="280" t="s">
        <v>366</v>
      </c>
      <c r="E147" s="281" t="s">
        <v>1500</v>
      </c>
      <c r="F147" s="282" t="s">
        <v>3050</v>
      </c>
      <c r="G147" s="283" t="s">
        <v>274</v>
      </c>
      <c r="H147" s="284">
        <v>1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488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240</v>
      </c>
      <c r="BM147" s="233" t="s">
        <v>223</v>
      </c>
    </row>
    <row r="148" spans="1:65" s="2" customFormat="1" ht="21.75" customHeight="1">
      <c r="A148" s="38"/>
      <c r="B148" s="39"/>
      <c r="C148" s="280" t="s">
        <v>235</v>
      </c>
      <c r="D148" s="280" t="s">
        <v>366</v>
      </c>
      <c r="E148" s="281" t="s">
        <v>1514</v>
      </c>
      <c r="F148" s="282" t="s">
        <v>1515</v>
      </c>
      <c r="G148" s="283" t="s">
        <v>274</v>
      </c>
      <c r="H148" s="284">
        <v>2</v>
      </c>
      <c r="I148" s="285"/>
      <c r="J148" s="286">
        <f>ROUND(I148*H148,0)</f>
        <v>0</v>
      </c>
      <c r="K148" s="287"/>
      <c r="L148" s="288"/>
      <c r="M148" s="289" t="s">
        <v>1</v>
      </c>
      <c r="N148" s="29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488</v>
      </c>
      <c r="AT148" s="233" t="s">
        <v>366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240</v>
      </c>
      <c r="BM148" s="233" t="s">
        <v>227</v>
      </c>
    </row>
    <row r="149" spans="1:65" s="2" customFormat="1" ht="21.75" customHeight="1">
      <c r="A149" s="38"/>
      <c r="B149" s="39"/>
      <c r="C149" s="221" t="s">
        <v>9</v>
      </c>
      <c r="D149" s="221" t="s">
        <v>205</v>
      </c>
      <c r="E149" s="222" t="s">
        <v>1534</v>
      </c>
      <c r="F149" s="223" t="s">
        <v>1535</v>
      </c>
      <c r="G149" s="224" t="s">
        <v>274</v>
      </c>
      <c r="H149" s="225">
        <v>2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240</v>
      </c>
      <c r="AT149" s="233" t="s">
        <v>205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240</v>
      </c>
      <c r="BM149" s="233" t="s">
        <v>231</v>
      </c>
    </row>
    <row r="150" spans="1:65" s="2" customFormat="1" ht="33" customHeight="1">
      <c r="A150" s="38"/>
      <c r="B150" s="39"/>
      <c r="C150" s="221" t="s">
        <v>240</v>
      </c>
      <c r="D150" s="221" t="s">
        <v>205</v>
      </c>
      <c r="E150" s="222" t="s">
        <v>1544</v>
      </c>
      <c r="F150" s="223" t="s">
        <v>1545</v>
      </c>
      <c r="G150" s="224" t="s">
        <v>274</v>
      </c>
      <c r="H150" s="225">
        <v>2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240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235</v>
      </c>
    </row>
    <row r="151" spans="1:65" s="2" customFormat="1" ht="21.75" customHeight="1">
      <c r="A151" s="38"/>
      <c r="B151" s="39"/>
      <c r="C151" s="221" t="s">
        <v>329</v>
      </c>
      <c r="D151" s="221" t="s">
        <v>205</v>
      </c>
      <c r="E151" s="222" t="s">
        <v>1548</v>
      </c>
      <c r="F151" s="223" t="s">
        <v>1549</v>
      </c>
      <c r="G151" s="224" t="s">
        <v>473</v>
      </c>
      <c r="H151" s="225">
        <v>30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240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240</v>
      </c>
      <c r="BM151" s="233" t="s">
        <v>240</v>
      </c>
    </row>
    <row r="152" spans="1:65" s="2" customFormat="1" ht="21.75" customHeight="1">
      <c r="A152" s="38"/>
      <c r="B152" s="39"/>
      <c r="C152" s="221" t="s">
        <v>246</v>
      </c>
      <c r="D152" s="221" t="s">
        <v>205</v>
      </c>
      <c r="E152" s="222" t="s">
        <v>1550</v>
      </c>
      <c r="F152" s="223" t="s">
        <v>1551</v>
      </c>
      <c r="G152" s="224" t="s">
        <v>473</v>
      </c>
      <c r="H152" s="225">
        <v>12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240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240</v>
      </c>
      <c r="BM152" s="233" t="s">
        <v>246</v>
      </c>
    </row>
    <row r="153" spans="1:65" s="2" customFormat="1" ht="21.75" customHeight="1">
      <c r="A153" s="38"/>
      <c r="B153" s="39"/>
      <c r="C153" s="221" t="s">
        <v>339</v>
      </c>
      <c r="D153" s="221" t="s">
        <v>205</v>
      </c>
      <c r="E153" s="222" t="s">
        <v>1552</v>
      </c>
      <c r="F153" s="223" t="s">
        <v>1553</v>
      </c>
      <c r="G153" s="224" t="s">
        <v>1180</v>
      </c>
      <c r="H153" s="291"/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240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240</v>
      </c>
      <c r="BM153" s="233" t="s">
        <v>249</v>
      </c>
    </row>
    <row r="154" spans="1:63" s="11" customFormat="1" ht="22.8" customHeight="1">
      <c r="A154" s="11"/>
      <c r="B154" s="207"/>
      <c r="C154" s="208"/>
      <c r="D154" s="209" t="s">
        <v>76</v>
      </c>
      <c r="E154" s="268" t="s">
        <v>1554</v>
      </c>
      <c r="F154" s="268" t="s">
        <v>1555</v>
      </c>
      <c r="G154" s="208"/>
      <c r="H154" s="208"/>
      <c r="I154" s="211"/>
      <c r="J154" s="269">
        <f>BK154</f>
        <v>0</v>
      </c>
      <c r="K154" s="208"/>
      <c r="L154" s="213"/>
      <c r="M154" s="214"/>
      <c r="N154" s="215"/>
      <c r="O154" s="215"/>
      <c r="P154" s="216">
        <f>SUM(P155:P166)</f>
        <v>0</v>
      </c>
      <c r="Q154" s="215"/>
      <c r="R154" s="216">
        <f>SUM(R155:R166)</f>
        <v>0</v>
      </c>
      <c r="S154" s="215"/>
      <c r="T154" s="217">
        <f>SUM(T155:T166)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18" t="s">
        <v>86</v>
      </c>
      <c r="AT154" s="219" t="s">
        <v>76</v>
      </c>
      <c r="AU154" s="219" t="s">
        <v>8</v>
      </c>
      <c r="AY154" s="218" t="s">
        <v>204</v>
      </c>
      <c r="BK154" s="220">
        <f>SUM(BK155:BK166)</f>
        <v>0</v>
      </c>
    </row>
    <row r="155" spans="1:65" s="2" customFormat="1" ht="21.75" customHeight="1">
      <c r="A155" s="38"/>
      <c r="B155" s="39"/>
      <c r="C155" s="221" t="s">
        <v>249</v>
      </c>
      <c r="D155" s="221" t="s">
        <v>205</v>
      </c>
      <c r="E155" s="222" t="s">
        <v>1556</v>
      </c>
      <c r="F155" s="223" t="s">
        <v>1557</v>
      </c>
      <c r="G155" s="224" t="s">
        <v>473</v>
      </c>
      <c r="H155" s="225">
        <v>20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240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240</v>
      </c>
      <c r="BM155" s="233" t="s">
        <v>361</v>
      </c>
    </row>
    <row r="156" spans="1:65" s="2" customFormat="1" ht="33" customHeight="1">
      <c r="A156" s="38"/>
      <c r="B156" s="39"/>
      <c r="C156" s="221" t="s">
        <v>7</v>
      </c>
      <c r="D156" s="221" t="s">
        <v>205</v>
      </c>
      <c r="E156" s="222" t="s">
        <v>1574</v>
      </c>
      <c r="F156" s="223" t="s">
        <v>1575</v>
      </c>
      <c r="G156" s="224" t="s">
        <v>473</v>
      </c>
      <c r="H156" s="225">
        <v>20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240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240</v>
      </c>
      <c r="BM156" s="233" t="s">
        <v>253</v>
      </c>
    </row>
    <row r="157" spans="1:65" s="2" customFormat="1" ht="21.75" customHeight="1">
      <c r="A157" s="38"/>
      <c r="B157" s="39"/>
      <c r="C157" s="221" t="s">
        <v>361</v>
      </c>
      <c r="D157" s="221" t="s">
        <v>205</v>
      </c>
      <c r="E157" s="222" t="s">
        <v>1606</v>
      </c>
      <c r="F157" s="223" t="s">
        <v>1607</v>
      </c>
      <c r="G157" s="224" t="s">
        <v>274</v>
      </c>
      <c r="H157" s="225">
        <v>1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240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240</v>
      </c>
      <c r="BM157" s="233" t="s">
        <v>256</v>
      </c>
    </row>
    <row r="158" spans="1:65" s="2" customFormat="1" ht="21.75" customHeight="1">
      <c r="A158" s="38"/>
      <c r="B158" s="39"/>
      <c r="C158" s="221" t="s">
        <v>365</v>
      </c>
      <c r="D158" s="221" t="s">
        <v>205</v>
      </c>
      <c r="E158" s="222" t="s">
        <v>1616</v>
      </c>
      <c r="F158" s="223" t="s">
        <v>1617</v>
      </c>
      <c r="G158" s="224" t="s">
        <v>274</v>
      </c>
      <c r="H158" s="225">
        <v>1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240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240</v>
      </c>
      <c r="BM158" s="233" t="s">
        <v>389</v>
      </c>
    </row>
    <row r="159" spans="1:65" s="2" customFormat="1" ht="21.75" customHeight="1">
      <c r="A159" s="38"/>
      <c r="B159" s="39"/>
      <c r="C159" s="221" t="s">
        <v>253</v>
      </c>
      <c r="D159" s="221" t="s">
        <v>205</v>
      </c>
      <c r="E159" s="222" t="s">
        <v>1624</v>
      </c>
      <c r="F159" s="223" t="s">
        <v>1625</v>
      </c>
      <c r="G159" s="224" t="s">
        <v>274</v>
      </c>
      <c r="H159" s="225">
        <v>1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240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240</v>
      </c>
      <c r="BM159" s="233" t="s">
        <v>399</v>
      </c>
    </row>
    <row r="160" spans="1:65" s="2" customFormat="1" ht="21.75" customHeight="1">
      <c r="A160" s="38"/>
      <c r="B160" s="39"/>
      <c r="C160" s="221" t="s">
        <v>376</v>
      </c>
      <c r="D160" s="221" t="s">
        <v>205</v>
      </c>
      <c r="E160" s="222" t="s">
        <v>1626</v>
      </c>
      <c r="F160" s="223" t="s">
        <v>1627</v>
      </c>
      <c r="G160" s="224" t="s">
        <v>274</v>
      </c>
      <c r="H160" s="225">
        <v>1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240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240</v>
      </c>
      <c r="BM160" s="233" t="s">
        <v>488</v>
      </c>
    </row>
    <row r="161" spans="1:65" s="2" customFormat="1" ht="21.75" customHeight="1">
      <c r="A161" s="38"/>
      <c r="B161" s="39"/>
      <c r="C161" s="221" t="s">
        <v>256</v>
      </c>
      <c r="D161" s="221" t="s">
        <v>205</v>
      </c>
      <c r="E161" s="222" t="s">
        <v>1638</v>
      </c>
      <c r="F161" s="223" t="s">
        <v>1639</v>
      </c>
      <c r="G161" s="224" t="s">
        <v>616</v>
      </c>
      <c r="H161" s="225">
        <v>1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240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240</v>
      </c>
      <c r="BM161" s="233" t="s">
        <v>491</v>
      </c>
    </row>
    <row r="162" spans="1:65" s="2" customFormat="1" ht="21.75" customHeight="1">
      <c r="A162" s="38"/>
      <c r="B162" s="39"/>
      <c r="C162" s="221" t="s">
        <v>384</v>
      </c>
      <c r="D162" s="221" t="s">
        <v>205</v>
      </c>
      <c r="E162" s="222" t="s">
        <v>1640</v>
      </c>
      <c r="F162" s="223" t="s">
        <v>1641</v>
      </c>
      <c r="G162" s="224" t="s">
        <v>274</v>
      </c>
      <c r="H162" s="225">
        <v>1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240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240</v>
      </c>
      <c r="BM162" s="233" t="s">
        <v>498</v>
      </c>
    </row>
    <row r="163" spans="1:65" s="2" customFormat="1" ht="16.5" customHeight="1">
      <c r="A163" s="38"/>
      <c r="B163" s="39"/>
      <c r="C163" s="221" t="s">
        <v>389</v>
      </c>
      <c r="D163" s="221" t="s">
        <v>205</v>
      </c>
      <c r="E163" s="222" t="s">
        <v>1642</v>
      </c>
      <c r="F163" s="223" t="s">
        <v>1643</v>
      </c>
      <c r="G163" s="224" t="s">
        <v>616</v>
      </c>
      <c r="H163" s="225">
        <v>1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240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240</v>
      </c>
      <c r="BM163" s="233" t="s">
        <v>506</v>
      </c>
    </row>
    <row r="164" spans="1:65" s="2" customFormat="1" ht="21.75" customHeight="1">
      <c r="A164" s="38"/>
      <c r="B164" s="39"/>
      <c r="C164" s="221" t="s">
        <v>394</v>
      </c>
      <c r="D164" s="221" t="s">
        <v>205</v>
      </c>
      <c r="E164" s="222" t="s">
        <v>1646</v>
      </c>
      <c r="F164" s="223" t="s">
        <v>1647</v>
      </c>
      <c r="G164" s="224" t="s">
        <v>473</v>
      </c>
      <c r="H164" s="225">
        <v>20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240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240</v>
      </c>
      <c r="BM164" s="233" t="s">
        <v>604</v>
      </c>
    </row>
    <row r="165" spans="1:65" s="2" customFormat="1" ht="33" customHeight="1">
      <c r="A165" s="38"/>
      <c r="B165" s="39"/>
      <c r="C165" s="221" t="s">
        <v>399</v>
      </c>
      <c r="D165" s="221" t="s">
        <v>205</v>
      </c>
      <c r="E165" s="222" t="s">
        <v>1650</v>
      </c>
      <c r="F165" s="223" t="s">
        <v>1651</v>
      </c>
      <c r="G165" s="224" t="s">
        <v>274</v>
      </c>
      <c r="H165" s="225">
        <v>1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240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240</v>
      </c>
      <c r="BM165" s="233" t="s">
        <v>518</v>
      </c>
    </row>
    <row r="166" spans="1:65" s="2" customFormat="1" ht="21.75" customHeight="1">
      <c r="A166" s="38"/>
      <c r="B166" s="39"/>
      <c r="C166" s="221" t="s">
        <v>406</v>
      </c>
      <c r="D166" s="221" t="s">
        <v>205</v>
      </c>
      <c r="E166" s="222" t="s">
        <v>1652</v>
      </c>
      <c r="F166" s="223" t="s">
        <v>1653</v>
      </c>
      <c r="G166" s="224" t="s">
        <v>1180</v>
      </c>
      <c r="H166" s="291"/>
      <c r="I166" s="226"/>
      <c r="J166" s="227">
        <f>ROUND(I166*H166,0)</f>
        <v>0</v>
      </c>
      <c r="K166" s="228"/>
      <c r="L166" s="44"/>
      <c r="M166" s="258" t="s">
        <v>1</v>
      </c>
      <c r="N166" s="259" t="s">
        <v>42</v>
      </c>
      <c r="O166" s="260"/>
      <c r="P166" s="261">
        <f>O166*H166</f>
        <v>0</v>
      </c>
      <c r="Q166" s="261">
        <v>0</v>
      </c>
      <c r="R166" s="261">
        <f>Q166*H166</f>
        <v>0</v>
      </c>
      <c r="S166" s="261">
        <v>0</v>
      </c>
      <c r="T166" s="26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240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240</v>
      </c>
      <c r="BM166" s="233" t="s">
        <v>524</v>
      </c>
    </row>
    <row r="167" spans="1:31" s="2" customFormat="1" ht="6.95" customHeight="1">
      <c r="A167" s="38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44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sheetProtection password="F695" sheet="1" objects="1" scenarios="1" formatColumns="0" formatRows="0" autoFilter="0"/>
  <autoFilter ref="C124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s="1" customFormat="1" ht="12" customHeight="1">
      <c r="B8" s="20"/>
      <c r="D8" s="151" t="s">
        <v>179</v>
      </c>
      <c r="L8" s="20"/>
    </row>
    <row r="9" spans="1:31" s="2" customFormat="1" ht="16.5" customHeight="1">
      <c r="A9" s="38"/>
      <c r="B9" s="44"/>
      <c r="C9" s="38"/>
      <c r="D9" s="38"/>
      <c r="E9" s="152" t="s">
        <v>2832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1445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3051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21</v>
      </c>
      <c r="E14" s="38"/>
      <c r="F14" s="141" t="s">
        <v>22</v>
      </c>
      <c r="G14" s="38"/>
      <c r="H14" s="38"/>
      <c r="I14" s="151" t="s">
        <v>23</v>
      </c>
      <c r="J14" s="154" t="str">
        <f>'Rekapitulace stavby'!AN8</f>
        <v>23. 2. 2021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25</v>
      </c>
      <c r="E16" s="38"/>
      <c r="F16" s="38"/>
      <c r="G16" s="38"/>
      <c r="H16" s="38"/>
      <c r="I16" s="151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34</v>
      </c>
      <c r="E25" s="38"/>
      <c r="F25" s="38"/>
      <c r="G25" s="38"/>
      <c r="H25" s="38"/>
      <c r="I25" s="151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37</v>
      </c>
      <c r="E32" s="38"/>
      <c r="F32" s="38"/>
      <c r="G32" s="38"/>
      <c r="H32" s="38"/>
      <c r="I32" s="38"/>
      <c r="J32" s="161">
        <f>ROUND(J124,0)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39</v>
      </c>
      <c r="G34" s="38"/>
      <c r="H34" s="38"/>
      <c r="I34" s="162" t="s">
        <v>38</v>
      </c>
      <c r="J34" s="162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41</v>
      </c>
      <c r="E35" s="151" t="s">
        <v>42</v>
      </c>
      <c r="F35" s="164">
        <f>ROUND((SUM(BE124:BE162)),0)</f>
        <v>0</v>
      </c>
      <c r="G35" s="38"/>
      <c r="H35" s="38"/>
      <c r="I35" s="165">
        <v>0.21</v>
      </c>
      <c r="J35" s="164">
        <f>ROUND(((SUM(BE124:BE162))*I35),0)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43</v>
      </c>
      <c r="F36" s="164">
        <f>ROUND((SUM(BF124:BF162)),0)</f>
        <v>0</v>
      </c>
      <c r="G36" s="38"/>
      <c r="H36" s="38"/>
      <c r="I36" s="165">
        <v>0.15</v>
      </c>
      <c r="J36" s="164">
        <f>ROUND(((SUM(BF124:BF162))*I36),0)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44</v>
      </c>
      <c r="F37" s="164">
        <f>ROUND((SUM(BG124:BG162)),0)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45</v>
      </c>
      <c r="F38" s="164">
        <f>ROUND((SUM(BH124:BH162)),0)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ROUND((SUM(BI124:BI162)),0)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2832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042 - Plyn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Hazlov</v>
      </c>
      <c r="G91" s="40"/>
      <c r="H91" s="40"/>
      <c r="I91" s="32" t="s">
        <v>23</v>
      </c>
      <c r="J91" s="79" t="str">
        <f>IF(J14="","",J14)</f>
        <v>23. 2. 2021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ABYDOS IDEA s.r.o. Hazlov</v>
      </c>
      <c r="G93" s="40"/>
      <c r="H93" s="40"/>
      <c r="I93" s="32" t="s">
        <v>31</v>
      </c>
      <c r="J93" s="36" t="str">
        <f>E23</f>
        <v>TMS PROJEKT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182</v>
      </c>
      <c r="D96" s="186"/>
      <c r="E96" s="186"/>
      <c r="F96" s="186"/>
      <c r="G96" s="186"/>
      <c r="H96" s="186"/>
      <c r="I96" s="186"/>
      <c r="J96" s="187" t="s">
        <v>183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184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185</v>
      </c>
    </row>
    <row r="99" spans="1:31" s="9" customFormat="1" ht="24.95" customHeight="1">
      <c r="A99" s="9"/>
      <c r="B99" s="189"/>
      <c r="C99" s="190"/>
      <c r="D99" s="191" t="s">
        <v>423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3"/>
      <c r="C100" s="133"/>
      <c r="D100" s="264" t="s">
        <v>3052</v>
      </c>
      <c r="E100" s="265"/>
      <c r="F100" s="265"/>
      <c r="G100" s="265"/>
      <c r="H100" s="265"/>
      <c r="I100" s="265"/>
      <c r="J100" s="266">
        <f>J126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434</v>
      </c>
      <c r="E101" s="265"/>
      <c r="F101" s="265"/>
      <c r="G101" s="265"/>
      <c r="H101" s="265"/>
      <c r="I101" s="265"/>
      <c r="J101" s="266">
        <f>J157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9" customFormat="1" ht="24.95" customHeight="1">
      <c r="A102" s="9"/>
      <c r="B102" s="189"/>
      <c r="C102" s="190"/>
      <c r="D102" s="191" t="s">
        <v>1712</v>
      </c>
      <c r="E102" s="192"/>
      <c r="F102" s="192"/>
      <c r="G102" s="192"/>
      <c r="H102" s="192"/>
      <c r="I102" s="192"/>
      <c r="J102" s="193">
        <f>J160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Areál ABYDOS IDEA s.r.o. - výrobní hala P a O a související inženýrské objekty, areál ABYDOS Hazlov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179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4" t="s">
        <v>2832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1445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042 - Plyn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40"/>
      <c r="E118" s="40"/>
      <c r="F118" s="27" t="str">
        <f>F14</f>
        <v>Hazlov</v>
      </c>
      <c r="G118" s="40"/>
      <c r="H118" s="40"/>
      <c r="I118" s="32" t="s">
        <v>23</v>
      </c>
      <c r="J118" s="79" t="str">
        <f>IF(J14="","",J14)</f>
        <v>23. 2. 2021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25</v>
      </c>
      <c r="D120" s="40"/>
      <c r="E120" s="40"/>
      <c r="F120" s="27" t="str">
        <f>E17</f>
        <v>ABYDOS IDEA s.r.o. Hazlov</v>
      </c>
      <c r="G120" s="40"/>
      <c r="H120" s="40"/>
      <c r="I120" s="32" t="s">
        <v>31</v>
      </c>
      <c r="J120" s="36" t="str">
        <f>E23</f>
        <v>TMS PROJEKT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IF(E20="","",E20)</f>
        <v>Vyplň údaj</v>
      </c>
      <c r="G121" s="40"/>
      <c r="H121" s="40"/>
      <c r="I121" s="32" t="s">
        <v>34</v>
      </c>
      <c r="J121" s="36" t="str">
        <f>E26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0" customFormat="1" ht="29.25" customHeight="1">
      <c r="A123" s="195"/>
      <c r="B123" s="196"/>
      <c r="C123" s="197" t="s">
        <v>190</v>
      </c>
      <c r="D123" s="198" t="s">
        <v>62</v>
      </c>
      <c r="E123" s="198" t="s">
        <v>58</v>
      </c>
      <c r="F123" s="198" t="s">
        <v>59</v>
      </c>
      <c r="G123" s="198" t="s">
        <v>191</v>
      </c>
      <c r="H123" s="198" t="s">
        <v>192</v>
      </c>
      <c r="I123" s="198" t="s">
        <v>193</v>
      </c>
      <c r="J123" s="199" t="s">
        <v>183</v>
      </c>
      <c r="K123" s="200" t="s">
        <v>194</v>
      </c>
      <c r="L123" s="201"/>
      <c r="M123" s="100" t="s">
        <v>1</v>
      </c>
      <c r="N123" s="101" t="s">
        <v>41</v>
      </c>
      <c r="O123" s="101" t="s">
        <v>195</v>
      </c>
      <c r="P123" s="101" t="s">
        <v>196</v>
      </c>
      <c r="Q123" s="101" t="s">
        <v>197</v>
      </c>
      <c r="R123" s="101" t="s">
        <v>198</v>
      </c>
      <c r="S123" s="101" t="s">
        <v>199</v>
      </c>
      <c r="T123" s="102" t="s">
        <v>200</v>
      </c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</row>
    <row r="124" spans="1:63" s="2" customFormat="1" ht="22.8" customHeight="1">
      <c r="A124" s="38"/>
      <c r="B124" s="39"/>
      <c r="C124" s="107" t="s">
        <v>201</v>
      </c>
      <c r="D124" s="40"/>
      <c r="E124" s="40"/>
      <c r="F124" s="40"/>
      <c r="G124" s="40"/>
      <c r="H124" s="40"/>
      <c r="I124" s="40"/>
      <c r="J124" s="202">
        <f>BK124</f>
        <v>0</v>
      </c>
      <c r="K124" s="40"/>
      <c r="L124" s="44"/>
      <c r="M124" s="103"/>
      <c r="N124" s="203"/>
      <c r="O124" s="104"/>
      <c r="P124" s="204">
        <f>P125+P160</f>
        <v>0</v>
      </c>
      <c r="Q124" s="104"/>
      <c r="R124" s="204">
        <f>R125+R160</f>
        <v>0</v>
      </c>
      <c r="S124" s="104"/>
      <c r="T124" s="205">
        <f>T125+T160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185</v>
      </c>
      <c r="BK124" s="206">
        <f>BK125+BK160</f>
        <v>0</v>
      </c>
    </row>
    <row r="125" spans="1:63" s="11" customFormat="1" ht="25.9" customHeight="1">
      <c r="A125" s="11"/>
      <c r="B125" s="207"/>
      <c r="C125" s="208"/>
      <c r="D125" s="209" t="s">
        <v>76</v>
      </c>
      <c r="E125" s="210" t="s">
        <v>917</v>
      </c>
      <c r="F125" s="210" t="s">
        <v>918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P126+P157</f>
        <v>0</v>
      </c>
      <c r="Q125" s="215"/>
      <c r="R125" s="216">
        <f>R126+R157</f>
        <v>0</v>
      </c>
      <c r="S125" s="215"/>
      <c r="T125" s="217">
        <f>T126+T157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8" t="s">
        <v>86</v>
      </c>
      <c r="AT125" s="219" t="s">
        <v>76</v>
      </c>
      <c r="AU125" s="219" t="s">
        <v>77</v>
      </c>
      <c r="AY125" s="218" t="s">
        <v>204</v>
      </c>
      <c r="BK125" s="220">
        <f>BK126+BK157</f>
        <v>0</v>
      </c>
    </row>
    <row r="126" spans="1:63" s="11" customFormat="1" ht="22.8" customHeight="1">
      <c r="A126" s="11"/>
      <c r="B126" s="207"/>
      <c r="C126" s="208"/>
      <c r="D126" s="209" t="s">
        <v>76</v>
      </c>
      <c r="E126" s="268" t="s">
        <v>1713</v>
      </c>
      <c r="F126" s="268" t="s">
        <v>3053</v>
      </c>
      <c r="G126" s="208"/>
      <c r="H126" s="208"/>
      <c r="I126" s="211"/>
      <c r="J126" s="269">
        <f>BK126</f>
        <v>0</v>
      </c>
      <c r="K126" s="208"/>
      <c r="L126" s="213"/>
      <c r="M126" s="214"/>
      <c r="N126" s="215"/>
      <c r="O126" s="215"/>
      <c r="P126" s="216">
        <f>SUM(P127:P156)</f>
        <v>0</v>
      </c>
      <c r="Q126" s="215"/>
      <c r="R126" s="216">
        <f>SUM(R127:R156)</f>
        <v>0</v>
      </c>
      <c r="S126" s="215"/>
      <c r="T126" s="217">
        <f>SUM(T127:T156)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86</v>
      </c>
      <c r="AT126" s="219" t="s">
        <v>76</v>
      </c>
      <c r="AU126" s="219" t="s">
        <v>8</v>
      </c>
      <c r="AY126" s="218" t="s">
        <v>204</v>
      </c>
      <c r="BK126" s="220">
        <f>SUM(BK127:BK156)</f>
        <v>0</v>
      </c>
    </row>
    <row r="127" spans="1:65" s="2" customFormat="1" ht="21.75" customHeight="1">
      <c r="A127" s="38"/>
      <c r="B127" s="39"/>
      <c r="C127" s="221" t="s">
        <v>8</v>
      </c>
      <c r="D127" s="221" t="s">
        <v>205</v>
      </c>
      <c r="E127" s="222" t="s">
        <v>1715</v>
      </c>
      <c r="F127" s="223" t="s">
        <v>1716</v>
      </c>
      <c r="G127" s="224" t="s">
        <v>473</v>
      </c>
      <c r="H127" s="225">
        <v>8</v>
      </c>
      <c r="I127" s="226"/>
      <c r="J127" s="227">
        <f>ROUND(I127*H127,0)</f>
        <v>0</v>
      </c>
      <c r="K127" s="228"/>
      <c r="L127" s="44"/>
      <c r="M127" s="229" t="s">
        <v>1</v>
      </c>
      <c r="N127" s="230" t="s">
        <v>42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240</v>
      </c>
      <c r="AT127" s="233" t="s">
        <v>205</v>
      </c>
      <c r="AU127" s="233" t="s">
        <v>86</v>
      </c>
      <c r="AY127" s="17" t="s">
        <v>204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</v>
      </c>
      <c r="BK127" s="234">
        <f>ROUND(I127*H127,0)</f>
        <v>0</v>
      </c>
      <c r="BL127" s="17" t="s">
        <v>240</v>
      </c>
      <c r="BM127" s="233" t="s">
        <v>86</v>
      </c>
    </row>
    <row r="128" spans="1:65" s="2" customFormat="1" ht="21.75" customHeight="1">
      <c r="A128" s="38"/>
      <c r="B128" s="39"/>
      <c r="C128" s="221" t="s">
        <v>86</v>
      </c>
      <c r="D128" s="221" t="s">
        <v>205</v>
      </c>
      <c r="E128" s="222" t="s">
        <v>1717</v>
      </c>
      <c r="F128" s="223" t="s">
        <v>1718</v>
      </c>
      <c r="G128" s="224" t="s">
        <v>473</v>
      </c>
      <c r="H128" s="225">
        <v>12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240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240</v>
      </c>
      <c r="BM128" s="233" t="s">
        <v>209</v>
      </c>
    </row>
    <row r="129" spans="1:65" s="2" customFormat="1" ht="16.5" customHeight="1">
      <c r="A129" s="38"/>
      <c r="B129" s="39"/>
      <c r="C129" s="221" t="s">
        <v>118</v>
      </c>
      <c r="D129" s="221" t="s">
        <v>205</v>
      </c>
      <c r="E129" s="222" t="s">
        <v>1723</v>
      </c>
      <c r="F129" s="223" t="s">
        <v>1724</v>
      </c>
      <c r="G129" s="224" t="s">
        <v>473</v>
      </c>
      <c r="H129" s="225">
        <v>0.5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240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240</v>
      </c>
      <c r="BM129" s="233" t="s">
        <v>220</v>
      </c>
    </row>
    <row r="130" spans="1:65" s="2" customFormat="1" ht="21.75" customHeight="1">
      <c r="A130" s="38"/>
      <c r="B130" s="39"/>
      <c r="C130" s="221" t="s">
        <v>209</v>
      </c>
      <c r="D130" s="221" t="s">
        <v>205</v>
      </c>
      <c r="E130" s="222" t="s">
        <v>1725</v>
      </c>
      <c r="F130" s="223" t="s">
        <v>3054</v>
      </c>
      <c r="G130" s="224" t="s">
        <v>616</v>
      </c>
      <c r="H130" s="225">
        <v>1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240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240</v>
      </c>
      <c r="BM130" s="233" t="s">
        <v>223</v>
      </c>
    </row>
    <row r="131" spans="1:65" s="2" customFormat="1" ht="16.5" customHeight="1">
      <c r="A131" s="38"/>
      <c r="B131" s="39"/>
      <c r="C131" s="221" t="s">
        <v>224</v>
      </c>
      <c r="D131" s="221" t="s">
        <v>205</v>
      </c>
      <c r="E131" s="222" t="s">
        <v>1727</v>
      </c>
      <c r="F131" s="223" t="s">
        <v>3055</v>
      </c>
      <c r="G131" s="224" t="s">
        <v>616</v>
      </c>
      <c r="H131" s="225">
        <v>1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240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240</v>
      </c>
      <c r="BM131" s="233" t="s">
        <v>227</v>
      </c>
    </row>
    <row r="132" spans="1:65" s="2" customFormat="1" ht="21.75" customHeight="1">
      <c r="A132" s="38"/>
      <c r="B132" s="39"/>
      <c r="C132" s="221" t="s">
        <v>220</v>
      </c>
      <c r="D132" s="221" t="s">
        <v>205</v>
      </c>
      <c r="E132" s="222" t="s">
        <v>1729</v>
      </c>
      <c r="F132" s="223" t="s">
        <v>1730</v>
      </c>
      <c r="G132" s="224" t="s">
        <v>616</v>
      </c>
      <c r="H132" s="225">
        <v>1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240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240</v>
      </c>
      <c r="BM132" s="233" t="s">
        <v>231</v>
      </c>
    </row>
    <row r="133" spans="1:65" s="2" customFormat="1" ht="16.5" customHeight="1">
      <c r="A133" s="38"/>
      <c r="B133" s="39"/>
      <c r="C133" s="221" t="s">
        <v>232</v>
      </c>
      <c r="D133" s="221" t="s">
        <v>205</v>
      </c>
      <c r="E133" s="222" t="s">
        <v>1731</v>
      </c>
      <c r="F133" s="223" t="s">
        <v>1732</v>
      </c>
      <c r="G133" s="224" t="s">
        <v>274</v>
      </c>
      <c r="H133" s="225">
        <v>1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240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240</v>
      </c>
      <c r="BM133" s="233" t="s">
        <v>235</v>
      </c>
    </row>
    <row r="134" spans="1:65" s="2" customFormat="1" ht="16.5" customHeight="1">
      <c r="A134" s="38"/>
      <c r="B134" s="39"/>
      <c r="C134" s="221" t="s">
        <v>223</v>
      </c>
      <c r="D134" s="221" t="s">
        <v>205</v>
      </c>
      <c r="E134" s="222" t="s">
        <v>1733</v>
      </c>
      <c r="F134" s="223" t="s">
        <v>1734</v>
      </c>
      <c r="G134" s="224" t="s">
        <v>274</v>
      </c>
      <c r="H134" s="225">
        <v>1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240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240</v>
      </c>
      <c r="BM134" s="233" t="s">
        <v>240</v>
      </c>
    </row>
    <row r="135" spans="1:65" s="2" customFormat="1" ht="16.5" customHeight="1">
      <c r="A135" s="38"/>
      <c r="B135" s="39"/>
      <c r="C135" s="221" t="s">
        <v>243</v>
      </c>
      <c r="D135" s="221" t="s">
        <v>205</v>
      </c>
      <c r="E135" s="222" t="s">
        <v>1735</v>
      </c>
      <c r="F135" s="223" t="s">
        <v>1736</v>
      </c>
      <c r="G135" s="224" t="s">
        <v>473</v>
      </c>
      <c r="H135" s="225">
        <v>20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240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240</v>
      </c>
      <c r="BM135" s="233" t="s">
        <v>246</v>
      </c>
    </row>
    <row r="136" spans="1:65" s="2" customFormat="1" ht="16.5" customHeight="1">
      <c r="A136" s="38"/>
      <c r="B136" s="39"/>
      <c r="C136" s="221" t="s">
        <v>227</v>
      </c>
      <c r="D136" s="221" t="s">
        <v>205</v>
      </c>
      <c r="E136" s="222" t="s">
        <v>1737</v>
      </c>
      <c r="F136" s="223" t="s">
        <v>1738</v>
      </c>
      <c r="G136" s="224" t="s">
        <v>274</v>
      </c>
      <c r="H136" s="225">
        <v>20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240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240</v>
      </c>
      <c r="BM136" s="233" t="s">
        <v>249</v>
      </c>
    </row>
    <row r="137" spans="1:65" s="2" customFormat="1" ht="16.5" customHeight="1">
      <c r="A137" s="38"/>
      <c r="B137" s="39"/>
      <c r="C137" s="221" t="s">
        <v>250</v>
      </c>
      <c r="D137" s="221" t="s">
        <v>205</v>
      </c>
      <c r="E137" s="222" t="s">
        <v>3056</v>
      </c>
      <c r="F137" s="223" t="s">
        <v>3057</v>
      </c>
      <c r="G137" s="224" t="s">
        <v>274</v>
      </c>
      <c r="H137" s="225">
        <v>1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240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361</v>
      </c>
    </row>
    <row r="138" spans="1:65" s="2" customFormat="1" ht="21.75" customHeight="1">
      <c r="A138" s="38"/>
      <c r="B138" s="39"/>
      <c r="C138" s="221" t="s">
        <v>231</v>
      </c>
      <c r="D138" s="221" t="s">
        <v>205</v>
      </c>
      <c r="E138" s="222" t="s">
        <v>1741</v>
      </c>
      <c r="F138" s="223" t="s">
        <v>1742</v>
      </c>
      <c r="G138" s="224" t="s">
        <v>274</v>
      </c>
      <c r="H138" s="225">
        <v>0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240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253</v>
      </c>
    </row>
    <row r="139" spans="1:65" s="2" customFormat="1" ht="33" customHeight="1">
      <c r="A139" s="38"/>
      <c r="B139" s="39"/>
      <c r="C139" s="221" t="s">
        <v>315</v>
      </c>
      <c r="D139" s="221" t="s">
        <v>205</v>
      </c>
      <c r="E139" s="222" t="s">
        <v>1743</v>
      </c>
      <c r="F139" s="223" t="s">
        <v>1744</v>
      </c>
      <c r="G139" s="224" t="s">
        <v>616</v>
      </c>
      <c r="H139" s="225">
        <v>1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240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256</v>
      </c>
    </row>
    <row r="140" spans="1:65" s="2" customFormat="1" ht="21.75" customHeight="1">
      <c r="A140" s="38"/>
      <c r="B140" s="39"/>
      <c r="C140" s="280" t="s">
        <v>235</v>
      </c>
      <c r="D140" s="280" t="s">
        <v>366</v>
      </c>
      <c r="E140" s="281" t="s">
        <v>1745</v>
      </c>
      <c r="F140" s="282" t="s">
        <v>1746</v>
      </c>
      <c r="G140" s="283" t="s">
        <v>274</v>
      </c>
      <c r="H140" s="284">
        <v>1</v>
      </c>
      <c r="I140" s="285"/>
      <c r="J140" s="286">
        <f>ROUND(I140*H140,0)</f>
        <v>0</v>
      </c>
      <c r="K140" s="287"/>
      <c r="L140" s="288"/>
      <c r="M140" s="289" t="s">
        <v>1</v>
      </c>
      <c r="N140" s="29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488</v>
      </c>
      <c r="AT140" s="233" t="s">
        <v>366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389</v>
      </c>
    </row>
    <row r="141" spans="1:65" s="2" customFormat="1" ht="21.75" customHeight="1">
      <c r="A141" s="38"/>
      <c r="B141" s="39"/>
      <c r="C141" s="280" t="s">
        <v>9</v>
      </c>
      <c r="D141" s="280" t="s">
        <v>366</v>
      </c>
      <c r="E141" s="281" t="s">
        <v>1747</v>
      </c>
      <c r="F141" s="282" t="s">
        <v>1748</v>
      </c>
      <c r="G141" s="283" t="s">
        <v>274</v>
      </c>
      <c r="H141" s="284">
        <v>1</v>
      </c>
      <c r="I141" s="285"/>
      <c r="J141" s="286">
        <f>ROUND(I141*H141,0)</f>
        <v>0</v>
      </c>
      <c r="K141" s="287"/>
      <c r="L141" s="288"/>
      <c r="M141" s="289" t="s">
        <v>1</v>
      </c>
      <c r="N141" s="29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488</v>
      </c>
      <c r="AT141" s="233" t="s">
        <v>366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240</v>
      </c>
      <c r="BM141" s="233" t="s">
        <v>399</v>
      </c>
    </row>
    <row r="142" spans="1:65" s="2" customFormat="1" ht="16.5" customHeight="1">
      <c r="A142" s="38"/>
      <c r="B142" s="39"/>
      <c r="C142" s="280" t="s">
        <v>240</v>
      </c>
      <c r="D142" s="280" t="s">
        <v>366</v>
      </c>
      <c r="E142" s="281" t="s">
        <v>1749</v>
      </c>
      <c r="F142" s="282" t="s">
        <v>1750</v>
      </c>
      <c r="G142" s="283" t="s">
        <v>274</v>
      </c>
      <c r="H142" s="284">
        <v>1</v>
      </c>
      <c r="I142" s="285"/>
      <c r="J142" s="286">
        <f>ROUND(I142*H142,0)</f>
        <v>0</v>
      </c>
      <c r="K142" s="287"/>
      <c r="L142" s="288"/>
      <c r="M142" s="289" t="s">
        <v>1</v>
      </c>
      <c r="N142" s="29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488</v>
      </c>
      <c r="AT142" s="233" t="s">
        <v>366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488</v>
      </c>
    </row>
    <row r="143" spans="1:65" s="2" customFormat="1" ht="21.75" customHeight="1">
      <c r="A143" s="38"/>
      <c r="B143" s="39"/>
      <c r="C143" s="221" t="s">
        <v>329</v>
      </c>
      <c r="D143" s="221" t="s">
        <v>205</v>
      </c>
      <c r="E143" s="222" t="s">
        <v>1751</v>
      </c>
      <c r="F143" s="223" t="s">
        <v>1752</v>
      </c>
      <c r="G143" s="224" t="s">
        <v>274</v>
      </c>
      <c r="H143" s="225">
        <v>2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240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240</v>
      </c>
      <c r="BM143" s="233" t="s">
        <v>491</v>
      </c>
    </row>
    <row r="144" spans="1:65" s="2" customFormat="1" ht="21.75" customHeight="1">
      <c r="A144" s="38"/>
      <c r="B144" s="39"/>
      <c r="C144" s="221" t="s">
        <v>246</v>
      </c>
      <c r="D144" s="221" t="s">
        <v>205</v>
      </c>
      <c r="E144" s="222" t="s">
        <v>3058</v>
      </c>
      <c r="F144" s="223" t="s">
        <v>3059</v>
      </c>
      <c r="G144" s="224" t="s">
        <v>274</v>
      </c>
      <c r="H144" s="225">
        <v>1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240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240</v>
      </c>
      <c r="BM144" s="233" t="s">
        <v>498</v>
      </c>
    </row>
    <row r="145" spans="1:65" s="2" customFormat="1" ht="21.75" customHeight="1">
      <c r="A145" s="38"/>
      <c r="B145" s="39"/>
      <c r="C145" s="221" t="s">
        <v>339</v>
      </c>
      <c r="D145" s="221" t="s">
        <v>205</v>
      </c>
      <c r="E145" s="222" t="s">
        <v>1753</v>
      </c>
      <c r="F145" s="223" t="s">
        <v>1754</v>
      </c>
      <c r="G145" s="224" t="s">
        <v>274</v>
      </c>
      <c r="H145" s="225">
        <v>1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240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240</v>
      </c>
      <c r="BM145" s="233" t="s">
        <v>506</v>
      </c>
    </row>
    <row r="146" spans="1:65" s="2" customFormat="1" ht="33" customHeight="1">
      <c r="A146" s="38"/>
      <c r="B146" s="39"/>
      <c r="C146" s="221" t="s">
        <v>249</v>
      </c>
      <c r="D146" s="221" t="s">
        <v>205</v>
      </c>
      <c r="E146" s="222" t="s">
        <v>1757</v>
      </c>
      <c r="F146" s="223" t="s">
        <v>1758</v>
      </c>
      <c r="G146" s="224" t="s">
        <v>616</v>
      </c>
      <c r="H146" s="225">
        <v>1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240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240</v>
      </c>
      <c r="BM146" s="233" t="s">
        <v>604</v>
      </c>
    </row>
    <row r="147" spans="1:65" s="2" customFormat="1" ht="16.5" customHeight="1">
      <c r="A147" s="38"/>
      <c r="B147" s="39"/>
      <c r="C147" s="221" t="s">
        <v>7</v>
      </c>
      <c r="D147" s="221" t="s">
        <v>205</v>
      </c>
      <c r="E147" s="222" t="s">
        <v>1759</v>
      </c>
      <c r="F147" s="223" t="s">
        <v>1760</v>
      </c>
      <c r="G147" s="224" t="s">
        <v>274</v>
      </c>
      <c r="H147" s="225">
        <v>1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240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240</v>
      </c>
      <c r="BM147" s="233" t="s">
        <v>518</v>
      </c>
    </row>
    <row r="148" spans="1:65" s="2" customFormat="1" ht="21.75" customHeight="1">
      <c r="A148" s="38"/>
      <c r="B148" s="39"/>
      <c r="C148" s="221" t="s">
        <v>361</v>
      </c>
      <c r="D148" s="221" t="s">
        <v>205</v>
      </c>
      <c r="E148" s="222" t="s">
        <v>1761</v>
      </c>
      <c r="F148" s="223" t="s">
        <v>1762</v>
      </c>
      <c r="G148" s="224" t="s">
        <v>274</v>
      </c>
      <c r="H148" s="225">
        <v>1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240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240</v>
      </c>
      <c r="BM148" s="233" t="s">
        <v>524</v>
      </c>
    </row>
    <row r="149" spans="1:65" s="2" customFormat="1" ht="21.75" customHeight="1">
      <c r="A149" s="38"/>
      <c r="B149" s="39"/>
      <c r="C149" s="280" t="s">
        <v>365</v>
      </c>
      <c r="D149" s="280" t="s">
        <v>366</v>
      </c>
      <c r="E149" s="281" t="s">
        <v>1763</v>
      </c>
      <c r="F149" s="282" t="s">
        <v>1764</v>
      </c>
      <c r="G149" s="283" t="s">
        <v>274</v>
      </c>
      <c r="H149" s="284">
        <v>1</v>
      </c>
      <c r="I149" s="285"/>
      <c r="J149" s="286">
        <f>ROUND(I149*H149,0)</f>
        <v>0</v>
      </c>
      <c r="K149" s="287"/>
      <c r="L149" s="288"/>
      <c r="M149" s="289" t="s">
        <v>1</v>
      </c>
      <c r="N149" s="29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488</v>
      </c>
      <c r="AT149" s="233" t="s">
        <v>366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240</v>
      </c>
      <c r="BM149" s="233" t="s">
        <v>527</v>
      </c>
    </row>
    <row r="150" spans="1:65" s="2" customFormat="1" ht="21.75" customHeight="1">
      <c r="A150" s="38"/>
      <c r="B150" s="39"/>
      <c r="C150" s="221" t="s">
        <v>253</v>
      </c>
      <c r="D150" s="221" t="s">
        <v>205</v>
      </c>
      <c r="E150" s="222" t="s">
        <v>3060</v>
      </c>
      <c r="F150" s="223" t="s">
        <v>3061</v>
      </c>
      <c r="G150" s="224" t="s">
        <v>1775</v>
      </c>
      <c r="H150" s="225">
        <v>1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240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530</v>
      </c>
    </row>
    <row r="151" spans="1:65" s="2" customFormat="1" ht="21.75" customHeight="1">
      <c r="A151" s="38"/>
      <c r="B151" s="39"/>
      <c r="C151" s="221" t="s">
        <v>376</v>
      </c>
      <c r="D151" s="221" t="s">
        <v>205</v>
      </c>
      <c r="E151" s="222" t="s">
        <v>3062</v>
      </c>
      <c r="F151" s="223" t="s">
        <v>3063</v>
      </c>
      <c r="G151" s="224" t="s">
        <v>1775</v>
      </c>
      <c r="H151" s="225">
        <v>1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240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240</v>
      </c>
      <c r="BM151" s="233" t="s">
        <v>534</v>
      </c>
    </row>
    <row r="152" spans="1:65" s="2" customFormat="1" ht="33" customHeight="1">
      <c r="A152" s="38"/>
      <c r="B152" s="39"/>
      <c r="C152" s="221" t="s">
        <v>256</v>
      </c>
      <c r="D152" s="221" t="s">
        <v>205</v>
      </c>
      <c r="E152" s="222" t="s">
        <v>3064</v>
      </c>
      <c r="F152" s="223" t="s">
        <v>3065</v>
      </c>
      <c r="G152" s="224" t="s">
        <v>1775</v>
      </c>
      <c r="H152" s="225">
        <v>1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240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240</v>
      </c>
      <c r="BM152" s="233" t="s">
        <v>537</v>
      </c>
    </row>
    <row r="153" spans="1:65" s="2" customFormat="1" ht="21.75" customHeight="1">
      <c r="A153" s="38"/>
      <c r="B153" s="39"/>
      <c r="C153" s="221" t="s">
        <v>384</v>
      </c>
      <c r="D153" s="221" t="s">
        <v>205</v>
      </c>
      <c r="E153" s="222" t="s">
        <v>3066</v>
      </c>
      <c r="F153" s="223" t="s">
        <v>3067</v>
      </c>
      <c r="G153" s="224" t="s">
        <v>1775</v>
      </c>
      <c r="H153" s="225">
        <v>1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240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240</v>
      </c>
      <c r="BM153" s="233" t="s">
        <v>540</v>
      </c>
    </row>
    <row r="154" spans="1:65" s="2" customFormat="1" ht="21.75" customHeight="1">
      <c r="A154" s="38"/>
      <c r="B154" s="39"/>
      <c r="C154" s="221" t="s">
        <v>389</v>
      </c>
      <c r="D154" s="221" t="s">
        <v>205</v>
      </c>
      <c r="E154" s="222" t="s">
        <v>3068</v>
      </c>
      <c r="F154" s="223" t="s">
        <v>3069</v>
      </c>
      <c r="G154" s="224" t="s">
        <v>1775</v>
      </c>
      <c r="H154" s="225">
        <v>1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240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240</v>
      </c>
      <c r="BM154" s="233" t="s">
        <v>673</v>
      </c>
    </row>
    <row r="155" spans="1:65" s="2" customFormat="1" ht="21.75" customHeight="1">
      <c r="A155" s="38"/>
      <c r="B155" s="39"/>
      <c r="C155" s="221" t="s">
        <v>394</v>
      </c>
      <c r="D155" s="221" t="s">
        <v>205</v>
      </c>
      <c r="E155" s="222" t="s">
        <v>3070</v>
      </c>
      <c r="F155" s="223" t="s">
        <v>3071</v>
      </c>
      <c r="G155" s="224" t="s">
        <v>1775</v>
      </c>
      <c r="H155" s="225">
        <v>1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240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240</v>
      </c>
      <c r="BM155" s="233" t="s">
        <v>544</v>
      </c>
    </row>
    <row r="156" spans="1:65" s="2" customFormat="1" ht="21.75" customHeight="1">
      <c r="A156" s="38"/>
      <c r="B156" s="39"/>
      <c r="C156" s="221" t="s">
        <v>399</v>
      </c>
      <c r="D156" s="221" t="s">
        <v>205</v>
      </c>
      <c r="E156" s="222" t="s">
        <v>1765</v>
      </c>
      <c r="F156" s="223" t="s">
        <v>1766</v>
      </c>
      <c r="G156" s="224" t="s">
        <v>1180</v>
      </c>
      <c r="H156" s="291"/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240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240</v>
      </c>
      <c r="BM156" s="233" t="s">
        <v>548</v>
      </c>
    </row>
    <row r="157" spans="1:63" s="11" customFormat="1" ht="22.8" customHeight="1">
      <c r="A157" s="11"/>
      <c r="B157" s="207"/>
      <c r="C157" s="208"/>
      <c r="D157" s="209" t="s">
        <v>76</v>
      </c>
      <c r="E157" s="268" t="s">
        <v>1421</v>
      </c>
      <c r="F157" s="268" t="s">
        <v>1422</v>
      </c>
      <c r="G157" s="208"/>
      <c r="H157" s="208"/>
      <c r="I157" s="211"/>
      <c r="J157" s="269">
        <f>BK157</f>
        <v>0</v>
      </c>
      <c r="K157" s="208"/>
      <c r="L157" s="213"/>
      <c r="M157" s="214"/>
      <c r="N157" s="215"/>
      <c r="O157" s="215"/>
      <c r="P157" s="216">
        <f>SUM(P158:P159)</f>
        <v>0</v>
      </c>
      <c r="Q157" s="215"/>
      <c r="R157" s="216">
        <f>SUM(R158:R159)</f>
        <v>0</v>
      </c>
      <c r="S157" s="215"/>
      <c r="T157" s="217">
        <f>SUM(T158:T159)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18" t="s">
        <v>86</v>
      </c>
      <c r="AT157" s="219" t="s">
        <v>76</v>
      </c>
      <c r="AU157" s="219" t="s">
        <v>8</v>
      </c>
      <c r="AY157" s="218" t="s">
        <v>204</v>
      </c>
      <c r="BK157" s="220">
        <f>SUM(BK158:BK159)</f>
        <v>0</v>
      </c>
    </row>
    <row r="158" spans="1:65" s="2" customFormat="1" ht="21.75" customHeight="1">
      <c r="A158" s="38"/>
      <c r="B158" s="39"/>
      <c r="C158" s="221" t="s">
        <v>406</v>
      </c>
      <c r="D158" s="221" t="s">
        <v>205</v>
      </c>
      <c r="E158" s="222" t="s">
        <v>1767</v>
      </c>
      <c r="F158" s="223" t="s">
        <v>1768</v>
      </c>
      <c r="G158" s="224" t="s">
        <v>473</v>
      </c>
      <c r="H158" s="225">
        <v>20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240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240</v>
      </c>
      <c r="BM158" s="233" t="s">
        <v>554</v>
      </c>
    </row>
    <row r="159" spans="1:65" s="2" customFormat="1" ht="21.75" customHeight="1">
      <c r="A159" s="38"/>
      <c r="B159" s="39"/>
      <c r="C159" s="221" t="s">
        <v>488</v>
      </c>
      <c r="D159" s="221" t="s">
        <v>205</v>
      </c>
      <c r="E159" s="222" t="s">
        <v>1769</v>
      </c>
      <c r="F159" s="223" t="s">
        <v>1770</v>
      </c>
      <c r="G159" s="224" t="s">
        <v>473</v>
      </c>
      <c r="H159" s="225">
        <v>20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240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240</v>
      </c>
      <c r="BM159" s="233" t="s">
        <v>558</v>
      </c>
    </row>
    <row r="160" spans="1:63" s="11" customFormat="1" ht="25.9" customHeight="1">
      <c r="A160" s="11"/>
      <c r="B160" s="207"/>
      <c r="C160" s="208"/>
      <c r="D160" s="209" t="s">
        <v>76</v>
      </c>
      <c r="E160" s="210" t="s">
        <v>1771</v>
      </c>
      <c r="F160" s="210" t="s">
        <v>1772</v>
      </c>
      <c r="G160" s="208"/>
      <c r="H160" s="208"/>
      <c r="I160" s="211"/>
      <c r="J160" s="212">
        <f>BK160</f>
        <v>0</v>
      </c>
      <c r="K160" s="208"/>
      <c r="L160" s="213"/>
      <c r="M160" s="214"/>
      <c r="N160" s="215"/>
      <c r="O160" s="215"/>
      <c r="P160" s="216">
        <f>SUM(P161:P162)</f>
        <v>0</v>
      </c>
      <c r="Q160" s="215"/>
      <c r="R160" s="216">
        <f>SUM(R161:R162)</f>
        <v>0</v>
      </c>
      <c r="S160" s="215"/>
      <c r="T160" s="217">
        <f>SUM(T161:T162)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18" t="s">
        <v>209</v>
      </c>
      <c r="AT160" s="219" t="s">
        <v>76</v>
      </c>
      <c r="AU160" s="219" t="s">
        <v>77</v>
      </c>
      <c r="AY160" s="218" t="s">
        <v>204</v>
      </c>
      <c r="BK160" s="220">
        <f>SUM(BK161:BK162)</f>
        <v>0</v>
      </c>
    </row>
    <row r="161" spans="1:65" s="2" customFormat="1" ht="33" customHeight="1">
      <c r="A161" s="38"/>
      <c r="B161" s="39"/>
      <c r="C161" s="221" t="s">
        <v>573</v>
      </c>
      <c r="D161" s="221" t="s">
        <v>205</v>
      </c>
      <c r="E161" s="222" t="s">
        <v>1773</v>
      </c>
      <c r="F161" s="223" t="s">
        <v>1774</v>
      </c>
      <c r="G161" s="224" t="s">
        <v>1775</v>
      </c>
      <c r="H161" s="225">
        <v>1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1776</v>
      </c>
      <c r="AT161" s="233" t="s">
        <v>205</v>
      </c>
      <c r="AU161" s="233" t="s">
        <v>8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1776</v>
      </c>
      <c r="BM161" s="233" t="s">
        <v>566</v>
      </c>
    </row>
    <row r="162" spans="1:65" s="2" customFormat="1" ht="33" customHeight="1">
      <c r="A162" s="38"/>
      <c r="B162" s="39"/>
      <c r="C162" s="221" t="s">
        <v>491</v>
      </c>
      <c r="D162" s="221" t="s">
        <v>205</v>
      </c>
      <c r="E162" s="222" t="s">
        <v>1777</v>
      </c>
      <c r="F162" s="223" t="s">
        <v>1778</v>
      </c>
      <c r="G162" s="224" t="s">
        <v>1775</v>
      </c>
      <c r="H162" s="225">
        <v>1</v>
      </c>
      <c r="I162" s="226"/>
      <c r="J162" s="227">
        <f>ROUND(I162*H162,0)</f>
        <v>0</v>
      </c>
      <c r="K162" s="228"/>
      <c r="L162" s="44"/>
      <c r="M162" s="258" t="s">
        <v>1</v>
      </c>
      <c r="N162" s="259" t="s">
        <v>42</v>
      </c>
      <c r="O162" s="260"/>
      <c r="P162" s="261">
        <f>O162*H162</f>
        <v>0</v>
      </c>
      <c r="Q162" s="261">
        <v>0</v>
      </c>
      <c r="R162" s="261">
        <f>Q162*H162</f>
        <v>0</v>
      </c>
      <c r="S162" s="261">
        <v>0</v>
      </c>
      <c r="T162" s="26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1776</v>
      </c>
      <c r="AT162" s="233" t="s">
        <v>205</v>
      </c>
      <c r="AU162" s="233" t="s">
        <v>8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1776</v>
      </c>
      <c r="BM162" s="233" t="s">
        <v>569</v>
      </c>
    </row>
    <row r="163" spans="1:31" s="2" customFormat="1" ht="6.95" customHeight="1">
      <c r="A163" s="38"/>
      <c r="B163" s="66"/>
      <c r="C163" s="67"/>
      <c r="D163" s="67"/>
      <c r="E163" s="67"/>
      <c r="F163" s="67"/>
      <c r="G163" s="67"/>
      <c r="H163" s="67"/>
      <c r="I163" s="67"/>
      <c r="J163" s="67"/>
      <c r="K163" s="67"/>
      <c r="L163" s="44"/>
      <c r="M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</row>
  </sheetData>
  <sheetProtection password="F695" sheet="1" objects="1" scenarios="1" formatColumns="0" formatRows="0" autoFilter="0"/>
  <autoFilter ref="C123:K16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3072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ROUND(J123,0)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ROUND((SUM(BE123:BE264)),0)</f>
        <v>0</v>
      </c>
      <c r="G33" s="38"/>
      <c r="H33" s="38"/>
      <c r="I33" s="165">
        <v>0.21</v>
      </c>
      <c r="J33" s="164">
        <f>ROUND(((SUM(BE123:BE264))*I33),0)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ROUND((SUM(BF123:BF264)),0)</f>
        <v>0</v>
      </c>
      <c r="G34" s="38"/>
      <c r="H34" s="38"/>
      <c r="I34" s="165">
        <v>0.15</v>
      </c>
      <c r="J34" s="164">
        <f>ROUND(((SUM(BF123:BF264))*I34),0)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ROUND((SUM(BG123:BG264)),0)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ROUND((SUM(BH123:BH264)),0)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ROUND((SUM(BI123:BI264)),0)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050 - SO 10  Dešťová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J125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414</v>
      </c>
      <c r="E99" s="265"/>
      <c r="F99" s="265"/>
      <c r="G99" s="265"/>
      <c r="H99" s="265"/>
      <c r="I99" s="265"/>
      <c r="J99" s="266">
        <f>J158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3073</v>
      </c>
      <c r="E100" s="265"/>
      <c r="F100" s="265"/>
      <c r="G100" s="265"/>
      <c r="H100" s="265"/>
      <c r="I100" s="265"/>
      <c r="J100" s="266">
        <f>J162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419</v>
      </c>
      <c r="E101" s="265"/>
      <c r="F101" s="265"/>
      <c r="G101" s="265"/>
      <c r="H101" s="265"/>
      <c r="I101" s="265"/>
      <c r="J101" s="266">
        <f>J165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3074</v>
      </c>
      <c r="E102" s="265"/>
      <c r="F102" s="265"/>
      <c r="G102" s="265"/>
      <c r="H102" s="265"/>
      <c r="I102" s="265"/>
      <c r="J102" s="266">
        <f>J257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268</v>
      </c>
      <c r="E103" s="265"/>
      <c r="F103" s="265"/>
      <c r="G103" s="265"/>
      <c r="H103" s="265"/>
      <c r="I103" s="265"/>
      <c r="J103" s="266">
        <f>J263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84" t="str">
        <f>E7</f>
        <v>Areál ABYDOS IDEA s.r.o. - výrobní hala P a O a související inženýrské objekty, areál ABYDOS Hazlov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179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 xml:space="preserve">050 - SO 10  Dešťová kanalizace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21</v>
      </c>
      <c r="D117" s="40"/>
      <c r="E117" s="40"/>
      <c r="F117" s="27" t="str">
        <f>F12</f>
        <v>Hazlov</v>
      </c>
      <c r="G117" s="40"/>
      <c r="H117" s="40"/>
      <c r="I117" s="32" t="s">
        <v>23</v>
      </c>
      <c r="J117" s="79" t="str">
        <f>IF(J12="","",J12)</f>
        <v>23. 2. 2021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25</v>
      </c>
      <c r="D119" s="40"/>
      <c r="E119" s="40"/>
      <c r="F119" s="27" t="str">
        <f>E15</f>
        <v>ABYDOS IDEA s.r.o. Hazlov</v>
      </c>
      <c r="G119" s="40"/>
      <c r="H119" s="40"/>
      <c r="I119" s="32" t="s">
        <v>31</v>
      </c>
      <c r="J119" s="36" t="str">
        <f>E21</f>
        <v>TMS PROJEKT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34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0" customFormat="1" ht="29.25" customHeight="1">
      <c r="A122" s="195"/>
      <c r="B122" s="196"/>
      <c r="C122" s="197" t="s">
        <v>190</v>
      </c>
      <c r="D122" s="198" t="s">
        <v>62</v>
      </c>
      <c r="E122" s="198" t="s">
        <v>58</v>
      </c>
      <c r="F122" s="198" t="s">
        <v>59</v>
      </c>
      <c r="G122" s="198" t="s">
        <v>191</v>
      </c>
      <c r="H122" s="198" t="s">
        <v>192</v>
      </c>
      <c r="I122" s="198" t="s">
        <v>193</v>
      </c>
      <c r="J122" s="199" t="s">
        <v>183</v>
      </c>
      <c r="K122" s="200" t="s">
        <v>194</v>
      </c>
      <c r="L122" s="201"/>
      <c r="M122" s="100" t="s">
        <v>1</v>
      </c>
      <c r="N122" s="101" t="s">
        <v>41</v>
      </c>
      <c r="O122" s="101" t="s">
        <v>195</v>
      </c>
      <c r="P122" s="101" t="s">
        <v>196</v>
      </c>
      <c r="Q122" s="101" t="s">
        <v>197</v>
      </c>
      <c r="R122" s="101" t="s">
        <v>198</v>
      </c>
      <c r="S122" s="101" t="s">
        <v>199</v>
      </c>
      <c r="T122" s="102" t="s">
        <v>200</v>
      </c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</row>
    <row r="123" spans="1:63" s="2" customFormat="1" ht="22.8" customHeight="1">
      <c r="A123" s="38"/>
      <c r="B123" s="39"/>
      <c r="C123" s="107" t="s">
        <v>201</v>
      </c>
      <c r="D123" s="40"/>
      <c r="E123" s="40"/>
      <c r="F123" s="40"/>
      <c r="G123" s="40"/>
      <c r="H123" s="40"/>
      <c r="I123" s="40"/>
      <c r="J123" s="202">
        <f>BK123</f>
        <v>0</v>
      </c>
      <c r="K123" s="40"/>
      <c r="L123" s="44"/>
      <c r="M123" s="103"/>
      <c r="N123" s="203"/>
      <c r="O123" s="104"/>
      <c r="P123" s="204">
        <f>P124</f>
        <v>0</v>
      </c>
      <c r="Q123" s="104"/>
      <c r="R123" s="204">
        <f>R124</f>
        <v>189.211406</v>
      </c>
      <c r="S123" s="104"/>
      <c r="T123" s="205">
        <f>T124</f>
        <v>81.50999999999999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76</v>
      </c>
      <c r="AU123" s="17" t="s">
        <v>185</v>
      </c>
      <c r="BK123" s="206">
        <f>BK124</f>
        <v>0</v>
      </c>
    </row>
    <row r="124" spans="1:63" s="11" customFormat="1" ht="25.9" customHeight="1">
      <c r="A124" s="11"/>
      <c r="B124" s="207"/>
      <c r="C124" s="208"/>
      <c r="D124" s="209" t="s">
        <v>76</v>
      </c>
      <c r="E124" s="210" t="s">
        <v>269</v>
      </c>
      <c r="F124" s="210" t="s">
        <v>270</v>
      </c>
      <c r="G124" s="208"/>
      <c r="H124" s="208"/>
      <c r="I124" s="211"/>
      <c r="J124" s="212">
        <f>BK124</f>
        <v>0</v>
      </c>
      <c r="K124" s="208"/>
      <c r="L124" s="213"/>
      <c r="M124" s="214"/>
      <c r="N124" s="215"/>
      <c r="O124" s="215"/>
      <c r="P124" s="216">
        <f>P125+P158+P162+P165+P257+P263</f>
        <v>0</v>
      </c>
      <c r="Q124" s="215"/>
      <c r="R124" s="216">
        <f>R125+R158+R162+R165+R257+R263</f>
        <v>189.211406</v>
      </c>
      <c r="S124" s="215"/>
      <c r="T124" s="217">
        <f>T125+T158+T162+T165+T257+T263</f>
        <v>81.50999999999999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8" t="s">
        <v>8</v>
      </c>
      <c r="AT124" s="219" t="s">
        <v>76</v>
      </c>
      <c r="AU124" s="219" t="s">
        <v>77</v>
      </c>
      <c r="AY124" s="218" t="s">
        <v>204</v>
      </c>
      <c r="BK124" s="220">
        <f>BK125+BK158+BK162+BK165+BK257+BK263</f>
        <v>0</v>
      </c>
    </row>
    <row r="125" spans="1:63" s="11" customFormat="1" ht="22.8" customHeight="1">
      <c r="A125" s="11"/>
      <c r="B125" s="207"/>
      <c r="C125" s="208"/>
      <c r="D125" s="209" t="s">
        <v>76</v>
      </c>
      <c r="E125" s="268" t="s">
        <v>8</v>
      </c>
      <c r="F125" s="268" t="s">
        <v>271</v>
      </c>
      <c r="G125" s="208"/>
      <c r="H125" s="208"/>
      <c r="I125" s="211"/>
      <c r="J125" s="269">
        <f>BK125</f>
        <v>0</v>
      </c>
      <c r="K125" s="208"/>
      <c r="L125" s="213"/>
      <c r="M125" s="214"/>
      <c r="N125" s="215"/>
      <c r="O125" s="215"/>
      <c r="P125" s="216">
        <f>SUM(P126:P157)</f>
        <v>0</v>
      </c>
      <c r="Q125" s="215"/>
      <c r="R125" s="216">
        <f>SUM(R126:R157)</f>
        <v>1.2477420000000001</v>
      </c>
      <c r="S125" s="215"/>
      <c r="T125" s="217">
        <f>SUM(T126:T157)</f>
        <v>81.50999999999999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8" t="s">
        <v>8</v>
      </c>
      <c r="AT125" s="219" t="s">
        <v>76</v>
      </c>
      <c r="AU125" s="219" t="s">
        <v>8</v>
      </c>
      <c r="AY125" s="218" t="s">
        <v>204</v>
      </c>
      <c r="BK125" s="220">
        <f>SUM(BK126:BK157)</f>
        <v>0</v>
      </c>
    </row>
    <row r="126" spans="1:65" s="2" customFormat="1" ht="21.75" customHeight="1">
      <c r="A126" s="38"/>
      <c r="B126" s="39"/>
      <c r="C126" s="221" t="s">
        <v>8</v>
      </c>
      <c r="D126" s="221" t="s">
        <v>205</v>
      </c>
      <c r="E126" s="222" t="s">
        <v>3075</v>
      </c>
      <c r="F126" s="223" t="s">
        <v>3076</v>
      </c>
      <c r="G126" s="224" t="s">
        <v>208</v>
      </c>
      <c r="H126" s="225">
        <v>148.2</v>
      </c>
      <c r="I126" s="226"/>
      <c r="J126" s="227">
        <f>ROUND(I126*H126,0)</f>
        <v>0</v>
      </c>
      <c r="K126" s="228"/>
      <c r="L126" s="44"/>
      <c r="M126" s="229" t="s">
        <v>1</v>
      </c>
      <c r="N126" s="230" t="s">
        <v>42</v>
      </c>
      <c r="O126" s="91"/>
      <c r="P126" s="231">
        <f>O126*H126</f>
        <v>0</v>
      </c>
      <c r="Q126" s="231">
        <v>0</v>
      </c>
      <c r="R126" s="231">
        <f>Q126*H126</f>
        <v>0</v>
      </c>
      <c r="S126" s="231">
        <v>0.26</v>
      </c>
      <c r="T126" s="232">
        <f>S126*H126</f>
        <v>38.532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209</v>
      </c>
      <c r="AT126" s="233" t="s">
        <v>205</v>
      </c>
      <c r="AU126" s="233" t="s">
        <v>86</v>
      </c>
      <c r="AY126" s="17" t="s">
        <v>204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</v>
      </c>
      <c r="BK126" s="234">
        <f>ROUND(I126*H126,0)</f>
        <v>0</v>
      </c>
      <c r="BL126" s="17" t="s">
        <v>209</v>
      </c>
      <c r="BM126" s="233" t="s">
        <v>3077</v>
      </c>
    </row>
    <row r="127" spans="1:51" s="12" customFormat="1" ht="12">
      <c r="A127" s="12"/>
      <c r="B127" s="235"/>
      <c r="C127" s="236"/>
      <c r="D127" s="237" t="s">
        <v>210</v>
      </c>
      <c r="E127" s="238" t="s">
        <v>1</v>
      </c>
      <c r="F127" s="239" t="s">
        <v>3078</v>
      </c>
      <c r="G127" s="236"/>
      <c r="H127" s="240">
        <v>148.2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46" t="s">
        <v>210</v>
      </c>
      <c r="AU127" s="246" t="s">
        <v>86</v>
      </c>
      <c r="AV127" s="12" t="s">
        <v>86</v>
      </c>
      <c r="AW127" s="12" t="s">
        <v>33</v>
      </c>
      <c r="AX127" s="12" t="s">
        <v>77</v>
      </c>
      <c r="AY127" s="246" t="s">
        <v>204</v>
      </c>
    </row>
    <row r="128" spans="1:65" s="2" customFormat="1" ht="21.75" customHeight="1">
      <c r="A128" s="38"/>
      <c r="B128" s="39"/>
      <c r="C128" s="221" t="s">
        <v>86</v>
      </c>
      <c r="D128" s="221" t="s">
        <v>205</v>
      </c>
      <c r="E128" s="222" t="s">
        <v>3079</v>
      </c>
      <c r="F128" s="223" t="s">
        <v>3080</v>
      </c>
      <c r="G128" s="224" t="s">
        <v>208</v>
      </c>
      <c r="H128" s="225">
        <v>148.2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0.29</v>
      </c>
      <c r="T128" s="232">
        <f>S128*H128</f>
        <v>42.977999999999994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3081</v>
      </c>
    </row>
    <row r="129" spans="1:65" s="2" customFormat="1" ht="21.75" customHeight="1">
      <c r="A129" s="38"/>
      <c r="B129" s="39"/>
      <c r="C129" s="221" t="s">
        <v>118</v>
      </c>
      <c r="D129" s="221" t="s">
        <v>205</v>
      </c>
      <c r="E129" s="222" t="s">
        <v>3082</v>
      </c>
      <c r="F129" s="223" t="s">
        <v>3083</v>
      </c>
      <c r="G129" s="224" t="s">
        <v>219</v>
      </c>
      <c r="H129" s="225">
        <v>93.18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3084</v>
      </c>
    </row>
    <row r="130" spans="1:51" s="12" customFormat="1" ht="12">
      <c r="A130" s="12"/>
      <c r="B130" s="235"/>
      <c r="C130" s="236"/>
      <c r="D130" s="237" t="s">
        <v>210</v>
      </c>
      <c r="E130" s="238" t="s">
        <v>1</v>
      </c>
      <c r="F130" s="239" t="s">
        <v>3085</v>
      </c>
      <c r="G130" s="236"/>
      <c r="H130" s="240">
        <v>93.18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6" t="s">
        <v>210</v>
      </c>
      <c r="AU130" s="246" t="s">
        <v>86</v>
      </c>
      <c r="AV130" s="12" t="s">
        <v>86</v>
      </c>
      <c r="AW130" s="12" t="s">
        <v>33</v>
      </c>
      <c r="AX130" s="12" t="s">
        <v>77</v>
      </c>
      <c r="AY130" s="246" t="s">
        <v>204</v>
      </c>
    </row>
    <row r="131" spans="1:65" s="2" customFormat="1" ht="21.75" customHeight="1">
      <c r="A131" s="38"/>
      <c r="B131" s="39"/>
      <c r="C131" s="221" t="s">
        <v>209</v>
      </c>
      <c r="D131" s="221" t="s">
        <v>205</v>
      </c>
      <c r="E131" s="222" t="s">
        <v>3086</v>
      </c>
      <c r="F131" s="223" t="s">
        <v>3087</v>
      </c>
      <c r="G131" s="224" t="s">
        <v>219</v>
      </c>
      <c r="H131" s="225">
        <v>105.57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3088</v>
      </c>
    </row>
    <row r="132" spans="1:51" s="12" customFormat="1" ht="12">
      <c r="A132" s="12"/>
      <c r="B132" s="235"/>
      <c r="C132" s="236"/>
      <c r="D132" s="237" t="s">
        <v>210</v>
      </c>
      <c r="E132" s="238" t="s">
        <v>1</v>
      </c>
      <c r="F132" s="239" t="s">
        <v>3089</v>
      </c>
      <c r="G132" s="236"/>
      <c r="H132" s="240">
        <v>105.57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6" t="s">
        <v>210</v>
      </c>
      <c r="AU132" s="246" t="s">
        <v>86</v>
      </c>
      <c r="AV132" s="12" t="s">
        <v>86</v>
      </c>
      <c r="AW132" s="12" t="s">
        <v>33</v>
      </c>
      <c r="AX132" s="12" t="s">
        <v>77</v>
      </c>
      <c r="AY132" s="246" t="s">
        <v>204</v>
      </c>
    </row>
    <row r="133" spans="1:65" s="2" customFormat="1" ht="21.75" customHeight="1">
      <c r="A133" s="38"/>
      <c r="B133" s="39"/>
      <c r="C133" s="221" t="s">
        <v>224</v>
      </c>
      <c r="D133" s="221" t="s">
        <v>205</v>
      </c>
      <c r="E133" s="222" t="s">
        <v>3090</v>
      </c>
      <c r="F133" s="223" t="s">
        <v>3091</v>
      </c>
      <c r="G133" s="224" t="s">
        <v>219</v>
      </c>
      <c r="H133" s="225">
        <v>105.57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3092</v>
      </c>
    </row>
    <row r="134" spans="1:65" s="2" customFormat="1" ht="21.75" customHeight="1">
      <c r="A134" s="38"/>
      <c r="B134" s="39"/>
      <c r="C134" s="221" t="s">
        <v>220</v>
      </c>
      <c r="D134" s="221" t="s">
        <v>205</v>
      </c>
      <c r="E134" s="222" t="s">
        <v>3093</v>
      </c>
      <c r="F134" s="223" t="s">
        <v>3094</v>
      </c>
      <c r="G134" s="224" t="s">
        <v>219</v>
      </c>
      <c r="H134" s="225">
        <v>686.46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3095</v>
      </c>
    </row>
    <row r="135" spans="1:51" s="12" customFormat="1" ht="12">
      <c r="A135" s="12"/>
      <c r="B135" s="235"/>
      <c r="C135" s="236"/>
      <c r="D135" s="237" t="s">
        <v>210</v>
      </c>
      <c r="E135" s="238" t="s">
        <v>1</v>
      </c>
      <c r="F135" s="239" t="s">
        <v>3096</v>
      </c>
      <c r="G135" s="236"/>
      <c r="H135" s="240">
        <v>686.46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46" t="s">
        <v>210</v>
      </c>
      <c r="AU135" s="246" t="s">
        <v>86</v>
      </c>
      <c r="AV135" s="12" t="s">
        <v>86</v>
      </c>
      <c r="AW135" s="12" t="s">
        <v>33</v>
      </c>
      <c r="AX135" s="12" t="s">
        <v>77</v>
      </c>
      <c r="AY135" s="246" t="s">
        <v>204</v>
      </c>
    </row>
    <row r="136" spans="1:65" s="2" customFormat="1" ht="21.75" customHeight="1">
      <c r="A136" s="38"/>
      <c r="B136" s="39"/>
      <c r="C136" s="221" t="s">
        <v>232</v>
      </c>
      <c r="D136" s="221" t="s">
        <v>205</v>
      </c>
      <c r="E136" s="222" t="s">
        <v>3097</v>
      </c>
      <c r="F136" s="223" t="s">
        <v>3098</v>
      </c>
      <c r="G136" s="224" t="s">
        <v>219</v>
      </c>
      <c r="H136" s="225">
        <v>686.46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3099</v>
      </c>
    </row>
    <row r="137" spans="1:65" s="2" customFormat="1" ht="16.5" customHeight="1">
      <c r="A137" s="38"/>
      <c r="B137" s="39"/>
      <c r="C137" s="221" t="s">
        <v>223</v>
      </c>
      <c r="D137" s="221" t="s">
        <v>205</v>
      </c>
      <c r="E137" s="222" t="s">
        <v>444</v>
      </c>
      <c r="F137" s="223" t="s">
        <v>445</v>
      </c>
      <c r="G137" s="224" t="s">
        <v>219</v>
      </c>
      <c r="H137" s="225">
        <v>18.63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3100</v>
      </c>
    </row>
    <row r="138" spans="1:51" s="12" customFormat="1" ht="12">
      <c r="A138" s="12"/>
      <c r="B138" s="235"/>
      <c r="C138" s="236"/>
      <c r="D138" s="237" t="s">
        <v>210</v>
      </c>
      <c r="E138" s="238" t="s">
        <v>1</v>
      </c>
      <c r="F138" s="239" t="s">
        <v>3101</v>
      </c>
      <c r="G138" s="236"/>
      <c r="H138" s="240">
        <v>18.63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46" t="s">
        <v>210</v>
      </c>
      <c r="AU138" s="246" t="s">
        <v>86</v>
      </c>
      <c r="AV138" s="12" t="s">
        <v>86</v>
      </c>
      <c r="AW138" s="12" t="s">
        <v>33</v>
      </c>
      <c r="AX138" s="12" t="s">
        <v>77</v>
      </c>
      <c r="AY138" s="246" t="s">
        <v>204</v>
      </c>
    </row>
    <row r="139" spans="1:65" s="2" customFormat="1" ht="16.5" customHeight="1">
      <c r="A139" s="38"/>
      <c r="B139" s="39"/>
      <c r="C139" s="221" t="s">
        <v>243</v>
      </c>
      <c r="D139" s="221" t="s">
        <v>205</v>
      </c>
      <c r="E139" s="222" t="s">
        <v>447</v>
      </c>
      <c r="F139" s="223" t="s">
        <v>448</v>
      </c>
      <c r="G139" s="224" t="s">
        <v>219</v>
      </c>
      <c r="H139" s="225">
        <v>121.14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0.0103</v>
      </c>
      <c r="R139" s="231">
        <f>Q139*H139</f>
        <v>1.2477420000000001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3102</v>
      </c>
    </row>
    <row r="140" spans="1:51" s="12" customFormat="1" ht="12">
      <c r="A140" s="12"/>
      <c r="B140" s="235"/>
      <c r="C140" s="236"/>
      <c r="D140" s="237" t="s">
        <v>210</v>
      </c>
      <c r="E140" s="238" t="s">
        <v>1</v>
      </c>
      <c r="F140" s="239" t="s">
        <v>3103</v>
      </c>
      <c r="G140" s="236"/>
      <c r="H140" s="240">
        <v>121.14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6" t="s">
        <v>210</v>
      </c>
      <c r="AU140" s="246" t="s">
        <v>86</v>
      </c>
      <c r="AV140" s="12" t="s">
        <v>86</v>
      </c>
      <c r="AW140" s="12" t="s">
        <v>33</v>
      </c>
      <c r="AX140" s="12" t="s">
        <v>77</v>
      </c>
      <c r="AY140" s="246" t="s">
        <v>204</v>
      </c>
    </row>
    <row r="141" spans="1:65" s="2" customFormat="1" ht="21.75" customHeight="1">
      <c r="A141" s="38"/>
      <c r="B141" s="39"/>
      <c r="C141" s="221" t="s">
        <v>227</v>
      </c>
      <c r="D141" s="221" t="s">
        <v>205</v>
      </c>
      <c r="E141" s="222" t="s">
        <v>3104</v>
      </c>
      <c r="F141" s="223" t="s">
        <v>3105</v>
      </c>
      <c r="G141" s="224" t="s">
        <v>219</v>
      </c>
      <c r="H141" s="225">
        <v>448.8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3106</v>
      </c>
    </row>
    <row r="142" spans="1:51" s="12" customFormat="1" ht="12">
      <c r="A142" s="12"/>
      <c r="B142" s="235"/>
      <c r="C142" s="236"/>
      <c r="D142" s="237" t="s">
        <v>210</v>
      </c>
      <c r="E142" s="238" t="s">
        <v>1</v>
      </c>
      <c r="F142" s="239" t="s">
        <v>3107</v>
      </c>
      <c r="G142" s="236"/>
      <c r="H142" s="240">
        <v>448.8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46" t="s">
        <v>210</v>
      </c>
      <c r="AU142" s="246" t="s">
        <v>86</v>
      </c>
      <c r="AV142" s="12" t="s">
        <v>86</v>
      </c>
      <c r="AW142" s="12" t="s">
        <v>33</v>
      </c>
      <c r="AX142" s="12" t="s">
        <v>77</v>
      </c>
      <c r="AY142" s="246" t="s">
        <v>204</v>
      </c>
    </row>
    <row r="143" spans="1:65" s="2" customFormat="1" ht="21.75" customHeight="1">
      <c r="A143" s="38"/>
      <c r="B143" s="39"/>
      <c r="C143" s="221" t="s">
        <v>250</v>
      </c>
      <c r="D143" s="221" t="s">
        <v>205</v>
      </c>
      <c r="E143" s="222" t="s">
        <v>3108</v>
      </c>
      <c r="F143" s="223" t="s">
        <v>3109</v>
      </c>
      <c r="G143" s="224" t="s">
        <v>219</v>
      </c>
      <c r="H143" s="225">
        <v>79.2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3110</v>
      </c>
    </row>
    <row r="144" spans="1:51" s="12" customFormat="1" ht="12">
      <c r="A144" s="12"/>
      <c r="B144" s="235"/>
      <c r="C144" s="236"/>
      <c r="D144" s="237" t="s">
        <v>210</v>
      </c>
      <c r="E144" s="238" t="s">
        <v>1</v>
      </c>
      <c r="F144" s="239" t="s">
        <v>3111</v>
      </c>
      <c r="G144" s="236"/>
      <c r="H144" s="240">
        <v>79.2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6" t="s">
        <v>210</v>
      </c>
      <c r="AU144" s="246" t="s">
        <v>86</v>
      </c>
      <c r="AV144" s="12" t="s">
        <v>86</v>
      </c>
      <c r="AW144" s="12" t="s">
        <v>33</v>
      </c>
      <c r="AX144" s="12" t="s">
        <v>77</v>
      </c>
      <c r="AY144" s="246" t="s">
        <v>204</v>
      </c>
    </row>
    <row r="145" spans="1:65" s="2" customFormat="1" ht="21.75" customHeight="1">
      <c r="A145" s="38"/>
      <c r="B145" s="39"/>
      <c r="C145" s="221" t="s">
        <v>231</v>
      </c>
      <c r="D145" s="221" t="s">
        <v>205</v>
      </c>
      <c r="E145" s="222" t="s">
        <v>312</v>
      </c>
      <c r="F145" s="223" t="s">
        <v>313</v>
      </c>
      <c r="G145" s="224" t="s">
        <v>219</v>
      </c>
      <c r="H145" s="225">
        <v>224.67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3112</v>
      </c>
    </row>
    <row r="146" spans="1:51" s="12" customFormat="1" ht="12">
      <c r="A146" s="12"/>
      <c r="B146" s="235"/>
      <c r="C146" s="236"/>
      <c r="D146" s="237" t="s">
        <v>210</v>
      </c>
      <c r="E146" s="238" t="s">
        <v>1</v>
      </c>
      <c r="F146" s="239" t="s">
        <v>3113</v>
      </c>
      <c r="G146" s="236"/>
      <c r="H146" s="240">
        <v>224.67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46" t="s">
        <v>210</v>
      </c>
      <c r="AU146" s="246" t="s">
        <v>86</v>
      </c>
      <c r="AV146" s="12" t="s">
        <v>86</v>
      </c>
      <c r="AW146" s="12" t="s">
        <v>33</v>
      </c>
      <c r="AX146" s="12" t="s">
        <v>77</v>
      </c>
      <c r="AY146" s="246" t="s">
        <v>204</v>
      </c>
    </row>
    <row r="147" spans="1:65" s="2" customFormat="1" ht="21.75" customHeight="1">
      <c r="A147" s="38"/>
      <c r="B147" s="39"/>
      <c r="C147" s="221" t="s">
        <v>315</v>
      </c>
      <c r="D147" s="221" t="s">
        <v>205</v>
      </c>
      <c r="E147" s="222" t="s">
        <v>316</v>
      </c>
      <c r="F147" s="223" t="s">
        <v>317</v>
      </c>
      <c r="G147" s="224" t="s">
        <v>219</v>
      </c>
      <c r="H147" s="225">
        <v>139.77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209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3114</v>
      </c>
    </row>
    <row r="148" spans="1:51" s="12" customFormat="1" ht="12">
      <c r="A148" s="12"/>
      <c r="B148" s="235"/>
      <c r="C148" s="236"/>
      <c r="D148" s="237" t="s">
        <v>210</v>
      </c>
      <c r="E148" s="238" t="s">
        <v>1</v>
      </c>
      <c r="F148" s="239" t="s">
        <v>3115</v>
      </c>
      <c r="G148" s="236"/>
      <c r="H148" s="240">
        <v>139.77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6" t="s">
        <v>210</v>
      </c>
      <c r="AU148" s="246" t="s">
        <v>86</v>
      </c>
      <c r="AV148" s="12" t="s">
        <v>86</v>
      </c>
      <c r="AW148" s="12" t="s">
        <v>33</v>
      </c>
      <c r="AX148" s="12" t="s">
        <v>77</v>
      </c>
      <c r="AY148" s="246" t="s">
        <v>204</v>
      </c>
    </row>
    <row r="149" spans="1:65" s="2" customFormat="1" ht="21.75" customHeight="1">
      <c r="A149" s="38"/>
      <c r="B149" s="39"/>
      <c r="C149" s="221" t="s">
        <v>235</v>
      </c>
      <c r="D149" s="221" t="s">
        <v>205</v>
      </c>
      <c r="E149" s="222" t="s">
        <v>1466</v>
      </c>
      <c r="F149" s="223" t="s">
        <v>1467</v>
      </c>
      <c r="G149" s="224" t="s">
        <v>219</v>
      </c>
      <c r="H149" s="225">
        <v>224.67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209</v>
      </c>
      <c r="AT149" s="233" t="s">
        <v>205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209</v>
      </c>
      <c r="BM149" s="233" t="s">
        <v>3116</v>
      </c>
    </row>
    <row r="150" spans="1:51" s="12" customFormat="1" ht="12">
      <c r="A150" s="12"/>
      <c r="B150" s="235"/>
      <c r="C150" s="236"/>
      <c r="D150" s="237" t="s">
        <v>210</v>
      </c>
      <c r="E150" s="238" t="s">
        <v>1</v>
      </c>
      <c r="F150" s="239" t="s">
        <v>3117</v>
      </c>
      <c r="G150" s="236"/>
      <c r="H150" s="240">
        <v>224.67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46" t="s">
        <v>210</v>
      </c>
      <c r="AU150" s="246" t="s">
        <v>86</v>
      </c>
      <c r="AV150" s="12" t="s">
        <v>86</v>
      </c>
      <c r="AW150" s="12" t="s">
        <v>33</v>
      </c>
      <c r="AX150" s="12" t="s">
        <v>77</v>
      </c>
      <c r="AY150" s="246" t="s">
        <v>204</v>
      </c>
    </row>
    <row r="151" spans="1:65" s="2" customFormat="1" ht="21.75" customHeight="1">
      <c r="A151" s="38"/>
      <c r="B151" s="39"/>
      <c r="C151" s="221" t="s">
        <v>9</v>
      </c>
      <c r="D151" s="221" t="s">
        <v>205</v>
      </c>
      <c r="E151" s="222" t="s">
        <v>3118</v>
      </c>
      <c r="F151" s="223" t="s">
        <v>3119</v>
      </c>
      <c r="G151" s="224" t="s">
        <v>219</v>
      </c>
      <c r="H151" s="225">
        <v>139.77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209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209</v>
      </c>
      <c r="BM151" s="233" t="s">
        <v>3120</v>
      </c>
    </row>
    <row r="152" spans="1:65" s="2" customFormat="1" ht="21.75" customHeight="1">
      <c r="A152" s="38"/>
      <c r="B152" s="39"/>
      <c r="C152" s="221" t="s">
        <v>240</v>
      </c>
      <c r="D152" s="221" t="s">
        <v>205</v>
      </c>
      <c r="E152" s="222" t="s">
        <v>457</v>
      </c>
      <c r="F152" s="223" t="s">
        <v>458</v>
      </c>
      <c r="G152" s="224" t="s">
        <v>219</v>
      </c>
      <c r="H152" s="225">
        <v>567.36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3121</v>
      </c>
    </row>
    <row r="153" spans="1:51" s="12" customFormat="1" ht="12">
      <c r="A153" s="12"/>
      <c r="B153" s="235"/>
      <c r="C153" s="236"/>
      <c r="D153" s="237" t="s">
        <v>210</v>
      </c>
      <c r="E153" s="238" t="s">
        <v>1</v>
      </c>
      <c r="F153" s="239" t="s">
        <v>3122</v>
      </c>
      <c r="G153" s="236"/>
      <c r="H153" s="240">
        <v>567.36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6" t="s">
        <v>210</v>
      </c>
      <c r="AU153" s="246" t="s">
        <v>86</v>
      </c>
      <c r="AV153" s="12" t="s">
        <v>86</v>
      </c>
      <c r="AW153" s="12" t="s">
        <v>33</v>
      </c>
      <c r="AX153" s="12" t="s">
        <v>77</v>
      </c>
      <c r="AY153" s="246" t="s">
        <v>204</v>
      </c>
    </row>
    <row r="154" spans="1:65" s="2" customFormat="1" ht="21.75" customHeight="1">
      <c r="A154" s="38"/>
      <c r="B154" s="39"/>
      <c r="C154" s="221" t="s">
        <v>329</v>
      </c>
      <c r="D154" s="221" t="s">
        <v>205</v>
      </c>
      <c r="E154" s="222" t="s">
        <v>3123</v>
      </c>
      <c r="F154" s="223" t="s">
        <v>3124</v>
      </c>
      <c r="G154" s="224" t="s">
        <v>219</v>
      </c>
      <c r="H154" s="225">
        <v>302.32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209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3125</v>
      </c>
    </row>
    <row r="155" spans="1:51" s="12" customFormat="1" ht="12">
      <c r="A155" s="12"/>
      <c r="B155" s="235"/>
      <c r="C155" s="236"/>
      <c r="D155" s="237" t="s">
        <v>210</v>
      </c>
      <c r="E155" s="238" t="s">
        <v>1</v>
      </c>
      <c r="F155" s="239" t="s">
        <v>3126</v>
      </c>
      <c r="G155" s="236"/>
      <c r="H155" s="240">
        <v>302.32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6" t="s">
        <v>210</v>
      </c>
      <c r="AU155" s="246" t="s">
        <v>86</v>
      </c>
      <c r="AV155" s="12" t="s">
        <v>86</v>
      </c>
      <c r="AW155" s="12" t="s">
        <v>33</v>
      </c>
      <c r="AX155" s="12" t="s">
        <v>77</v>
      </c>
      <c r="AY155" s="246" t="s">
        <v>204</v>
      </c>
    </row>
    <row r="156" spans="1:65" s="2" customFormat="1" ht="16.5" customHeight="1">
      <c r="A156" s="38"/>
      <c r="B156" s="39"/>
      <c r="C156" s="280" t="s">
        <v>246</v>
      </c>
      <c r="D156" s="280" t="s">
        <v>366</v>
      </c>
      <c r="E156" s="281" t="s">
        <v>1479</v>
      </c>
      <c r="F156" s="282" t="s">
        <v>1480</v>
      </c>
      <c r="G156" s="283" t="s">
        <v>230</v>
      </c>
      <c r="H156" s="284">
        <v>574.408</v>
      </c>
      <c r="I156" s="285"/>
      <c r="J156" s="286">
        <f>ROUND(I156*H156,0)</f>
        <v>0</v>
      </c>
      <c r="K156" s="287"/>
      <c r="L156" s="288"/>
      <c r="M156" s="289" t="s">
        <v>1</v>
      </c>
      <c r="N156" s="29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223</v>
      </c>
      <c r="AT156" s="233" t="s">
        <v>366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3127</v>
      </c>
    </row>
    <row r="157" spans="1:51" s="12" customFormat="1" ht="12">
      <c r="A157" s="12"/>
      <c r="B157" s="235"/>
      <c r="C157" s="236"/>
      <c r="D157" s="237" t="s">
        <v>210</v>
      </c>
      <c r="E157" s="238" t="s">
        <v>1</v>
      </c>
      <c r="F157" s="239" t="s">
        <v>3128</v>
      </c>
      <c r="G157" s="236"/>
      <c r="H157" s="240">
        <v>574.408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6" t="s">
        <v>210</v>
      </c>
      <c r="AU157" s="246" t="s">
        <v>86</v>
      </c>
      <c r="AV157" s="12" t="s">
        <v>86</v>
      </c>
      <c r="AW157" s="12" t="s">
        <v>33</v>
      </c>
      <c r="AX157" s="12" t="s">
        <v>77</v>
      </c>
      <c r="AY157" s="246" t="s">
        <v>204</v>
      </c>
    </row>
    <row r="158" spans="1:63" s="11" customFormat="1" ht="22.8" customHeight="1">
      <c r="A158" s="11"/>
      <c r="B158" s="207"/>
      <c r="C158" s="208"/>
      <c r="D158" s="209" t="s">
        <v>76</v>
      </c>
      <c r="E158" s="268" t="s">
        <v>209</v>
      </c>
      <c r="F158" s="268" t="s">
        <v>698</v>
      </c>
      <c r="G158" s="208"/>
      <c r="H158" s="208"/>
      <c r="I158" s="211"/>
      <c r="J158" s="269">
        <f>BK158</f>
        <v>0</v>
      </c>
      <c r="K158" s="208"/>
      <c r="L158" s="213"/>
      <c r="M158" s="214"/>
      <c r="N158" s="215"/>
      <c r="O158" s="215"/>
      <c r="P158" s="216">
        <f>SUM(P159:P161)</f>
        <v>0</v>
      </c>
      <c r="Q158" s="215"/>
      <c r="R158" s="216">
        <f>SUM(R159:R161)</f>
        <v>0</v>
      </c>
      <c r="S158" s="215"/>
      <c r="T158" s="217">
        <f>SUM(T159:T161)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18" t="s">
        <v>8</v>
      </c>
      <c r="AT158" s="219" t="s">
        <v>76</v>
      </c>
      <c r="AU158" s="219" t="s">
        <v>8</v>
      </c>
      <c r="AY158" s="218" t="s">
        <v>204</v>
      </c>
      <c r="BK158" s="220">
        <f>SUM(BK159:BK161)</f>
        <v>0</v>
      </c>
    </row>
    <row r="159" spans="1:65" s="2" customFormat="1" ht="21.75" customHeight="1">
      <c r="A159" s="38"/>
      <c r="B159" s="39"/>
      <c r="C159" s="221" t="s">
        <v>339</v>
      </c>
      <c r="D159" s="221" t="s">
        <v>205</v>
      </c>
      <c r="E159" s="222" t="s">
        <v>1483</v>
      </c>
      <c r="F159" s="223" t="s">
        <v>1484</v>
      </c>
      <c r="G159" s="224" t="s">
        <v>219</v>
      </c>
      <c r="H159" s="225">
        <v>62.12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209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3129</v>
      </c>
    </row>
    <row r="160" spans="1:51" s="12" customFormat="1" ht="12">
      <c r="A160" s="12"/>
      <c r="B160" s="235"/>
      <c r="C160" s="236"/>
      <c r="D160" s="237" t="s">
        <v>210</v>
      </c>
      <c r="E160" s="238" t="s">
        <v>1</v>
      </c>
      <c r="F160" s="239" t="s">
        <v>3130</v>
      </c>
      <c r="G160" s="236"/>
      <c r="H160" s="240">
        <v>62.12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46" t="s">
        <v>210</v>
      </c>
      <c r="AU160" s="246" t="s">
        <v>86</v>
      </c>
      <c r="AV160" s="12" t="s">
        <v>86</v>
      </c>
      <c r="AW160" s="12" t="s">
        <v>33</v>
      </c>
      <c r="AX160" s="12" t="s">
        <v>77</v>
      </c>
      <c r="AY160" s="246" t="s">
        <v>204</v>
      </c>
    </row>
    <row r="161" spans="1:65" s="2" customFormat="1" ht="21.75" customHeight="1">
      <c r="A161" s="38"/>
      <c r="B161" s="39"/>
      <c r="C161" s="221" t="s">
        <v>249</v>
      </c>
      <c r="D161" s="221" t="s">
        <v>205</v>
      </c>
      <c r="E161" s="222" t="s">
        <v>3131</v>
      </c>
      <c r="F161" s="223" t="s">
        <v>3132</v>
      </c>
      <c r="G161" s="224" t="s">
        <v>219</v>
      </c>
      <c r="H161" s="225">
        <v>12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209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3133</v>
      </c>
    </row>
    <row r="162" spans="1:63" s="11" customFormat="1" ht="22.8" customHeight="1">
      <c r="A162" s="11"/>
      <c r="B162" s="207"/>
      <c r="C162" s="208"/>
      <c r="D162" s="209" t="s">
        <v>76</v>
      </c>
      <c r="E162" s="268" t="s">
        <v>224</v>
      </c>
      <c r="F162" s="268" t="s">
        <v>3134</v>
      </c>
      <c r="G162" s="208"/>
      <c r="H162" s="208"/>
      <c r="I162" s="211"/>
      <c r="J162" s="269">
        <f>BK162</f>
        <v>0</v>
      </c>
      <c r="K162" s="208"/>
      <c r="L162" s="213"/>
      <c r="M162" s="214"/>
      <c r="N162" s="215"/>
      <c r="O162" s="215"/>
      <c r="P162" s="216">
        <f>SUM(P163:P164)</f>
        <v>0</v>
      </c>
      <c r="Q162" s="215"/>
      <c r="R162" s="216">
        <f>SUM(R163:R164)</f>
        <v>83.52848399999999</v>
      </c>
      <c r="S162" s="215"/>
      <c r="T162" s="217">
        <f>SUM(T163:T164)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18" t="s">
        <v>8</v>
      </c>
      <c r="AT162" s="219" t="s">
        <v>76</v>
      </c>
      <c r="AU162" s="219" t="s">
        <v>8</v>
      </c>
      <c r="AY162" s="218" t="s">
        <v>204</v>
      </c>
      <c r="BK162" s="220">
        <f>SUM(BK163:BK164)</f>
        <v>0</v>
      </c>
    </row>
    <row r="163" spans="1:65" s="2" customFormat="1" ht="21.75" customHeight="1">
      <c r="A163" s="38"/>
      <c r="B163" s="39"/>
      <c r="C163" s="221" t="s">
        <v>7</v>
      </c>
      <c r="D163" s="221" t="s">
        <v>205</v>
      </c>
      <c r="E163" s="222" t="s">
        <v>3135</v>
      </c>
      <c r="F163" s="223" t="s">
        <v>3136</v>
      </c>
      <c r="G163" s="224" t="s">
        <v>208</v>
      </c>
      <c r="H163" s="225">
        <v>148.2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0.46</v>
      </c>
      <c r="R163" s="231">
        <f>Q163*H163</f>
        <v>68.172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209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3137</v>
      </c>
    </row>
    <row r="164" spans="1:65" s="2" customFormat="1" ht="21.75" customHeight="1">
      <c r="A164" s="38"/>
      <c r="B164" s="39"/>
      <c r="C164" s="221" t="s">
        <v>361</v>
      </c>
      <c r="D164" s="221" t="s">
        <v>205</v>
      </c>
      <c r="E164" s="222" t="s">
        <v>3138</v>
      </c>
      <c r="F164" s="223" t="s">
        <v>3139</v>
      </c>
      <c r="G164" s="224" t="s">
        <v>208</v>
      </c>
      <c r="H164" s="225">
        <v>148.2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0.10362</v>
      </c>
      <c r="R164" s="231">
        <f>Q164*H164</f>
        <v>15.356484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3140</v>
      </c>
    </row>
    <row r="165" spans="1:63" s="11" customFormat="1" ht="22.8" customHeight="1">
      <c r="A165" s="11"/>
      <c r="B165" s="207"/>
      <c r="C165" s="208"/>
      <c r="D165" s="209" t="s">
        <v>76</v>
      </c>
      <c r="E165" s="268" t="s">
        <v>223</v>
      </c>
      <c r="F165" s="268" t="s">
        <v>863</v>
      </c>
      <c r="G165" s="208"/>
      <c r="H165" s="208"/>
      <c r="I165" s="211"/>
      <c r="J165" s="269">
        <f>BK165</f>
        <v>0</v>
      </c>
      <c r="K165" s="208"/>
      <c r="L165" s="213"/>
      <c r="M165" s="214"/>
      <c r="N165" s="215"/>
      <c r="O165" s="215"/>
      <c r="P165" s="216">
        <f>SUM(P166:P256)</f>
        <v>0</v>
      </c>
      <c r="Q165" s="215"/>
      <c r="R165" s="216">
        <f>SUM(R166:R256)</f>
        <v>9.52715</v>
      </c>
      <c r="S165" s="215"/>
      <c r="T165" s="217">
        <f>SUM(T166:T256)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218" t="s">
        <v>8</v>
      </c>
      <c r="AT165" s="219" t="s">
        <v>76</v>
      </c>
      <c r="AU165" s="219" t="s">
        <v>8</v>
      </c>
      <c r="AY165" s="218" t="s">
        <v>204</v>
      </c>
      <c r="BK165" s="220">
        <f>SUM(BK166:BK256)</f>
        <v>0</v>
      </c>
    </row>
    <row r="166" spans="1:65" s="2" customFormat="1" ht="21.75" customHeight="1">
      <c r="A166" s="38"/>
      <c r="B166" s="39"/>
      <c r="C166" s="221" t="s">
        <v>365</v>
      </c>
      <c r="D166" s="221" t="s">
        <v>205</v>
      </c>
      <c r="E166" s="222" t="s">
        <v>3141</v>
      </c>
      <c r="F166" s="223" t="s">
        <v>3142</v>
      </c>
      <c r="G166" s="224" t="s">
        <v>274</v>
      </c>
      <c r="H166" s="225">
        <v>8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0.06864</v>
      </c>
      <c r="R166" s="231">
        <f>Q166*H166</f>
        <v>0.54912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86</v>
      </c>
    </row>
    <row r="167" spans="1:65" s="2" customFormat="1" ht="21.75" customHeight="1">
      <c r="A167" s="38"/>
      <c r="B167" s="39"/>
      <c r="C167" s="221" t="s">
        <v>253</v>
      </c>
      <c r="D167" s="221" t="s">
        <v>205</v>
      </c>
      <c r="E167" s="222" t="s">
        <v>3143</v>
      </c>
      <c r="F167" s="223" t="s">
        <v>3144</v>
      </c>
      <c r="G167" s="224" t="s">
        <v>473</v>
      </c>
      <c r="H167" s="225">
        <v>1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1E-05</v>
      </c>
      <c r="R167" s="231">
        <f>Q167*H167</f>
        <v>1E-05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209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3145</v>
      </c>
    </row>
    <row r="168" spans="1:65" s="2" customFormat="1" ht="21.75" customHeight="1">
      <c r="A168" s="38"/>
      <c r="B168" s="39"/>
      <c r="C168" s="280" t="s">
        <v>376</v>
      </c>
      <c r="D168" s="280" t="s">
        <v>366</v>
      </c>
      <c r="E168" s="281" t="s">
        <v>3146</v>
      </c>
      <c r="F168" s="282" t="s">
        <v>3147</v>
      </c>
      <c r="G168" s="283" t="s">
        <v>473</v>
      </c>
      <c r="H168" s="284">
        <v>1</v>
      </c>
      <c r="I168" s="285"/>
      <c r="J168" s="286">
        <f>ROUND(I168*H168,0)</f>
        <v>0</v>
      </c>
      <c r="K168" s="287"/>
      <c r="L168" s="288"/>
      <c r="M168" s="289" t="s">
        <v>1</v>
      </c>
      <c r="N168" s="290" t="s">
        <v>42</v>
      </c>
      <c r="O168" s="91"/>
      <c r="P168" s="231">
        <f>O168*H168</f>
        <v>0</v>
      </c>
      <c r="Q168" s="231">
        <v>0.00048</v>
      </c>
      <c r="R168" s="231">
        <f>Q168*H168</f>
        <v>0.00048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223</v>
      </c>
      <c r="AT168" s="233" t="s">
        <v>366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209</v>
      </c>
      <c r="BM168" s="233" t="s">
        <v>3148</v>
      </c>
    </row>
    <row r="169" spans="1:65" s="2" customFormat="1" ht="21.75" customHeight="1">
      <c r="A169" s="38"/>
      <c r="B169" s="39"/>
      <c r="C169" s="221" t="s">
        <v>256</v>
      </c>
      <c r="D169" s="221" t="s">
        <v>205</v>
      </c>
      <c r="E169" s="222" t="s">
        <v>3149</v>
      </c>
      <c r="F169" s="223" t="s">
        <v>3150</v>
      </c>
      <c r="G169" s="224" t="s">
        <v>473</v>
      </c>
      <c r="H169" s="225">
        <v>107</v>
      </c>
      <c r="I169" s="226"/>
      <c r="J169" s="227">
        <f>ROUND(I169*H169,0)</f>
        <v>0</v>
      </c>
      <c r="K169" s="228"/>
      <c r="L169" s="44"/>
      <c r="M169" s="229" t="s">
        <v>1</v>
      </c>
      <c r="N169" s="230" t="s">
        <v>42</v>
      </c>
      <c r="O169" s="91"/>
      <c r="P169" s="231">
        <f>O169*H169</f>
        <v>0</v>
      </c>
      <c r="Q169" s="231">
        <v>0.00131</v>
      </c>
      <c r="R169" s="231">
        <f>Q169*H169</f>
        <v>0.14017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209</v>
      </c>
      <c r="AT169" s="233" t="s">
        <v>205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209</v>
      </c>
      <c r="BM169" s="233" t="s">
        <v>209</v>
      </c>
    </row>
    <row r="170" spans="1:65" s="2" customFormat="1" ht="21.75" customHeight="1">
      <c r="A170" s="38"/>
      <c r="B170" s="39"/>
      <c r="C170" s="221" t="s">
        <v>384</v>
      </c>
      <c r="D170" s="221" t="s">
        <v>205</v>
      </c>
      <c r="E170" s="222" t="s">
        <v>3151</v>
      </c>
      <c r="F170" s="223" t="s">
        <v>3152</v>
      </c>
      <c r="G170" s="224" t="s">
        <v>473</v>
      </c>
      <c r="H170" s="225">
        <v>31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0.00746</v>
      </c>
      <c r="R170" s="231">
        <f>Q170*H170</f>
        <v>0.23126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209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220</v>
      </c>
    </row>
    <row r="171" spans="1:65" s="2" customFormat="1" ht="21.75" customHeight="1">
      <c r="A171" s="38"/>
      <c r="B171" s="39"/>
      <c r="C171" s="221" t="s">
        <v>389</v>
      </c>
      <c r="D171" s="221" t="s">
        <v>205</v>
      </c>
      <c r="E171" s="222" t="s">
        <v>3153</v>
      </c>
      <c r="F171" s="223" t="s">
        <v>3154</v>
      </c>
      <c r="G171" s="224" t="s">
        <v>473</v>
      </c>
      <c r="H171" s="225">
        <v>1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1E-05</v>
      </c>
      <c r="R171" s="231">
        <f>Q171*H171</f>
        <v>1E-05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3155</v>
      </c>
    </row>
    <row r="172" spans="1:65" s="2" customFormat="1" ht="21.75" customHeight="1">
      <c r="A172" s="38"/>
      <c r="B172" s="39"/>
      <c r="C172" s="280" t="s">
        <v>394</v>
      </c>
      <c r="D172" s="280" t="s">
        <v>366</v>
      </c>
      <c r="E172" s="281" t="s">
        <v>3156</v>
      </c>
      <c r="F172" s="282" t="s">
        <v>3157</v>
      </c>
      <c r="G172" s="283" t="s">
        <v>473</v>
      </c>
      <c r="H172" s="284">
        <v>1</v>
      </c>
      <c r="I172" s="285"/>
      <c r="J172" s="286">
        <f>ROUND(I172*H172,0)</f>
        <v>0</v>
      </c>
      <c r="K172" s="287"/>
      <c r="L172" s="288"/>
      <c r="M172" s="289" t="s">
        <v>1</v>
      </c>
      <c r="N172" s="290" t="s">
        <v>42</v>
      </c>
      <c r="O172" s="91"/>
      <c r="P172" s="231">
        <f>O172*H172</f>
        <v>0</v>
      </c>
      <c r="Q172" s="231">
        <v>0.00214</v>
      </c>
      <c r="R172" s="231">
        <f>Q172*H172</f>
        <v>0.00214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223</v>
      </c>
      <c r="AT172" s="233" t="s">
        <v>366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209</v>
      </c>
      <c r="BM172" s="233" t="s">
        <v>3158</v>
      </c>
    </row>
    <row r="173" spans="1:65" s="2" customFormat="1" ht="21.75" customHeight="1">
      <c r="A173" s="38"/>
      <c r="B173" s="39"/>
      <c r="C173" s="221" t="s">
        <v>399</v>
      </c>
      <c r="D173" s="221" t="s">
        <v>205</v>
      </c>
      <c r="E173" s="222" t="s">
        <v>3159</v>
      </c>
      <c r="F173" s="223" t="s">
        <v>3160</v>
      </c>
      <c r="G173" s="224" t="s">
        <v>473</v>
      </c>
      <c r="H173" s="225">
        <v>237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0.01235</v>
      </c>
      <c r="R173" s="231">
        <f>Q173*H173</f>
        <v>2.92695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209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209</v>
      </c>
      <c r="BM173" s="233" t="s">
        <v>223</v>
      </c>
    </row>
    <row r="174" spans="1:65" s="2" customFormat="1" ht="21.75" customHeight="1">
      <c r="A174" s="38"/>
      <c r="B174" s="39"/>
      <c r="C174" s="221" t="s">
        <v>406</v>
      </c>
      <c r="D174" s="221" t="s">
        <v>205</v>
      </c>
      <c r="E174" s="222" t="s">
        <v>3161</v>
      </c>
      <c r="F174" s="223" t="s">
        <v>3162</v>
      </c>
      <c r="G174" s="224" t="s">
        <v>473</v>
      </c>
      <c r="H174" s="225">
        <v>169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0.0044</v>
      </c>
      <c r="R174" s="231">
        <f>Q174*H174</f>
        <v>0.7436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209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209</v>
      </c>
      <c r="BM174" s="233" t="s">
        <v>227</v>
      </c>
    </row>
    <row r="175" spans="1:65" s="2" customFormat="1" ht="21.75" customHeight="1">
      <c r="A175" s="38"/>
      <c r="B175" s="39"/>
      <c r="C175" s="221" t="s">
        <v>488</v>
      </c>
      <c r="D175" s="221" t="s">
        <v>205</v>
      </c>
      <c r="E175" s="222" t="s">
        <v>3163</v>
      </c>
      <c r="F175" s="223" t="s">
        <v>3164</v>
      </c>
      <c r="G175" s="224" t="s">
        <v>473</v>
      </c>
      <c r="H175" s="225">
        <v>51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0.00747</v>
      </c>
      <c r="R175" s="231">
        <f>Q175*H175</f>
        <v>0.38097000000000003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209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231</v>
      </c>
    </row>
    <row r="176" spans="1:65" s="2" customFormat="1" ht="21.75" customHeight="1">
      <c r="A176" s="38"/>
      <c r="B176" s="39"/>
      <c r="C176" s="221" t="s">
        <v>573</v>
      </c>
      <c r="D176" s="221" t="s">
        <v>205</v>
      </c>
      <c r="E176" s="222" t="s">
        <v>3165</v>
      </c>
      <c r="F176" s="223" t="s">
        <v>3166</v>
      </c>
      <c r="G176" s="224" t="s">
        <v>473</v>
      </c>
      <c r="H176" s="225">
        <v>216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0.01182</v>
      </c>
      <c r="R176" s="231">
        <f>Q176*H176</f>
        <v>2.5531200000000003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209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235</v>
      </c>
    </row>
    <row r="177" spans="1:65" s="2" customFormat="1" ht="21.75" customHeight="1">
      <c r="A177" s="38"/>
      <c r="B177" s="39"/>
      <c r="C177" s="221" t="s">
        <v>491</v>
      </c>
      <c r="D177" s="221" t="s">
        <v>205</v>
      </c>
      <c r="E177" s="222" t="s">
        <v>3167</v>
      </c>
      <c r="F177" s="223" t="s">
        <v>3168</v>
      </c>
      <c r="G177" s="224" t="s">
        <v>274</v>
      </c>
      <c r="H177" s="225">
        <v>1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209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3169</v>
      </c>
    </row>
    <row r="178" spans="1:65" s="2" customFormat="1" ht="21.75" customHeight="1">
      <c r="A178" s="38"/>
      <c r="B178" s="39"/>
      <c r="C178" s="280" t="s">
        <v>581</v>
      </c>
      <c r="D178" s="280" t="s">
        <v>366</v>
      </c>
      <c r="E178" s="281" t="s">
        <v>3170</v>
      </c>
      <c r="F178" s="282" t="s">
        <v>3171</v>
      </c>
      <c r="G178" s="283" t="s">
        <v>274</v>
      </c>
      <c r="H178" s="284">
        <v>1</v>
      </c>
      <c r="I178" s="285"/>
      <c r="J178" s="286">
        <f>ROUND(I178*H178,0)</f>
        <v>0</v>
      </c>
      <c r="K178" s="287"/>
      <c r="L178" s="288"/>
      <c r="M178" s="289" t="s">
        <v>1</v>
      </c>
      <c r="N178" s="290" t="s">
        <v>42</v>
      </c>
      <c r="O178" s="91"/>
      <c r="P178" s="231">
        <f>O178*H178</f>
        <v>0</v>
      </c>
      <c r="Q178" s="231">
        <v>0.00012</v>
      </c>
      <c r="R178" s="231">
        <f>Q178*H178</f>
        <v>0.00012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223</v>
      </c>
      <c r="AT178" s="233" t="s">
        <v>366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209</v>
      </c>
      <c r="BM178" s="233" t="s">
        <v>3172</v>
      </c>
    </row>
    <row r="179" spans="1:65" s="2" customFormat="1" ht="33" customHeight="1">
      <c r="A179" s="38"/>
      <c r="B179" s="39"/>
      <c r="C179" s="221" t="s">
        <v>498</v>
      </c>
      <c r="D179" s="221" t="s">
        <v>205</v>
      </c>
      <c r="E179" s="222" t="s">
        <v>3173</v>
      </c>
      <c r="F179" s="223" t="s">
        <v>3174</v>
      </c>
      <c r="G179" s="224" t="s">
        <v>274</v>
      </c>
      <c r="H179" s="225">
        <v>6</v>
      </c>
      <c r="I179" s="226"/>
      <c r="J179" s="227">
        <f>ROUND(I179*H179,0)</f>
        <v>0</v>
      </c>
      <c r="K179" s="228"/>
      <c r="L179" s="44"/>
      <c r="M179" s="229" t="s">
        <v>1</v>
      </c>
      <c r="N179" s="230" t="s">
        <v>42</v>
      </c>
      <c r="O179" s="9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209</v>
      </c>
      <c r="AT179" s="233" t="s">
        <v>205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209</v>
      </c>
      <c r="BM179" s="233" t="s">
        <v>389</v>
      </c>
    </row>
    <row r="180" spans="1:65" s="2" customFormat="1" ht="16.5" customHeight="1">
      <c r="A180" s="38"/>
      <c r="B180" s="39"/>
      <c r="C180" s="280" t="s">
        <v>589</v>
      </c>
      <c r="D180" s="280" t="s">
        <v>366</v>
      </c>
      <c r="E180" s="281" t="s">
        <v>3175</v>
      </c>
      <c r="F180" s="282" t="s">
        <v>3176</v>
      </c>
      <c r="G180" s="283" t="s">
        <v>274</v>
      </c>
      <c r="H180" s="284">
        <v>1</v>
      </c>
      <c r="I180" s="285"/>
      <c r="J180" s="286">
        <f>ROUND(I180*H180,0)</f>
        <v>0</v>
      </c>
      <c r="K180" s="287"/>
      <c r="L180" s="288"/>
      <c r="M180" s="289" t="s">
        <v>1</v>
      </c>
      <c r="N180" s="290" t="s">
        <v>42</v>
      </c>
      <c r="O180" s="91"/>
      <c r="P180" s="231">
        <f>O180*H180</f>
        <v>0</v>
      </c>
      <c r="Q180" s="231">
        <v>0.00022</v>
      </c>
      <c r="R180" s="231">
        <f>Q180*H180</f>
        <v>0.00022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223</v>
      </c>
      <c r="AT180" s="233" t="s">
        <v>366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3177</v>
      </c>
    </row>
    <row r="181" spans="1:65" s="2" customFormat="1" ht="16.5" customHeight="1">
      <c r="A181" s="38"/>
      <c r="B181" s="39"/>
      <c r="C181" s="280" t="s">
        <v>506</v>
      </c>
      <c r="D181" s="280" t="s">
        <v>366</v>
      </c>
      <c r="E181" s="281" t="s">
        <v>3178</v>
      </c>
      <c r="F181" s="282" t="s">
        <v>3179</v>
      </c>
      <c r="G181" s="283" t="s">
        <v>274</v>
      </c>
      <c r="H181" s="284">
        <v>5</v>
      </c>
      <c r="I181" s="285"/>
      <c r="J181" s="286">
        <f>ROUND(I181*H181,0)</f>
        <v>0</v>
      </c>
      <c r="K181" s="287"/>
      <c r="L181" s="288"/>
      <c r="M181" s="289" t="s">
        <v>1</v>
      </c>
      <c r="N181" s="290" t="s">
        <v>42</v>
      </c>
      <c r="O181" s="91"/>
      <c r="P181" s="231">
        <f>O181*H181</f>
        <v>0</v>
      </c>
      <c r="Q181" s="231">
        <v>0.00026</v>
      </c>
      <c r="R181" s="231">
        <f>Q181*H181</f>
        <v>0.0013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223</v>
      </c>
      <c r="AT181" s="233" t="s">
        <v>366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209</v>
      </c>
      <c r="BM181" s="233" t="s">
        <v>3180</v>
      </c>
    </row>
    <row r="182" spans="1:65" s="2" customFormat="1" ht="16.5" customHeight="1">
      <c r="A182" s="38"/>
      <c r="B182" s="39"/>
      <c r="C182" s="280" t="s">
        <v>599</v>
      </c>
      <c r="D182" s="280" t="s">
        <v>366</v>
      </c>
      <c r="E182" s="281" t="s">
        <v>3181</v>
      </c>
      <c r="F182" s="282" t="s">
        <v>3182</v>
      </c>
      <c r="G182" s="283" t="s">
        <v>274</v>
      </c>
      <c r="H182" s="284">
        <v>71</v>
      </c>
      <c r="I182" s="285"/>
      <c r="J182" s="286">
        <f>ROUND(I182*H182,0)</f>
        <v>0</v>
      </c>
      <c r="K182" s="287"/>
      <c r="L182" s="288"/>
      <c r="M182" s="289" t="s">
        <v>1</v>
      </c>
      <c r="N182" s="290" t="s">
        <v>42</v>
      </c>
      <c r="O182" s="91"/>
      <c r="P182" s="231">
        <f>O182*H182</f>
        <v>0</v>
      </c>
      <c r="Q182" s="231">
        <v>0.00028</v>
      </c>
      <c r="R182" s="231">
        <f>Q182*H182</f>
        <v>0.01988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223</v>
      </c>
      <c r="AT182" s="233" t="s">
        <v>366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209</v>
      </c>
      <c r="BM182" s="233" t="s">
        <v>399</v>
      </c>
    </row>
    <row r="183" spans="1:51" s="12" customFormat="1" ht="12">
      <c r="A183" s="12"/>
      <c r="B183" s="235"/>
      <c r="C183" s="236"/>
      <c r="D183" s="237" t="s">
        <v>210</v>
      </c>
      <c r="E183" s="238" t="s">
        <v>1</v>
      </c>
      <c r="F183" s="239" t="s">
        <v>3183</v>
      </c>
      <c r="G183" s="236"/>
      <c r="H183" s="240">
        <v>71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46" t="s">
        <v>210</v>
      </c>
      <c r="AU183" s="246" t="s">
        <v>86</v>
      </c>
      <c r="AV183" s="12" t="s">
        <v>86</v>
      </c>
      <c r="AW183" s="12" t="s">
        <v>33</v>
      </c>
      <c r="AX183" s="12" t="s">
        <v>8</v>
      </c>
      <c r="AY183" s="246" t="s">
        <v>204</v>
      </c>
    </row>
    <row r="184" spans="1:65" s="2" customFormat="1" ht="16.5" customHeight="1">
      <c r="A184" s="38"/>
      <c r="B184" s="39"/>
      <c r="C184" s="280" t="s">
        <v>604</v>
      </c>
      <c r="D184" s="280" t="s">
        <v>366</v>
      </c>
      <c r="E184" s="281" t="s">
        <v>3184</v>
      </c>
      <c r="F184" s="282" t="s">
        <v>3185</v>
      </c>
      <c r="G184" s="283" t="s">
        <v>274</v>
      </c>
      <c r="H184" s="284">
        <v>1</v>
      </c>
      <c r="I184" s="285"/>
      <c r="J184" s="286">
        <f>ROUND(I184*H184,0)</f>
        <v>0</v>
      </c>
      <c r="K184" s="287"/>
      <c r="L184" s="288"/>
      <c r="M184" s="289" t="s">
        <v>1</v>
      </c>
      <c r="N184" s="290" t="s">
        <v>42</v>
      </c>
      <c r="O184" s="91"/>
      <c r="P184" s="231">
        <f>O184*H184</f>
        <v>0</v>
      </c>
      <c r="Q184" s="231">
        <v>0.0003</v>
      </c>
      <c r="R184" s="231">
        <f>Q184*H184</f>
        <v>0.0003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223</v>
      </c>
      <c r="AT184" s="233" t="s">
        <v>366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209</v>
      </c>
      <c r="BM184" s="233" t="s">
        <v>3186</v>
      </c>
    </row>
    <row r="185" spans="1:65" s="2" customFormat="1" ht="33" customHeight="1">
      <c r="A185" s="38"/>
      <c r="B185" s="39"/>
      <c r="C185" s="221" t="s">
        <v>609</v>
      </c>
      <c r="D185" s="221" t="s">
        <v>205</v>
      </c>
      <c r="E185" s="222" t="s">
        <v>3187</v>
      </c>
      <c r="F185" s="223" t="s">
        <v>3188</v>
      </c>
      <c r="G185" s="224" t="s">
        <v>274</v>
      </c>
      <c r="H185" s="225">
        <v>33</v>
      </c>
      <c r="I185" s="226"/>
      <c r="J185" s="227">
        <f>ROUND(I185*H185,0)</f>
        <v>0</v>
      </c>
      <c r="K185" s="228"/>
      <c r="L185" s="44"/>
      <c r="M185" s="229" t="s">
        <v>1</v>
      </c>
      <c r="N185" s="230" t="s">
        <v>42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209</v>
      </c>
      <c r="AT185" s="233" t="s">
        <v>205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209</v>
      </c>
      <c r="BM185" s="233" t="s">
        <v>488</v>
      </c>
    </row>
    <row r="186" spans="1:65" s="2" customFormat="1" ht="16.5" customHeight="1">
      <c r="A186" s="38"/>
      <c r="B186" s="39"/>
      <c r="C186" s="280" t="s">
        <v>518</v>
      </c>
      <c r="D186" s="280" t="s">
        <v>366</v>
      </c>
      <c r="E186" s="281" t="s">
        <v>3189</v>
      </c>
      <c r="F186" s="282" t="s">
        <v>3190</v>
      </c>
      <c r="G186" s="283" t="s">
        <v>274</v>
      </c>
      <c r="H186" s="284">
        <v>2</v>
      </c>
      <c r="I186" s="285"/>
      <c r="J186" s="286">
        <f>ROUND(I186*H186,0)</f>
        <v>0</v>
      </c>
      <c r="K186" s="287"/>
      <c r="L186" s="288"/>
      <c r="M186" s="289" t="s">
        <v>1</v>
      </c>
      <c r="N186" s="290" t="s">
        <v>42</v>
      </c>
      <c r="O186" s="91"/>
      <c r="P186" s="231">
        <f>O186*H186</f>
        <v>0</v>
      </c>
      <c r="Q186" s="231">
        <v>0.00029</v>
      </c>
      <c r="R186" s="231">
        <f>Q186*H186</f>
        <v>0.00058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223</v>
      </c>
      <c r="AT186" s="233" t="s">
        <v>366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209</v>
      </c>
      <c r="BM186" s="233" t="s">
        <v>3191</v>
      </c>
    </row>
    <row r="187" spans="1:65" s="2" customFormat="1" ht="16.5" customHeight="1">
      <c r="A187" s="38"/>
      <c r="B187" s="39"/>
      <c r="C187" s="280" t="s">
        <v>618</v>
      </c>
      <c r="D187" s="280" t="s">
        <v>366</v>
      </c>
      <c r="E187" s="281" t="s">
        <v>3192</v>
      </c>
      <c r="F187" s="282" t="s">
        <v>3193</v>
      </c>
      <c r="G187" s="283" t="s">
        <v>274</v>
      </c>
      <c r="H187" s="284">
        <v>8</v>
      </c>
      <c r="I187" s="285"/>
      <c r="J187" s="286">
        <f>ROUND(I187*H187,0)</f>
        <v>0</v>
      </c>
      <c r="K187" s="287"/>
      <c r="L187" s="288"/>
      <c r="M187" s="289" t="s">
        <v>1</v>
      </c>
      <c r="N187" s="290" t="s">
        <v>42</v>
      </c>
      <c r="O187" s="91"/>
      <c r="P187" s="231">
        <f>O187*H187</f>
        <v>0</v>
      </c>
      <c r="Q187" s="231">
        <v>0.00035</v>
      </c>
      <c r="R187" s="231">
        <f>Q187*H187</f>
        <v>0.0028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223</v>
      </c>
      <c r="AT187" s="233" t="s">
        <v>366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209</v>
      </c>
      <c r="BM187" s="233" t="s">
        <v>491</v>
      </c>
    </row>
    <row r="188" spans="1:51" s="12" customFormat="1" ht="12">
      <c r="A188" s="12"/>
      <c r="B188" s="235"/>
      <c r="C188" s="236"/>
      <c r="D188" s="237" t="s">
        <v>210</v>
      </c>
      <c r="E188" s="238" t="s">
        <v>1</v>
      </c>
      <c r="F188" s="239" t="s">
        <v>3194</v>
      </c>
      <c r="G188" s="236"/>
      <c r="H188" s="240">
        <v>8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46" t="s">
        <v>210</v>
      </c>
      <c r="AU188" s="246" t="s">
        <v>86</v>
      </c>
      <c r="AV188" s="12" t="s">
        <v>86</v>
      </c>
      <c r="AW188" s="12" t="s">
        <v>33</v>
      </c>
      <c r="AX188" s="12" t="s">
        <v>8</v>
      </c>
      <c r="AY188" s="246" t="s">
        <v>204</v>
      </c>
    </row>
    <row r="189" spans="1:65" s="2" customFormat="1" ht="16.5" customHeight="1">
      <c r="A189" s="38"/>
      <c r="B189" s="39"/>
      <c r="C189" s="280" t="s">
        <v>524</v>
      </c>
      <c r="D189" s="280" t="s">
        <v>366</v>
      </c>
      <c r="E189" s="281" t="s">
        <v>3195</v>
      </c>
      <c r="F189" s="282" t="s">
        <v>3196</v>
      </c>
      <c r="G189" s="283" t="s">
        <v>274</v>
      </c>
      <c r="H189" s="284">
        <v>1</v>
      </c>
      <c r="I189" s="285"/>
      <c r="J189" s="286">
        <f>ROUND(I189*H189,0)</f>
        <v>0</v>
      </c>
      <c r="K189" s="287"/>
      <c r="L189" s="288"/>
      <c r="M189" s="289" t="s">
        <v>1</v>
      </c>
      <c r="N189" s="290" t="s">
        <v>42</v>
      </c>
      <c r="O189" s="91"/>
      <c r="P189" s="231">
        <f>O189*H189</f>
        <v>0</v>
      </c>
      <c r="Q189" s="231">
        <v>0.00026</v>
      </c>
      <c r="R189" s="231">
        <f>Q189*H189</f>
        <v>0.00026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223</v>
      </c>
      <c r="AT189" s="233" t="s">
        <v>366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209</v>
      </c>
      <c r="BM189" s="233" t="s">
        <v>3197</v>
      </c>
    </row>
    <row r="190" spans="1:65" s="2" customFormat="1" ht="16.5" customHeight="1">
      <c r="A190" s="38"/>
      <c r="B190" s="39"/>
      <c r="C190" s="280" t="s">
        <v>626</v>
      </c>
      <c r="D190" s="280" t="s">
        <v>366</v>
      </c>
      <c r="E190" s="281" t="s">
        <v>3198</v>
      </c>
      <c r="F190" s="282" t="s">
        <v>3199</v>
      </c>
      <c r="G190" s="283" t="s">
        <v>274</v>
      </c>
      <c r="H190" s="284">
        <v>22</v>
      </c>
      <c r="I190" s="285"/>
      <c r="J190" s="286">
        <f>ROUND(I190*H190,0)</f>
        <v>0</v>
      </c>
      <c r="K190" s="287"/>
      <c r="L190" s="288"/>
      <c r="M190" s="289" t="s">
        <v>1</v>
      </c>
      <c r="N190" s="290" t="s">
        <v>42</v>
      </c>
      <c r="O190" s="91"/>
      <c r="P190" s="231">
        <f>O190*H190</f>
        <v>0</v>
      </c>
      <c r="Q190" s="231">
        <v>0.0004</v>
      </c>
      <c r="R190" s="231">
        <f>Q190*H190</f>
        <v>0.0088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223</v>
      </c>
      <c r="AT190" s="233" t="s">
        <v>366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209</v>
      </c>
      <c r="BM190" s="233" t="s">
        <v>3200</v>
      </c>
    </row>
    <row r="191" spans="1:65" s="2" customFormat="1" ht="33" customHeight="1">
      <c r="A191" s="38"/>
      <c r="B191" s="39"/>
      <c r="C191" s="221" t="s">
        <v>527</v>
      </c>
      <c r="D191" s="221" t="s">
        <v>205</v>
      </c>
      <c r="E191" s="222" t="s">
        <v>869</v>
      </c>
      <c r="F191" s="223" t="s">
        <v>870</v>
      </c>
      <c r="G191" s="224" t="s">
        <v>274</v>
      </c>
      <c r="H191" s="225">
        <v>118</v>
      </c>
      <c r="I191" s="226"/>
      <c r="J191" s="227">
        <f>ROUND(I191*H191,0)</f>
        <v>0</v>
      </c>
      <c r="K191" s="228"/>
      <c r="L191" s="44"/>
      <c r="M191" s="229" t="s">
        <v>1</v>
      </c>
      <c r="N191" s="23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209</v>
      </c>
      <c r="AT191" s="233" t="s">
        <v>205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209</v>
      </c>
      <c r="BM191" s="233" t="s">
        <v>506</v>
      </c>
    </row>
    <row r="192" spans="1:51" s="12" customFormat="1" ht="12">
      <c r="A192" s="12"/>
      <c r="B192" s="235"/>
      <c r="C192" s="236"/>
      <c r="D192" s="237" t="s">
        <v>210</v>
      </c>
      <c r="E192" s="238" t="s">
        <v>1</v>
      </c>
      <c r="F192" s="239" t="s">
        <v>3201</v>
      </c>
      <c r="G192" s="236"/>
      <c r="H192" s="240">
        <v>118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46" t="s">
        <v>210</v>
      </c>
      <c r="AU192" s="246" t="s">
        <v>86</v>
      </c>
      <c r="AV192" s="12" t="s">
        <v>86</v>
      </c>
      <c r="AW192" s="12" t="s">
        <v>33</v>
      </c>
      <c r="AX192" s="12" t="s">
        <v>8</v>
      </c>
      <c r="AY192" s="246" t="s">
        <v>204</v>
      </c>
    </row>
    <row r="193" spans="1:65" s="2" customFormat="1" ht="16.5" customHeight="1">
      <c r="A193" s="38"/>
      <c r="B193" s="39"/>
      <c r="C193" s="280" t="s">
        <v>633</v>
      </c>
      <c r="D193" s="280" t="s">
        <v>366</v>
      </c>
      <c r="E193" s="281" t="s">
        <v>3202</v>
      </c>
      <c r="F193" s="282" t="s">
        <v>3203</v>
      </c>
      <c r="G193" s="283" t="s">
        <v>274</v>
      </c>
      <c r="H193" s="284">
        <v>2</v>
      </c>
      <c r="I193" s="285"/>
      <c r="J193" s="286">
        <f>ROUND(I193*H193,0)</f>
        <v>0</v>
      </c>
      <c r="K193" s="287"/>
      <c r="L193" s="288"/>
      <c r="M193" s="289" t="s">
        <v>1</v>
      </c>
      <c r="N193" s="290" t="s">
        <v>42</v>
      </c>
      <c r="O193" s="91"/>
      <c r="P193" s="231">
        <f>O193*H193</f>
        <v>0</v>
      </c>
      <c r="Q193" s="231">
        <v>0.00054</v>
      </c>
      <c r="R193" s="231">
        <f>Q193*H193</f>
        <v>0.00108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223</v>
      </c>
      <c r="AT193" s="233" t="s">
        <v>366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209</v>
      </c>
      <c r="BM193" s="233" t="s">
        <v>3204</v>
      </c>
    </row>
    <row r="194" spans="1:65" s="2" customFormat="1" ht="16.5" customHeight="1">
      <c r="A194" s="38"/>
      <c r="B194" s="39"/>
      <c r="C194" s="280" t="s">
        <v>530</v>
      </c>
      <c r="D194" s="280" t="s">
        <v>366</v>
      </c>
      <c r="E194" s="281" t="s">
        <v>3205</v>
      </c>
      <c r="F194" s="282" t="s">
        <v>3206</v>
      </c>
      <c r="G194" s="283" t="s">
        <v>274</v>
      </c>
      <c r="H194" s="284">
        <v>2</v>
      </c>
      <c r="I194" s="285"/>
      <c r="J194" s="286">
        <f>ROUND(I194*H194,0)</f>
        <v>0</v>
      </c>
      <c r="K194" s="287"/>
      <c r="L194" s="288"/>
      <c r="M194" s="289" t="s">
        <v>1</v>
      </c>
      <c r="N194" s="290" t="s">
        <v>42</v>
      </c>
      <c r="O194" s="91"/>
      <c r="P194" s="231">
        <f>O194*H194</f>
        <v>0</v>
      </c>
      <c r="Q194" s="231">
        <v>0.00064</v>
      </c>
      <c r="R194" s="231">
        <f>Q194*H194</f>
        <v>0.00128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223</v>
      </c>
      <c r="AT194" s="233" t="s">
        <v>366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209</v>
      </c>
      <c r="BM194" s="233" t="s">
        <v>3207</v>
      </c>
    </row>
    <row r="195" spans="1:65" s="2" customFormat="1" ht="16.5" customHeight="1">
      <c r="A195" s="38"/>
      <c r="B195" s="39"/>
      <c r="C195" s="280" t="s">
        <v>640</v>
      </c>
      <c r="D195" s="280" t="s">
        <v>366</v>
      </c>
      <c r="E195" s="281" t="s">
        <v>3208</v>
      </c>
      <c r="F195" s="282" t="s">
        <v>3209</v>
      </c>
      <c r="G195" s="283" t="s">
        <v>274</v>
      </c>
      <c r="H195" s="284">
        <v>86</v>
      </c>
      <c r="I195" s="285"/>
      <c r="J195" s="286">
        <f>ROUND(I195*H195,0)</f>
        <v>0</v>
      </c>
      <c r="K195" s="287"/>
      <c r="L195" s="288"/>
      <c r="M195" s="289" t="s">
        <v>1</v>
      </c>
      <c r="N195" s="290" t="s">
        <v>42</v>
      </c>
      <c r="O195" s="91"/>
      <c r="P195" s="231">
        <f>O195*H195</f>
        <v>0</v>
      </c>
      <c r="Q195" s="231">
        <v>0.00065</v>
      </c>
      <c r="R195" s="231">
        <f>Q195*H195</f>
        <v>0.0559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223</v>
      </c>
      <c r="AT195" s="233" t="s">
        <v>366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209</v>
      </c>
      <c r="BM195" s="233" t="s">
        <v>604</v>
      </c>
    </row>
    <row r="196" spans="1:51" s="12" customFormat="1" ht="12">
      <c r="A196" s="12"/>
      <c r="B196" s="235"/>
      <c r="C196" s="236"/>
      <c r="D196" s="237" t="s">
        <v>210</v>
      </c>
      <c r="E196" s="238" t="s">
        <v>1</v>
      </c>
      <c r="F196" s="239" t="s">
        <v>3210</v>
      </c>
      <c r="G196" s="236"/>
      <c r="H196" s="240">
        <v>86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46" t="s">
        <v>210</v>
      </c>
      <c r="AU196" s="246" t="s">
        <v>86</v>
      </c>
      <c r="AV196" s="12" t="s">
        <v>86</v>
      </c>
      <c r="AW196" s="12" t="s">
        <v>33</v>
      </c>
      <c r="AX196" s="12" t="s">
        <v>8</v>
      </c>
      <c r="AY196" s="246" t="s">
        <v>204</v>
      </c>
    </row>
    <row r="197" spans="1:65" s="2" customFormat="1" ht="16.5" customHeight="1">
      <c r="A197" s="38"/>
      <c r="B197" s="39"/>
      <c r="C197" s="280" t="s">
        <v>534</v>
      </c>
      <c r="D197" s="280" t="s">
        <v>366</v>
      </c>
      <c r="E197" s="281" t="s">
        <v>3211</v>
      </c>
      <c r="F197" s="282" t="s">
        <v>3212</v>
      </c>
      <c r="G197" s="283" t="s">
        <v>274</v>
      </c>
      <c r="H197" s="284">
        <v>1</v>
      </c>
      <c r="I197" s="285"/>
      <c r="J197" s="286">
        <f>ROUND(I197*H197,0)</f>
        <v>0</v>
      </c>
      <c r="K197" s="287"/>
      <c r="L197" s="288"/>
      <c r="M197" s="289" t="s">
        <v>1</v>
      </c>
      <c r="N197" s="290" t="s">
        <v>42</v>
      </c>
      <c r="O197" s="91"/>
      <c r="P197" s="231">
        <f>O197*H197</f>
        <v>0</v>
      </c>
      <c r="Q197" s="231">
        <v>0.00046</v>
      </c>
      <c r="R197" s="231">
        <f>Q197*H197</f>
        <v>0.00046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223</v>
      </c>
      <c r="AT197" s="233" t="s">
        <v>366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209</v>
      </c>
      <c r="BM197" s="233" t="s">
        <v>3213</v>
      </c>
    </row>
    <row r="198" spans="1:65" s="2" customFormat="1" ht="16.5" customHeight="1">
      <c r="A198" s="38"/>
      <c r="B198" s="39"/>
      <c r="C198" s="280" t="s">
        <v>647</v>
      </c>
      <c r="D198" s="280" t="s">
        <v>366</v>
      </c>
      <c r="E198" s="281" t="s">
        <v>3214</v>
      </c>
      <c r="F198" s="282" t="s">
        <v>3215</v>
      </c>
      <c r="G198" s="283" t="s">
        <v>274</v>
      </c>
      <c r="H198" s="284">
        <v>23</v>
      </c>
      <c r="I198" s="285"/>
      <c r="J198" s="286">
        <f>ROUND(I198*H198,0)</f>
        <v>0</v>
      </c>
      <c r="K198" s="287"/>
      <c r="L198" s="288"/>
      <c r="M198" s="289" t="s">
        <v>1</v>
      </c>
      <c r="N198" s="290" t="s">
        <v>42</v>
      </c>
      <c r="O198" s="91"/>
      <c r="P198" s="231">
        <f>O198*H198</f>
        <v>0</v>
      </c>
      <c r="Q198" s="231">
        <v>0.00041</v>
      </c>
      <c r="R198" s="231">
        <f>Q198*H198</f>
        <v>0.00943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223</v>
      </c>
      <c r="AT198" s="233" t="s">
        <v>366</v>
      </c>
      <c r="AU198" s="233" t="s">
        <v>86</v>
      </c>
      <c r="AY198" s="17" t="s">
        <v>204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</v>
      </c>
      <c r="BK198" s="234">
        <f>ROUND(I198*H198,0)</f>
        <v>0</v>
      </c>
      <c r="BL198" s="17" t="s">
        <v>209</v>
      </c>
      <c r="BM198" s="233" t="s">
        <v>3216</v>
      </c>
    </row>
    <row r="199" spans="1:65" s="2" customFormat="1" ht="16.5" customHeight="1">
      <c r="A199" s="38"/>
      <c r="B199" s="39"/>
      <c r="C199" s="280" t="s">
        <v>537</v>
      </c>
      <c r="D199" s="280" t="s">
        <v>366</v>
      </c>
      <c r="E199" s="281" t="s">
        <v>3217</v>
      </c>
      <c r="F199" s="282" t="s">
        <v>3218</v>
      </c>
      <c r="G199" s="283" t="s">
        <v>274</v>
      </c>
      <c r="H199" s="284">
        <v>3</v>
      </c>
      <c r="I199" s="285"/>
      <c r="J199" s="286">
        <f>ROUND(I199*H199,0)</f>
        <v>0</v>
      </c>
      <c r="K199" s="287"/>
      <c r="L199" s="288"/>
      <c r="M199" s="289" t="s">
        <v>1</v>
      </c>
      <c r="N199" s="290" t="s">
        <v>42</v>
      </c>
      <c r="O199" s="91"/>
      <c r="P199" s="231">
        <f>O199*H199</f>
        <v>0</v>
      </c>
      <c r="Q199" s="231">
        <v>0.00076</v>
      </c>
      <c r="R199" s="231">
        <f>Q199*H199</f>
        <v>0.00228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223</v>
      </c>
      <c r="AT199" s="233" t="s">
        <v>366</v>
      </c>
      <c r="AU199" s="233" t="s">
        <v>86</v>
      </c>
      <c r="AY199" s="17" t="s">
        <v>204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</v>
      </c>
      <c r="BK199" s="234">
        <f>ROUND(I199*H199,0)</f>
        <v>0</v>
      </c>
      <c r="BL199" s="17" t="s">
        <v>209</v>
      </c>
      <c r="BM199" s="233" t="s">
        <v>3219</v>
      </c>
    </row>
    <row r="200" spans="1:65" s="2" customFormat="1" ht="16.5" customHeight="1">
      <c r="A200" s="38"/>
      <c r="B200" s="39"/>
      <c r="C200" s="280" t="s">
        <v>654</v>
      </c>
      <c r="D200" s="280" t="s">
        <v>366</v>
      </c>
      <c r="E200" s="281" t="s">
        <v>3220</v>
      </c>
      <c r="F200" s="282" t="s">
        <v>3221</v>
      </c>
      <c r="G200" s="283" t="s">
        <v>274</v>
      </c>
      <c r="H200" s="284">
        <v>1</v>
      </c>
      <c r="I200" s="285"/>
      <c r="J200" s="286">
        <f>ROUND(I200*H200,0)</f>
        <v>0</v>
      </c>
      <c r="K200" s="287"/>
      <c r="L200" s="288"/>
      <c r="M200" s="289" t="s">
        <v>1</v>
      </c>
      <c r="N200" s="290" t="s">
        <v>42</v>
      </c>
      <c r="O200" s="91"/>
      <c r="P200" s="231">
        <f>O200*H200</f>
        <v>0</v>
      </c>
      <c r="Q200" s="231">
        <v>0.0006</v>
      </c>
      <c r="R200" s="231">
        <f>Q200*H200</f>
        <v>0.0006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223</v>
      </c>
      <c r="AT200" s="233" t="s">
        <v>366</v>
      </c>
      <c r="AU200" s="233" t="s">
        <v>86</v>
      </c>
      <c r="AY200" s="17" t="s">
        <v>204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</v>
      </c>
      <c r="BK200" s="234">
        <f>ROUND(I200*H200,0)</f>
        <v>0</v>
      </c>
      <c r="BL200" s="17" t="s">
        <v>209</v>
      </c>
      <c r="BM200" s="233" t="s">
        <v>3222</v>
      </c>
    </row>
    <row r="201" spans="1:65" s="2" customFormat="1" ht="33" customHeight="1">
      <c r="A201" s="38"/>
      <c r="B201" s="39"/>
      <c r="C201" s="221" t="s">
        <v>540</v>
      </c>
      <c r="D201" s="221" t="s">
        <v>205</v>
      </c>
      <c r="E201" s="222" t="s">
        <v>3223</v>
      </c>
      <c r="F201" s="223" t="s">
        <v>3224</v>
      </c>
      <c r="G201" s="224" t="s">
        <v>274</v>
      </c>
      <c r="H201" s="225">
        <v>14</v>
      </c>
      <c r="I201" s="226"/>
      <c r="J201" s="227">
        <f>ROUND(I201*H201,0)</f>
        <v>0</v>
      </c>
      <c r="K201" s="228"/>
      <c r="L201" s="44"/>
      <c r="M201" s="229" t="s">
        <v>1</v>
      </c>
      <c r="N201" s="230" t="s">
        <v>42</v>
      </c>
      <c r="O201" s="91"/>
      <c r="P201" s="231">
        <f>O201*H201</f>
        <v>0</v>
      </c>
      <c r="Q201" s="231">
        <v>1E-05</v>
      </c>
      <c r="R201" s="231">
        <f>Q201*H201</f>
        <v>0.00014000000000000001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209</v>
      </c>
      <c r="AT201" s="233" t="s">
        <v>205</v>
      </c>
      <c r="AU201" s="233" t="s">
        <v>86</v>
      </c>
      <c r="AY201" s="17" t="s">
        <v>204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</v>
      </c>
      <c r="BK201" s="234">
        <f>ROUND(I201*H201,0)</f>
        <v>0</v>
      </c>
      <c r="BL201" s="17" t="s">
        <v>209</v>
      </c>
      <c r="BM201" s="233" t="s">
        <v>530</v>
      </c>
    </row>
    <row r="202" spans="1:65" s="2" customFormat="1" ht="16.5" customHeight="1">
      <c r="A202" s="38"/>
      <c r="B202" s="39"/>
      <c r="C202" s="280" t="s">
        <v>662</v>
      </c>
      <c r="D202" s="280" t="s">
        <v>366</v>
      </c>
      <c r="E202" s="281" t="s">
        <v>3225</v>
      </c>
      <c r="F202" s="282" t="s">
        <v>3226</v>
      </c>
      <c r="G202" s="283" t="s">
        <v>274</v>
      </c>
      <c r="H202" s="284">
        <v>1</v>
      </c>
      <c r="I202" s="285"/>
      <c r="J202" s="286">
        <f>ROUND(I202*H202,0)</f>
        <v>0</v>
      </c>
      <c r="K202" s="287"/>
      <c r="L202" s="288"/>
      <c r="M202" s="289" t="s">
        <v>1</v>
      </c>
      <c r="N202" s="290" t="s">
        <v>42</v>
      </c>
      <c r="O202" s="91"/>
      <c r="P202" s="231">
        <f>O202*H202</f>
        <v>0</v>
      </c>
      <c r="Q202" s="231">
        <v>0.00121</v>
      </c>
      <c r="R202" s="231">
        <f>Q202*H202</f>
        <v>0.00121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223</v>
      </c>
      <c r="AT202" s="233" t="s">
        <v>366</v>
      </c>
      <c r="AU202" s="233" t="s">
        <v>86</v>
      </c>
      <c r="AY202" s="17" t="s">
        <v>204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</v>
      </c>
      <c r="BK202" s="234">
        <f>ROUND(I202*H202,0)</f>
        <v>0</v>
      </c>
      <c r="BL202" s="17" t="s">
        <v>209</v>
      </c>
      <c r="BM202" s="233" t="s">
        <v>3227</v>
      </c>
    </row>
    <row r="203" spans="1:65" s="2" customFormat="1" ht="16.5" customHeight="1">
      <c r="A203" s="38"/>
      <c r="B203" s="39"/>
      <c r="C203" s="280" t="s">
        <v>673</v>
      </c>
      <c r="D203" s="280" t="s">
        <v>366</v>
      </c>
      <c r="E203" s="281" t="s">
        <v>3228</v>
      </c>
      <c r="F203" s="282" t="s">
        <v>3229</v>
      </c>
      <c r="G203" s="283" t="s">
        <v>274</v>
      </c>
      <c r="H203" s="284">
        <v>9</v>
      </c>
      <c r="I203" s="285"/>
      <c r="J203" s="286">
        <f>ROUND(I203*H203,0)</f>
        <v>0</v>
      </c>
      <c r="K203" s="287"/>
      <c r="L203" s="288"/>
      <c r="M203" s="289" t="s">
        <v>1</v>
      </c>
      <c r="N203" s="290" t="s">
        <v>42</v>
      </c>
      <c r="O203" s="91"/>
      <c r="P203" s="231">
        <f>O203*H203</f>
        <v>0</v>
      </c>
      <c r="Q203" s="231">
        <v>0.0014</v>
      </c>
      <c r="R203" s="231">
        <f>Q203*H203</f>
        <v>0.0126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223</v>
      </c>
      <c r="AT203" s="233" t="s">
        <v>366</v>
      </c>
      <c r="AU203" s="233" t="s">
        <v>86</v>
      </c>
      <c r="AY203" s="17" t="s">
        <v>204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</v>
      </c>
      <c r="BK203" s="234">
        <f>ROUND(I203*H203,0)</f>
        <v>0</v>
      </c>
      <c r="BL203" s="17" t="s">
        <v>209</v>
      </c>
      <c r="BM203" s="233" t="s">
        <v>534</v>
      </c>
    </row>
    <row r="204" spans="1:51" s="12" customFormat="1" ht="12">
      <c r="A204" s="12"/>
      <c r="B204" s="235"/>
      <c r="C204" s="236"/>
      <c r="D204" s="237" t="s">
        <v>210</v>
      </c>
      <c r="E204" s="238" t="s">
        <v>1</v>
      </c>
      <c r="F204" s="239" t="s">
        <v>3230</v>
      </c>
      <c r="G204" s="236"/>
      <c r="H204" s="240">
        <v>9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46" t="s">
        <v>210</v>
      </c>
      <c r="AU204" s="246" t="s">
        <v>86</v>
      </c>
      <c r="AV204" s="12" t="s">
        <v>86</v>
      </c>
      <c r="AW204" s="12" t="s">
        <v>33</v>
      </c>
      <c r="AX204" s="12" t="s">
        <v>8</v>
      </c>
      <c r="AY204" s="246" t="s">
        <v>204</v>
      </c>
    </row>
    <row r="205" spans="1:65" s="2" customFormat="1" ht="16.5" customHeight="1">
      <c r="A205" s="38"/>
      <c r="B205" s="39"/>
      <c r="C205" s="280" t="s">
        <v>677</v>
      </c>
      <c r="D205" s="280" t="s">
        <v>366</v>
      </c>
      <c r="E205" s="281" t="s">
        <v>3231</v>
      </c>
      <c r="F205" s="282" t="s">
        <v>3232</v>
      </c>
      <c r="G205" s="283" t="s">
        <v>274</v>
      </c>
      <c r="H205" s="284">
        <v>4</v>
      </c>
      <c r="I205" s="285"/>
      <c r="J205" s="286">
        <f>ROUND(I205*H205,0)</f>
        <v>0</v>
      </c>
      <c r="K205" s="287"/>
      <c r="L205" s="288"/>
      <c r="M205" s="289" t="s">
        <v>1</v>
      </c>
      <c r="N205" s="290" t="s">
        <v>42</v>
      </c>
      <c r="O205" s="91"/>
      <c r="P205" s="231">
        <f>O205*H205</f>
        <v>0</v>
      </c>
      <c r="Q205" s="231">
        <v>0.00079</v>
      </c>
      <c r="R205" s="231">
        <f>Q205*H205</f>
        <v>0.00316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223</v>
      </c>
      <c r="AT205" s="233" t="s">
        <v>366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209</v>
      </c>
      <c r="BM205" s="233" t="s">
        <v>3233</v>
      </c>
    </row>
    <row r="206" spans="1:65" s="2" customFormat="1" ht="33" customHeight="1">
      <c r="A206" s="38"/>
      <c r="B206" s="39"/>
      <c r="C206" s="221" t="s">
        <v>544</v>
      </c>
      <c r="D206" s="221" t="s">
        <v>205</v>
      </c>
      <c r="E206" s="222" t="s">
        <v>3234</v>
      </c>
      <c r="F206" s="223" t="s">
        <v>3235</v>
      </c>
      <c r="G206" s="224" t="s">
        <v>274</v>
      </c>
      <c r="H206" s="225">
        <v>1</v>
      </c>
      <c r="I206" s="226"/>
      <c r="J206" s="227">
        <f>ROUND(I206*H206,0)</f>
        <v>0</v>
      </c>
      <c r="K206" s="228"/>
      <c r="L206" s="44"/>
      <c r="M206" s="229" t="s">
        <v>1</v>
      </c>
      <c r="N206" s="230" t="s">
        <v>42</v>
      </c>
      <c r="O206" s="91"/>
      <c r="P206" s="231">
        <f>O206*H206</f>
        <v>0</v>
      </c>
      <c r="Q206" s="231">
        <v>1E-05</v>
      </c>
      <c r="R206" s="231">
        <f>Q206*H206</f>
        <v>1E-05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209</v>
      </c>
      <c r="AT206" s="233" t="s">
        <v>205</v>
      </c>
      <c r="AU206" s="233" t="s">
        <v>86</v>
      </c>
      <c r="AY206" s="17" t="s">
        <v>204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</v>
      </c>
      <c r="BK206" s="234">
        <f>ROUND(I206*H206,0)</f>
        <v>0</v>
      </c>
      <c r="BL206" s="17" t="s">
        <v>209</v>
      </c>
      <c r="BM206" s="233" t="s">
        <v>3236</v>
      </c>
    </row>
    <row r="207" spans="1:65" s="2" customFormat="1" ht="16.5" customHeight="1">
      <c r="A207" s="38"/>
      <c r="B207" s="39"/>
      <c r="C207" s="280" t="s">
        <v>686</v>
      </c>
      <c r="D207" s="280" t="s">
        <v>366</v>
      </c>
      <c r="E207" s="281" t="s">
        <v>3237</v>
      </c>
      <c r="F207" s="282" t="s">
        <v>3238</v>
      </c>
      <c r="G207" s="283" t="s">
        <v>274</v>
      </c>
      <c r="H207" s="284">
        <v>1</v>
      </c>
      <c r="I207" s="285"/>
      <c r="J207" s="286">
        <f>ROUND(I207*H207,0)</f>
        <v>0</v>
      </c>
      <c r="K207" s="287"/>
      <c r="L207" s="288"/>
      <c r="M207" s="289" t="s">
        <v>1</v>
      </c>
      <c r="N207" s="290" t="s">
        <v>42</v>
      </c>
      <c r="O207" s="91"/>
      <c r="P207" s="231">
        <f>O207*H207</f>
        <v>0</v>
      </c>
      <c r="Q207" s="231">
        <v>0.0026</v>
      </c>
      <c r="R207" s="231">
        <f>Q207*H207</f>
        <v>0.0026</v>
      </c>
      <c r="S207" s="231">
        <v>0</v>
      </c>
      <c r="T207" s="23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3" t="s">
        <v>223</v>
      </c>
      <c r="AT207" s="233" t="s">
        <v>366</v>
      </c>
      <c r="AU207" s="233" t="s">
        <v>86</v>
      </c>
      <c r="AY207" s="17" t="s">
        <v>204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8</v>
      </c>
      <c r="BK207" s="234">
        <f>ROUND(I207*H207,0)</f>
        <v>0</v>
      </c>
      <c r="BL207" s="17" t="s">
        <v>209</v>
      </c>
      <c r="BM207" s="233" t="s">
        <v>3239</v>
      </c>
    </row>
    <row r="208" spans="1:65" s="2" customFormat="1" ht="33" customHeight="1">
      <c r="A208" s="38"/>
      <c r="B208" s="39"/>
      <c r="C208" s="221" t="s">
        <v>548</v>
      </c>
      <c r="D208" s="221" t="s">
        <v>205</v>
      </c>
      <c r="E208" s="222" t="s">
        <v>3240</v>
      </c>
      <c r="F208" s="223" t="s">
        <v>3241</v>
      </c>
      <c r="G208" s="224" t="s">
        <v>274</v>
      </c>
      <c r="H208" s="225">
        <v>4</v>
      </c>
      <c r="I208" s="226"/>
      <c r="J208" s="227">
        <f>ROUND(I208*H208,0)</f>
        <v>0</v>
      </c>
      <c r="K208" s="228"/>
      <c r="L208" s="44"/>
      <c r="M208" s="229" t="s">
        <v>1</v>
      </c>
      <c r="N208" s="230" t="s">
        <v>42</v>
      </c>
      <c r="O208" s="91"/>
      <c r="P208" s="231">
        <f>O208*H208</f>
        <v>0</v>
      </c>
      <c r="Q208" s="231">
        <v>1E-05</v>
      </c>
      <c r="R208" s="231">
        <f>Q208*H208</f>
        <v>4E-05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209</v>
      </c>
      <c r="AT208" s="233" t="s">
        <v>205</v>
      </c>
      <c r="AU208" s="233" t="s">
        <v>86</v>
      </c>
      <c r="AY208" s="17" t="s">
        <v>204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</v>
      </c>
      <c r="BK208" s="234">
        <f>ROUND(I208*H208,0)</f>
        <v>0</v>
      </c>
      <c r="BL208" s="17" t="s">
        <v>209</v>
      </c>
      <c r="BM208" s="233" t="s">
        <v>537</v>
      </c>
    </row>
    <row r="209" spans="1:65" s="2" customFormat="1" ht="16.5" customHeight="1">
      <c r="A209" s="38"/>
      <c r="B209" s="39"/>
      <c r="C209" s="280" t="s">
        <v>699</v>
      </c>
      <c r="D209" s="280" t="s">
        <v>366</v>
      </c>
      <c r="E209" s="281" t="s">
        <v>3242</v>
      </c>
      <c r="F209" s="282" t="s">
        <v>3243</v>
      </c>
      <c r="G209" s="283" t="s">
        <v>274</v>
      </c>
      <c r="H209" s="284">
        <v>1</v>
      </c>
      <c r="I209" s="285"/>
      <c r="J209" s="286">
        <f>ROUND(I209*H209,0)</f>
        <v>0</v>
      </c>
      <c r="K209" s="287"/>
      <c r="L209" s="288"/>
      <c r="M209" s="289" t="s">
        <v>1</v>
      </c>
      <c r="N209" s="290" t="s">
        <v>42</v>
      </c>
      <c r="O209" s="91"/>
      <c r="P209" s="231">
        <f>O209*H209</f>
        <v>0</v>
      </c>
      <c r="Q209" s="231">
        <v>0.00391</v>
      </c>
      <c r="R209" s="231">
        <f>Q209*H209</f>
        <v>0.00391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223</v>
      </c>
      <c r="AT209" s="233" t="s">
        <v>366</v>
      </c>
      <c r="AU209" s="233" t="s">
        <v>86</v>
      </c>
      <c r="AY209" s="17" t="s">
        <v>204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</v>
      </c>
      <c r="BK209" s="234">
        <f>ROUND(I209*H209,0)</f>
        <v>0</v>
      </c>
      <c r="BL209" s="17" t="s">
        <v>209</v>
      </c>
      <c r="BM209" s="233" t="s">
        <v>540</v>
      </c>
    </row>
    <row r="210" spans="1:65" s="2" customFormat="1" ht="16.5" customHeight="1">
      <c r="A210" s="38"/>
      <c r="B210" s="39"/>
      <c r="C210" s="280" t="s">
        <v>554</v>
      </c>
      <c r="D210" s="280" t="s">
        <v>366</v>
      </c>
      <c r="E210" s="281" t="s">
        <v>3244</v>
      </c>
      <c r="F210" s="282" t="s">
        <v>3245</v>
      </c>
      <c r="G210" s="283" t="s">
        <v>274</v>
      </c>
      <c r="H210" s="284">
        <v>2</v>
      </c>
      <c r="I210" s="285"/>
      <c r="J210" s="286">
        <f>ROUND(I210*H210,0)</f>
        <v>0</v>
      </c>
      <c r="K210" s="287"/>
      <c r="L210" s="288"/>
      <c r="M210" s="289" t="s">
        <v>1</v>
      </c>
      <c r="N210" s="290" t="s">
        <v>42</v>
      </c>
      <c r="O210" s="91"/>
      <c r="P210" s="231">
        <f>O210*H210</f>
        <v>0</v>
      </c>
      <c r="Q210" s="231">
        <v>0.00348</v>
      </c>
      <c r="R210" s="231">
        <f>Q210*H210</f>
        <v>0.00696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223</v>
      </c>
      <c r="AT210" s="233" t="s">
        <v>366</v>
      </c>
      <c r="AU210" s="233" t="s">
        <v>86</v>
      </c>
      <c r="AY210" s="17" t="s">
        <v>204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</v>
      </c>
      <c r="BK210" s="234">
        <f>ROUND(I210*H210,0)</f>
        <v>0</v>
      </c>
      <c r="BL210" s="17" t="s">
        <v>209</v>
      </c>
      <c r="BM210" s="233" t="s">
        <v>3246</v>
      </c>
    </row>
    <row r="211" spans="1:65" s="2" customFormat="1" ht="16.5" customHeight="1">
      <c r="A211" s="38"/>
      <c r="B211" s="39"/>
      <c r="C211" s="280" t="s">
        <v>709</v>
      </c>
      <c r="D211" s="280" t="s">
        <v>366</v>
      </c>
      <c r="E211" s="281" t="s">
        <v>3247</v>
      </c>
      <c r="F211" s="282" t="s">
        <v>3248</v>
      </c>
      <c r="G211" s="283" t="s">
        <v>274</v>
      </c>
      <c r="H211" s="284">
        <v>1</v>
      </c>
      <c r="I211" s="285"/>
      <c r="J211" s="286">
        <f>ROUND(I211*H211,0)</f>
        <v>0</v>
      </c>
      <c r="K211" s="287"/>
      <c r="L211" s="288"/>
      <c r="M211" s="289" t="s">
        <v>1</v>
      </c>
      <c r="N211" s="290" t="s">
        <v>42</v>
      </c>
      <c r="O211" s="91"/>
      <c r="P211" s="231">
        <f>O211*H211</f>
        <v>0</v>
      </c>
      <c r="Q211" s="231">
        <v>0.0064</v>
      </c>
      <c r="R211" s="231">
        <f>Q211*H211</f>
        <v>0.0064</v>
      </c>
      <c r="S211" s="231">
        <v>0</v>
      </c>
      <c r="T211" s="23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3" t="s">
        <v>223</v>
      </c>
      <c r="AT211" s="233" t="s">
        <v>366</v>
      </c>
      <c r="AU211" s="233" t="s">
        <v>86</v>
      </c>
      <c r="AY211" s="17" t="s">
        <v>204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8</v>
      </c>
      <c r="BK211" s="234">
        <f>ROUND(I211*H211,0)</f>
        <v>0</v>
      </c>
      <c r="BL211" s="17" t="s">
        <v>209</v>
      </c>
      <c r="BM211" s="233" t="s">
        <v>3249</v>
      </c>
    </row>
    <row r="212" spans="1:65" s="2" customFormat="1" ht="33" customHeight="1">
      <c r="A212" s="38"/>
      <c r="B212" s="39"/>
      <c r="C212" s="221" t="s">
        <v>558</v>
      </c>
      <c r="D212" s="221" t="s">
        <v>205</v>
      </c>
      <c r="E212" s="222" t="s">
        <v>877</v>
      </c>
      <c r="F212" s="223" t="s">
        <v>878</v>
      </c>
      <c r="G212" s="224" t="s">
        <v>274</v>
      </c>
      <c r="H212" s="225">
        <v>8</v>
      </c>
      <c r="I212" s="226"/>
      <c r="J212" s="227">
        <f>ROUND(I212*H212,0)</f>
        <v>0</v>
      </c>
      <c r="K212" s="228"/>
      <c r="L212" s="44"/>
      <c r="M212" s="229" t="s">
        <v>1</v>
      </c>
      <c r="N212" s="230" t="s">
        <v>42</v>
      </c>
      <c r="O212" s="91"/>
      <c r="P212" s="231">
        <f>O212*H212</f>
        <v>0</v>
      </c>
      <c r="Q212" s="231">
        <v>1E-05</v>
      </c>
      <c r="R212" s="231">
        <f>Q212*H212</f>
        <v>8E-05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209</v>
      </c>
      <c r="AT212" s="233" t="s">
        <v>205</v>
      </c>
      <c r="AU212" s="233" t="s">
        <v>86</v>
      </c>
      <c r="AY212" s="17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</v>
      </c>
      <c r="BK212" s="234">
        <f>ROUND(I212*H212,0)</f>
        <v>0</v>
      </c>
      <c r="BL212" s="17" t="s">
        <v>209</v>
      </c>
      <c r="BM212" s="233" t="s">
        <v>548</v>
      </c>
    </row>
    <row r="213" spans="1:65" s="2" customFormat="1" ht="21.75" customHeight="1">
      <c r="A213" s="38"/>
      <c r="B213" s="39"/>
      <c r="C213" s="280" t="s">
        <v>717</v>
      </c>
      <c r="D213" s="280" t="s">
        <v>366</v>
      </c>
      <c r="E213" s="281" t="s">
        <v>3250</v>
      </c>
      <c r="F213" s="282" t="s">
        <v>3251</v>
      </c>
      <c r="G213" s="283" t="s">
        <v>274</v>
      </c>
      <c r="H213" s="284">
        <v>1</v>
      </c>
      <c r="I213" s="285"/>
      <c r="J213" s="286">
        <f>ROUND(I213*H213,0)</f>
        <v>0</v>
      </c>
      <c r="K213" s="287"/>
      <c r="L213" s="288"/>
      <c r="M213" s="289" t="s">
        <v>1</v>
      </c>
      <c r="N213" s="290" t="s">
        <v>42</v>
      </c>
      <c r="O213" s="91"/>
      <c r="P213" s="231">
        <f>O213*H213</f>
        <v>0</v>
      </c>
      <c r="Q213" s="231">
        <v>0.00123</v>
      </c>
      <c r="R213" s="231">
        <f>Q213*H213</f>
        <v>0.00123</v>
      </c>
      <c r="S213" s="231">
        <v>0</v>
      </c>
      <c r="T213" s="23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3" t="s">
        <v>223</v>
      </c>
      <c r="AT213" s="233" t="s">
        <v>366</v>
      </c>
      <c r="AU213" s="233" t="s">
        <v>86</v>
      </c>
      <c r="AY213" s="17" t="s">
        <v>204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7" t="s">
        <v>8</v>
      </c>
      <c r="BK213" s="234">
        <f>ROUND(I213*H213,0)</f>
        <v>0</v>
      </c>
      <c r="BL213" s="17" t="s">
        <v>209</v>
      </c>
      <c r="BM213" s="233" t="s">
        <v>3252</v>
      </c>
    </row>
    <row r="214" spans="1:65" s="2" customFormat="1" ht="21.75" customHeight="1">
      <c r="A214" s="38"/>
      <c r="B214" s="39"/>
      <c r="C214" s="280" t="s">
        <v>566</v>
      </c>
      <c r="D214" s="280" t="s">
        <v>366</v>
      </c>
      <c r="E214" s="281" t="s">
        <v>3253</v>
      </c>
      <c r="F214" s="282" t="s">
        <v>3254</v>
      </c>
      <c r="G214" s="283" t="s">
        <v>274</v>
      </c>
      <c r="H214" s="284">
        <v>1</v>
      </c>
      <c r="I214" s="285"/>
      <c r="J214" s="286">
        <f>ROUND(I214*H214,0)</f>
        <v>0</v>
      </c>
      <c r="K214" s="287"/>
      <c r="L214" s="288"/>
      <c r="M214" s="289" t="s">
        <v>1</v>
      </c>
      <c r="N214" s="290" t="s">
        <v>42</v>
      </c>
      <c r="O214" s="91"/>
      <c r="P214" s="231">
        <f>O214*H214</f>
        <v>0</v>
      </c>
      <c r="Q214" s="231">
        <v>0.00121</v>
      </c>
      <c r="R214" s="231">
        <f>Q214*H214</f>
        <v>0.00121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223</v>
      </c>
      <c r="AT214" s="233" t="s">
        <v>366</v>
      </c>
      <c r="AU214" s="233" t="s">
        <v>86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209</v>
      </c>
      <c r="BM214" s="233" t="s">
        <v>554</v>
      </c>
    </row>
    <row r="215" spans="1:65" s="2" customFormat="1" ht="21.75" customHeight="1">
      <c r="A215" s="38"/>
      <c r="B215" s="39"/>
      <c r="C215" s="280" t="s">
        <v>730</v>
      </c>
      <c r="D215" s="280" t="s">
        <v>366</v>
      </c>
      <c r="E215" s="281" t="s">
        <v>3255</v>
      </c>
      <c r="F215" s="282" t="s">
        <v>3256</v>
      </c>
      <c r="G215" s="283" t="s">
        <v>274</v>
      </c>
      <c r="H215" s="284">
        <v>6</v>
      </c>
      <c r="I215" s="285"/>
      <c r="J215" s="286">
        <f>ROUND(I215*H215,0)</f>
        <v>0</v>
      </c>
      <c r="K215" s="287"/>
      <c r="L215" s="288"/>
      <c r="M215" s="289" t="s">
        <v>1</v>
      </c>
      <c r="N215" s="290" t="s">
        <v>42</v>
      </c>
      <c r="O215" s="91"/>
      <c r="P215" s="231">
        <f>O215*H215</f>
        <v>0</v>
      </c>
      <c r="Q215" s="231">
        <v>0.0022</v>
      </c>
      <c r="R215" s="231">
        <f>Q215*H215</f>
        <v>0.0132</v>
      </c>
      <c r="S215" s="231">
        <v>0</v>
      </c>
      <c r="T215" s="23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3" t="s">
        <v>223</v>
      </c>
      <c r="AT215" s="233" t="s">
        <v>366</v>
      </c>
      <c r="AU215" s="233" t="s">
        <v>86</v>
      </c>
      <c r="AY215" s="17" t="s">
        <v>204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7" t="s">
        <v>8</v>
      </c>
      <c r="BK215" s="234">
        <f>ROUND(I215*H215,0)</f>
        <v>0</v>
      </c>
      <c r="BL215" s="17" t="s">
        <v>209</v>
      </c>
      <c r="BM215" s="233" t="s">
        <v>558</v>
      </c>
    </row>
    <row r="216" spans="1:65" s="2" customFormat="1" ht="33" customHeight="1">
      <c r="A216" s="38"/>
      <c r="B216" s="39"/>
      <c r="C216" s="221" t="s">
        <v>569</v>
      </c>
      <c r="D216" s="221" t="s">
        <v>205</v>
      </c>
      <c r="E216" s="222" t="s">
        <v>3257</v>
      </c>
      <c r="F216" s="223" t="s">
        <v>3258</v>
      </c>
      <c r="G216" s="224" t="s">
        <v>274</v>
      </c>
      <c r="H216" s="225">
        <v>14</v>
      </c>
      <c r="I216" s="226"/>
      <c r="J216" s="227">
        <f>ROUND(I216*H216,0)</f>
        <v>0</v>
      </c>
      <c r="K216" s="228"/>
      <c r="L216" s="44"/>
      <c r="M216" s="229" t="s">
        <v>1</v>
      </c>
      <c r="N216" s="230" t="s">
        <v>42</v>
      </c>
      <c r="O216" s="91"/>
      <c r="P216" s="231">
        <f>O216*H216</f>
        <v>0</v>
      </c>
      <c r="Q216" s="231">
        <v>1E-05</v>
      </c>
      <c r="R216" s="231">
        <f>Q216*H216</f>
        <v>0.00014000000000000001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209</v>
      </c>
      <c r="AT216" s="233" t="s">
        <v>205</v>
      </c>
      <c r="AU216" s="233" t="s">
        <v>86</v>
      </c>
      <c r="AY216" s="17" t="s">
        <v>204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</v>
      </c>
      <c r="BK216" s="234">
        <f>ROUND(I216*H216,0)</f>
        <v>0</v>
      </c>
      <c r="BL216" s="17" t="s">
        <v>209</v>
      </c>
      <c r="BM216" s="233" t="s">
        <v>566</v>
      </c>
    </row>
    <row r="217" spans="1:65" s="2" customFormat="1" ht="21.75" customHeight="1">
      <c r="A217" s="38"/>
      <c r="B217" s="39"/>
      <c r="C217" s="280" t="s">
        <v>735</v>
      </c>
      <c r="D217" s="280" t="s">
        <v>366</v>
      </c>
      <c r="E217" s="281" t="s">
        <v>3259</v>
      </c>
      <c r="F217" s="282" t="s">
        <v>3260</v>
      </c>
      <c r="G217" s="283" t="s">
        <v>274</v>
      </c>
      <c r="H217" s="284">
        <v>9</v>
      </c>
      <c r="I217" s="285"/>
      <c r="J217" s="286">
        <f>ROUND(I217*H217,0)</f>
        <v>0</v>
      </c>
      <c r="K217" s="287"/>
      <c r="L217" s="288"/>
      <c r="M217" s="289" t="s">
        <v>1</v>
      </c>
      <c r="N217" s="290" t="s">
        <v>42</v>
      </c>
      <c r="O217" s="91"/>
      <c r="P217" s="231">
        <f>O217*H217</f>
        <v>0</v>
      </c>
      <c r="Q217" s="231">
        <v>0.00237</v>
      </c>
      <c r="R217" s="231">
        <f>Q217*H217</f>
        <v>0.021330000000000002</v>
      </c>
      <c r="S217" s="231">
        <v>0</v>
      </c>
      <c r="T217" s="23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3" t="s">
        <v>223</v>
      </c>
      <c r="AT217" s="233" t="s">
        <v>366</v>
      </c>
      <c r="AU217" s="233" t="s">
        <v>86</v>
      </c>
      <c r="AY217" s="17" t="s">
        <v>204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7" t="s">
        <v>8</v>
      </c>
      <c r="BK217" s="234">
        <f>ROUND(I217*H217,0)</f>
        <v>0</v>
      </c>
      <c r="BL217" s="17" t="s">
        <v>209</v>
      </c>
      <c r="BM217" s="233" t="s">
        <v>569</v>
      </c>
    </row>
    <row r="218" spans="1:65" s="2" customFormat="1" ht="21.75" customHeight="1">
      <c r="A218" s="38"/>
      <c r="B218" s="39"/>
      <c r="C218" s="280" t="s">
        <v>572</v>
      </c>
      <c r="D218" s="280" t="s">
        <v>366</v>
      </c>
      <c r="E218" s="281" t="s">
        <v>3261</v>
      </c>
      <c r="F218" s="282" t="s">
        <v>3262</v>
      </c>
      <c r="G218" s="283" t="s">
        <v>274</v>
      </c>
      <c r="H218" s="284">
        <v>1</v>
      </c>
      <c r="I218" s="285"/>
      <c r="J218" s="286">
        <f>ROUND(I218*H218,0)</f>
        <v>0</v>
      </c>
      <c r="K218" s="287"/>
      <c r="L218" s="288"/>
      <c r="M218" s="289" t="s">
        <v>1</v>
      </c>
      <c r="N218" s="290" t="s">
        <v>42</v>
      </c>
      <c r="O218" s="91"/>
      <c r="P218" s="231">
        <f>O218*H218</f>
        <v>0</v>
      </c>
      <c r="Q218" s="231">
        <v>0.00247</v>
      </c>
      <c r="R218" s="231">
        <f>Q218*H218</f>
        <v>0.00247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223</v>
      </c>
      <c r="AT218" s="233" t="s">
        <v>366</v>
      </c>
      <c r="AU218" s="233" t="s">
        <v>86</v>
      </c>
      <c r="AY218" s="17" t="s">
        <v>204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</v>
      </c>
      <c r="BK218" s="234">
        <f>ROUND(I218*H218,0)</f>
        <v>0</v>
      </c>
      <c r="BL218" s="17" t="s">
        <v>209</v>
      </c>
      <c r="BM218" s="233" t="s">
        <v>572</v>
      </c>
    </row>
    <row r="219" spans="1:65" s="2" customFormat="1" ht="21.75" customHeight="1">
      <c r="A219" s="38"/>
      <c r="B219" s="39"/>
      <c r="C219" s="280" t="s">
        <v>745</v>
      </c>
      <c r="D219" s="280" t="s">
        <v>366</v>
      </c>
      <c r="E219" s="281" t="s">
        <v>3263</v>
      </c>
      <c r="F219" s="282" t="s">
        <v>3264</v>
      </c>
      <c r="G219" s="283" t="s">
        <v>274</v>
      </c>
      <c r="H219" s="284">
        <v>4</v>
      </c>
      <c r="I219" s="285"/>
      <c r="J219" s="286">
        <f>ROUND(I219*H219,0)</f>
        <v>0</v>
      </c>
      <c r="K219" s="287"/>
      <c r="L219" s="288"/>
      <c r="M219" s="289" t="s">
        <v>1</v>
      </c>
      <c r="N219" s="290" t="s">
        <v>42</v>
      </c>
      <c r="O219" s="91"/>
      <c r="P219" s="231">
        <f>O219*H219</f>
        <v>0</v>
      </c>
      <c r="Q219" s="231">
        <v>0.00263</v>
      </c>
      <c r="R219" s="231">
        <f>Q219*H219</f>
        <v>0.01052</v>
      </c>
      <c r="S219" s="231">
        <v>0</v>
      </c>
      <c r="T219" s="23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3" t="s">
        <v>223</v>
      </c>
      <c r="AT219" s="233" t="s">
        <v>366</v>
      </c>
      <c r="AU219" s="233" t="s">
        <v>86</v>
      </c>
      <c r="AY219" s="17" t="s">
        <v>204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8</v>
      </c>
      <c r="BK219" s="234">
        <f>ROUND(I219*H219,0)</f>
        <v>0</v>
      </c>
      <c r="BL219" s="17" t="s">
        <v>209</v>
      </c>
      <c r="BM219" s="233" t="s">
        <v>576</v>
      </c>
    </row>
    <row r="220" spans="1:65" s="2" customFormat="1" ht="33" customHeight="1">
      <c r="A220" s="38"/>
      <c r="B220" s="39"/>
      <c r="C220" s="221" t="s">
        <v>576</v>
      </c>
      <c r="D220" s="221" t="s">
        <v>205</v>
      </c>
      <c r="E220" s="222" t="s">
        <v>3265</v>
      </c>
      <c r="F220" s="223" t="s">
        <v>3266</v>
      </c>
      <c r="G220" s="224" t="s">
        <v>274</v>
      </c>
      <c r="H220" s="225">
        <v>6</v>
      </c>
      <c r="I220" s="226"/>
      <c r="J220" s="227">
        <f>ROUND(I220*H220,0)</f>
        <v>0</v>
      </c>
      <c r="K220" s="228"/>
      <c r="L220" s="44"/>
      <c r="M220" s="229" t="s">
        <v>1</v>
      </c>
      <c r="N220" s="230" t="s">
        <v>42</v>
      </c>
      <c r="O220" s="91"/>
      <c r="P220" s="231">
        <f>O220*H220</f>
        <v>0</v>
      </c>
      <c r="Q220" s="231">
        <v>2E-05</v>
      </c>
      <c r="R220" s="231">
        <f>Q220*H220</f>
        <v>0.00012000000000000002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209</v>
      </c>
      <c r="AT220" s="233" t="s">
        <v>205</v>
      </c>
      <c r="AU220" s="233" t="s">
        <v>86</v>
      </c>
      <c r="AY220" s="17" t="s">
        <v>204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</v>
      </c>
      <c r="BK220" s="234">
        <f>ROUND(I220*H220,0)</f>
        <v>0</v>
      </c>
      <c r="BL220" s="17" t="s">
        <v>209</v>
      </c>
      <c r="BM220" s="233" t="s">
        <v>580</v>
      </c>
    </row>
    <row r="221" spans="1:65" s="2" customFormat="1" ht="21.75" customHeight="1">
      <c r="A221" s="38"/>
      <c r="B221" s="39"/>
      <c r="C221" s="280" t="s">
        <v>751</v>
      </c>
      <c r="D221" s="280" t="s">
        <v>366</v>
      </c>
      <c r="E221" s="281" t="s">
        <v>3267</v>
      </c>
      <c r="F221" s="282" t="s">
        <v>3268</v>
      </c>
      <c r="G221" s="283" t="s">
        <v>274</v>
      </c>
      <c r="H221" s="284">
        <v>1</v>
      </c>
      <c r="I221" s="285"/>
      <c r="J221" s="286">
        <f>ROUND(I221*H221,0)</f>
        <v>0</v>
      </c>
      <c r="K221" s="287"/>
      <c r="L221" s="288"/>
      <c r="M221" s="289" t="s">
        <v>1</v>
      </c>
      <c r="N221" s="290" t="s">
        <v>42</v>
      </c>
      <c r="O221" s="91"/>
      <c r="P221" s="231">
        <f>O221*H221</f>
        <v>0</v>
      </c>
      <c r="Q221" s="231">
        <v>0.00367</v>
      </c>
      <c r="R221" s="231">
        <f>Q221*H221</f>
        <v>0.00367</v>
      </c>
      <c r="S221" s="231">
        <v>0</v>
      </c>
      <c r="T221" s="23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3" t="s">
        <v>223</v>
      </c>
      <c r="AT221" s="233" t="s">
        <v>366</v>
      </c>
      <c r="AU221" s="233" t="s">
        <v>86</v>
      </c>
      <c r="AY221" s="17" t="s">
        <v>204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8</v>
      </c>
      <c r="BK221" s="234">
        <f>ROUND(I221*H221,0)</f>
        <v>0</v>
      </c>
      <c r="BL221" s="17" t="s">
        <v>209</v>
      </c>
      <c r="BM221" s="233" t="s">
        <v>588</v>
      </c>
    </row>
    <row r="222" spans="1:65" s="2" customFormat="1" ht="21.75" customHeight="1">
      <c r="A222" s="38"/>
      <c r="B222" s="39"/>
      <c r="C222" s="280" t="s">
        <v>580</v>
      </c>
      <c r="D222" s="280" t="s">
        <v>366</v>
      </c>
      <c r="E222" s="281" t="s">
        <v>3269</v>
      </c>
      <c r="F222" s="282" t="s">
        <v>3270</v>
      </c>
      <c r="G222" s="283" t="s">
        <v>274</v>
      </c>
      <c r="H222" s="284">
        <v>5</v>
      </c>
      <c r="I222" s="285"/>
      <c r="J222" s="286">
        <f>ROUND(I222*H222,0)</f>
        <v>0</v>
      </c>
      <c r="K222" s="287"/>
      <c r="L222" s="288"/>
      <c r="M222" s="289" t="s">
        <v>1</v>
      </c>
      <c r="N222" s="290" t="s">
        <v>42</v>
      </c>
      <c r="O222" s="91"/>
      <c r="P222" s="231">
        <f>O222*H222</f>
        <v>0</v>
      </c>
      <c r="Q222" s="231">
        <v>0.00426</v>
      </c>
      <c r="R222" s="231">
        <f>Q222*H222</f>
        <v>0.0213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223</v>
      </c>
      <c r="AT222" s="233" t="s">
        <v>366</v>
      </c>
      <c r="AU222" s="233" t="s">
        <v>86</v>
      </c>
      <c r="AY222" s="17" t="s">
        <v>204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</v>
      </c>
      <c r="BK222" s="234">
        <f>ROUND(I222*H222,0)</f>
        <v>0</v>
      </c>
      <c r="BL222" s="17" t="s">
        <v>209</v>
      </c>
      <c r="BM222" s="233" t="s">
        <v>592</v>
      </c>
    </row>
    <row r="223" spans="1:65" s="2" customFormat="1" ht="33" customHeight="1">
      <c r="A223" s="38"/>
      <c r="B223" s="39"/>
      <c r="C223" s="221" t="s">
        <v>760</v>
      </c>
      <c r="D223" s="221" t="s">
        <v>205</v>
      </c>
      <c r="E223" s="222" t="s">
        <v>3271</v>
      </c>
      <c r="F223" s="223" t="s">
        <v>3272</v>
      </c>
      <c r="G223" s="224" t="s">
        <v>274</v>
      </c>
      <c r="H223" s="225">
        <v>18</v>
      </c>
      <c r="I223" s="226"/>
      <c r="J223" s="227">
        <f>ROUND(I223*H223,0)</f>
        <v>0</v>
      </c>
      <c r="K223" s="228"/>
      <c r="L223" s="44"/>
      <c r="M223" s="229" t="s">
        <v>1</v>
      </c>
      <c r="N223" s="230" t="s">
        <v>42</v>
      </c>
      <c r="O223" s="91"/>
      <c r="P223" s="231">
        <f>O223*H223</f>
        <v>0</v>
      </c>
      <c r="Q223" s="231">
        <v>2E-05</v>
      </c>
      <c r="R223" s="231">
        <f>Q223*H223</f>
        <v>0.00036</v>
      </c>
      <c r="S223" s="231">
        <v>0</v>
      </c>
      <c r="T223" s="23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3" t="s">
        <v>209</v>
      </c>
      <c r="AT223" s="233" t="s">
        <v>205</v>
      </c>
      <c r="AU223" s="233" t="s">
        <v>86</v>
      </c>
      <c r="AY223" s="17" t="s">
        <v>204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7" t="s">
        <v>8</v>
      </c>
      <c r="BK223" s="234">
        <f>ROUND(I223*H223,0)</f>
        <v>0</v>
      </c>
      <c r="BL223" s="17" t="s">
        <v>209</v>
      </c>
      <c r="BM223" s="233" t="s">
        <v>596</v>
      </c>
    </row>
    <row r="224" spans="1:65" s="2" customFormat="1" ht="21.75" customHeight="1">
      <c r="A224" s="38"/>
      <c r="B224" s="39"/>
      <c r="C224" s="280" t="s">
        <v>588</v>
      </c>
      <c r="D224" s="280" t="s">
        <v>366</v>
      </c>
      <c r="E224" s="281" t="s">
        <v>3273</v>
      </c>
      <c r="F224" s="282" t="s">
        <v>3274</v>
      </c>
      <c r="G224" s="283" t="s">
        <v>274</v>
      </c>
      <c r="H224" s="284">
        <v>6</v>
      </c>
      <c r="I224" s="285"/>
      <c r="J224" s="286">
        <f>ROUND(I224*H224,0)</f>
        <v>0</v>
      </c>
      <c r="K224" s="287"/>
      <c r="L224" s="288"/>
      <c r="M224" s="289" t="s">
        <v>1</v>
      </c>
      <c r="N224" s="290" t="s">
        <v>42</v>
      </c>
      <c r="O224" s="91"/>
      <c r="P224" s="231">
        <f>O224*H224</f>
        <v>0</v>
      </c>
      <c r="Q224" s="231">
        <v>0.0061</v>
      </c>
      <c r="R224" s="231">
        <f>Q224*H224</f>
        <v>0.0366</v>
      </c>
      <c r="S224" s="231">
        <v>0</v>
      </c>
      <c r="T224" s="23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3" t="s">
        <v>223</v>
      </c>
      <c r="AT224" s="233" t="s">
        <v>366</v>
      </c>
      <c r="AU224" s="233" t="s">
        <v>86</v>
      </c>
      <c r="AY224" s="17" t="s">
        <v>204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7" t="s">
        <v>8</v>
      </c>
      <c r="BK224" s="234">
        <f>ROUND(I224*H224,0)</f>
        <v>0</v>
      </c>
      <c r="BL224" s="17" t="s">
        <v>209</v>
      </c>
      <c r="BM224" s="233" t="s">
        <v>3275</v>
      </c>
    </row>
    <row r="225" spans="1:65" s="2" customFormat="1" ht="21.75" customHeight="1">
      <c r="A225" s="38"/>
      <c r="B225" s="39"/>
      <c r="C225" s="280" t="s">
        <v>772</v>
      </c>
      <c r="D225" s="280" t="s">
        <v>366</v>
      </c>
      <c r="E225" s="281" t="s">
        <v>3276</v>
      </c>
      <c r="F225" s="282" t="s">
        <v>3277</v>
      </c>
      <c r="G225" s="283" t="s">
        <v>274</v>
      </c>
      <c r="H225" s="284">
        <v>2</v>
      </c>
      <c r="I225" s="285"/>
      <c r="J225" s="286">
        <f>ROUND(I225*H225,0)</f>
        <v>0</v>
      </c>
      <c r="K225" s="287"/>
      <c r="L225" s="288"/>
      <c r="M225" s="289" t="s">
        <v>1</v>
      </c>
      <c r="N225" s="290" t="s">
        <v>42</v>
      </c>
      <c r="O225" s="91"/>
      <c r="P225" s="231">
        <f>O225*H225</f>
        <v>0</v>
      </c>
      <c r="Q225" s="231">
        <v>0.0063</v>
      </c>
      <c r="R225" s="231">
        <f>Q225*H225</f>
        <v>0.0126</v>
      </c>
      <c r="S225" s="231">
        <v>0</v>
      </c>
      <c r="T225" s="23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3" t="s">
        <v>223</v>
      </c>
      <c r="AT225" s="233" t="s">
        <v>366</v>
      </c>
      <c r="AU225" s="233" t="s">
        <v>86</v>
      </c>
      <c r="AY225" s="17" t="s">
        <v>204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8</v>
      </c>
      <c r="BK225" s="234">
        <f>ROUND(I225*H225,0)</f>
        <v>0</v>
      </c>
      <c r="BL225" s="17" t="s">
        <v>209</v>
      </c>
      <c r="BM225" s="233" t="s">
        <v>791</v>
      </c>
    </row>
    <row r="226" spans="1:65" s="2" customFormat="1" ht="21.75" customHeight="1">
      <c r="A226" s="38"/>
      <c r="B226" s="39"/>
      <c r="C226" s="280" t="s">
        <v>592</v>
      </c>
      <c r="D226" s="280" t="s">
        <v>366</v>
      </c>
      <c r="E226" s="281" t="s">
        <v>3278</v>
      </c>
      <c r="F226" s="282" t="s">
        <v>3279</v>
      </c>
      <c r="G226" s="283" t="s">
        <v>274</v>
      </c>
      <c r="H226" s="284">
        <v>9</v>
      </c>
      <c r="I226" s="285"/>
      <c r="J226" s="286">
        <f>ROUND(I226*H226,0)</f>
        <v>0</v>
      </c>
      <c r="K226" s="287"/>
      <c r="L226" s="288"/>
      <c r="M226" s="289" t="s">
        <v>1</v>
      </c>
      <c r="N226" s="290" t="s">
        <v>42</v>
      </c>
      <c r="O226" s="91"/>
      <c r="P226" s="231">
        <f>O226*H226</f>
        <v>0</v>
      </c>
      <c r="Q226" s="231">
        <v>0.0072</v>
      </c>
      <c r="R226" s="231">
        <f>Q226*H226</f>
        <v>0.0648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223</v>
      </c>
      <c r="AT226" s="233" t="s">
        <v>366</v>
      </c>
      <c r="AU226" s="233" t="s">
        <v>86</v>
      </c>
      <c r="AY226" s="17" t="s">
        <v>204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</v>
      </c>
      <c r="BK226" s="234">
        <f>ROUND(I226*H226,0)</f>
        <v>0</v>
      </c>
      <c r="BL226" s="17" t="s">
        <v>209</v>
      </c>
      <c r="BM226" s="233" t="s">
        <v>799</v>
      </c>
    </row>
    <row r="227" spans="1:65" s="2" customFormat="1" ht="21.75" customHeight="1">
      <c r="A227" s="38"/>
      <c r="B227" s="39"/>
      <c r="C227" s="280" t="s">
        <v>781</v>
      </c>
      <c r="D227" s="280" t="s">
        <v>366</v>
      </c>
      <c r="E227" s="281" t="s">
        <v>3280</v>
      </c>
      <c r="F227" s="282" t="s">
        <v>3281</v>
      </c>
      <c r="G227" s="283" t="s">
        <v>274</v>
      </c>
      <c r="H227" s="284">
        <v>1</v>
      </c>
      <c r="I227" s="285"/>
      <c r="J227" s="286">
        <f>ROUND(I227*H227,0)</f>
        <v>0</v>
      </c>
      <c r="K227" s="287"/>
      <c r="L227" s="288"/>
      <c r="M227" s="289" t="s">
        <v>1</v>
      </c>
      <c r="N227" s="290" t="s">
        <v>42</v>
      </c>
      <c r="O227" s="91"/>
      <c r="P227" s="231">
        <f>O227*H227</f>
        <v>0</v>
      </c>
      <c r="Q227" s="231">
        <v>0.0085</v>
      </c>
      <c r="R227" s="231">
        <f>Q227*H227</f>
        <v>0.0085</v>
      </c>
      <c r="S227" s="231">
        <v>0</v>
      </c>
      <c r="T227" s="23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3" t="s">
        <v>223</v>
      </c>
      <c r="AT227" s="233" t="s">
        <v>366</v>
      </c>
      <c r="AU227" s="233" t="s">
        <v>86</v>
      </c>
      <c r="AY227" s="17" t="s">
        <v>204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7" t="s">
        <v>8</v>
      </c>
      <c r="BK227" s="234">
        <f>ROUND(I227*H227,0)</f>
        <v>0</v>
      </c>
      <c r="BL227" s="17" t="s">
        <v>209</v>
      </c>
      <c r="BM227" s="233" t="s">
        <v>3282</v>
      </c>
    </row>
    <row r="228" spans="1:65" s="2" customFormat="1" ht="16.5" customHeight="1">
      <c r="A228" s="38"/>
      <c r="B228" s="39"/>
      <c r="C228" s="221" t="s">
        <v>596</v>
      </c>
      <c r="D228" s="221" t="s">
        <v>205</v>
      </c>
      <c r="E228" s="222" t="s">
        <v>3283</v>
      </c>
      <c r="F228" s="223" t="s">
        <v>3284</v>
      </c>
      <c r="G228" s="224" t="s">
        <v>274</v>
      </c>
      <c r="H228" s="225">
        <v>24</v>
      </c>
      <c r="I228" s="226"/>
      <c r="J228" s="227">
        <f>ROUND(I228*H228,0)</f>
        <v>0</v>
      </c>
      <c r="K228" s="228"/>
      <c r="L228" s="44"/>
      <c r="M228" s="229" t="s">
        <v>1</v>
      </c>
      <c r="N228" s="230" t="s">
        <v>42</v>
      </c>
      <c r="O228" s="91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209</v>
      </c>
      <c r="AT228" s="233" t="s">
        <v>205</v>
      </c>
      <c r="AU228" s="233" t="s">
        <v>86</v>
      </c>
      <c r="AY228" s="17" t="s">
        <v>204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</v>
      </c>
      <c r="BK228" s="234">
        <f>ROUND(I228*H228,0)</f>
        <v>0</v>
      </c>
      <c r="BL228" s="17" t="s">
        <v>209</v>
      </c>
      <c r="BM228" s="233" t="s">
        <v>702</v>
      </c>
    </row>
    <row r="229" spans="1:65" s="2" customFormat="1" ht="16.5" customHeight="1">
      <c r="A229" s="38"/>
      <c r="B229" s="39"/>
      <c r="C229" s="280" t="s">
        <v>787</v>
      </c>
      <c r="D229" s="280" t="s">
        <v>366</v>
      </c>
      <c r="E229" s="281" t="s">
        <v>3285</v>
      </c>
      <c r="F229" s="282" t="s">
        <v>3286</v>
      </c>
      <c r="G229" s="283" t="s">
        <v>274</v>
      </c>
      <c r="H229" s="284">
        <v>24</v>
      </c>
      <c r="I229" s="285"/>
      <c r="J229" s="286">
        <f>ROUND(I229*H229,0)</f>
        <v>0</v>
      </c>
      <c r="K229" s="287"/>
      <c r="L229" s="288"/>
      <c r="M229" s="289" t="s">
        <v>1</v>
      </c>
      <c r="N229" s="290" t="s">
        <v>42</v>
      </c>
      <c r="O229" s="91"/>
      <c r="P229" s="231">
        <f>O229*H229</f>
        <v>0</v>
      </c>
      <c r="Q229" s="231">
        <v>0.0255</v>
      </c>
      <c r="R229" s="231">
        <f>Q229*H229</f>
        <v>0.612</v>
      </c>
      <c r="S229" s="231">
        <v>0</v>
      </c>
      <c r="T229" s="23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3" t="s">
        <v>223</v>
      </c>
      <c r="AT229" s="233" t="s">
        <v>366</v>
      </c>
      <c r="AU229" s="233" t="s">
        <v>86</v>
      </c>
      <c r="AY229" s="17" t="s">
        <v>204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7" t="s">
        <v>8</v>
      </c>
      <c r="BK229" s="234">
        <f>ROUND(I229*H229,0)</f>
        <v>0</v>
      </c>
      <c r="BL229" s="17" t="s">
        <v>209</v>
      </c>
      <c r="BM229" s="233" t="s">
        <v>707</v>
      </c>
    </row>
    <row r="230" spans="1:65" s="2" customFormat="1" ht="21.75" customHeight="1">
      <c r="A230" s="38"/>
      <c r="B230" s="39"/>
      <c r="C230" s="280" t="s">
        <v>791</v>
      </c>
      <c r="D230" s="280" t="s">
        <v>366</v>
      </c>
      <c r="E230" s="281" t="s">
        <v>3287</v>
      </c>
      <c r="F230" s="282" t="s">
        <v>3288</v>
      </c>
      <c r="G230" s="283" t="s">
        <v>473</v>
      </c>
      <c r="H230" s="284">
        <v>24</v>
      </c>
      <c r="I230" s="285"/>
      <c r="J230" s="286">
        <f>ROUND(I230*H230,0)</f>
        <v>0</v>
      </c>
      <c r="K230" s="287"/>
      <c r="L230" s="288"/>
      <c r="M230" s="289" t="s">
        <v>1</v>
      </c>
      <c r="N230" s="290" t="s">
        <v>42</v>
      </c>
      <c r="O230" s="9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223</v>
      </c>
      <c r="AT230" s="233" t="s">
        <v>366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209</v>
      </c>
      <c r="BM230" s="233" t="s">
        <v>712</v>
      </c>
    </row>
    <row r="231" spans="1:65" s="2" customFormat="1" ht="33" customHeight="1">
      <c r="A231" s="38"/>
      <c r="B231" s="39"/>
      <c r="C231" s="221" t="s">
        <v>795</v>
      </c>
      <c r="D231" s="221" t="s">
        <v>205</v>
      </c>
      <c r="E231" s="222" t="s">
        <v>3289</v>
      </c>
      <c r="F231" s="223" t="s">
        <v>3290</v>
      </c>
      <c r="G231" s="224" t="s">
        <v>274</v>
      </c>
      <c r="H231" s="225">
        <v>1</v>
      </c>
      <c r="I231" s="226"/>
      <c r="J231" s="227">
        <f>ROUND(I231*H231,0)</f>
        <v>0</v>
      </c>
      <c r="K231" s="228"/>
      <c r="L231" s="44"/>
      <c r="M231" s="229" t="s">
        <v>1</v>
      </c>
      <c r="N231" s="230" t="s">
        <v>42</v>
      </c>
      <c r="O231" s="91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3" t="s">
        <v>209</v>
      </c>
      <c r="AT231" s="233" t="s">
        <v>205</v>
      </c>
      <c r="AU231" s="233" t="s">
        <v>86</v>
      </c>
      <c r="AY231" s="17" t="s">
        <v>204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7" t="s">
        <v>8</v>
      </c>
      <c r="BK231" s="234">
        <f>ROUND(I231*H231,0)</f>
        <v>0</v>
      </c>
      <c r="BL231" s="17" t="s">
        <v>209</v>
      </c>
      <c r="BM231" s="233" t="s">
        <v>723</v>
      </c>
    </row>
    <row r="232" spans="1:65" s="2" customFormat="1" ht="33" customHeight="1">
      <c r="A232" s="38"/>
      <c r="B232" s="39"/>
      <c r="C232" s="221" t="s">
        <v>799</v>
      </c>
      <c r="D232" s="221" t="s">
        <v>205</v>
      </c>
      <c r="E232" s="222" t="s">
        <v>3291</v>
      </c>
      <c r="F232" s="223" t="s">
        <v>3292</v>
      </c>
      <c r="G232" s="224" t="s">
        <v>274</v>
      </c>
      <c r="H232" s="225">
        <v>3</v>
      </c>
      <c r="I232" s="226"/>
      <c r="J232" s="227">
        <f>ROUND(I232*H232,0)</f>
        <v>0</v>
      </c>
      <c r="K232" s="228"/>
      <c r="L232" s="44"/>
      <c r="M232" s="229" t="s">
        <v>1</v>
      </c>
      <c r="N232" s="230" t="s">
        <v>42</v>
      </c>
      <c r="O232" s="91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3" t="s">
        <v>209</v>
      </c>
      <c r="AT232" s="233" t="s">
        <v>205</v>
      </c>
      <c r="AU232" s="233" t="s">
        <v>86</v>
      </c>
      <c r="AY232" s="17" t="s">
        <v>204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7" t="s">
        <v>8</v>
      </c>
      <c r="BK232" s="234">
        <f>ROUND(I232*H232,0)</f>
        <v>0</v>
      </c>
      <c r="BL232" s="17" t="s">
        <v>209</v>
      </c>
      <c r="BM232" s="233" t="s">
        <v>3293</v>
      </c>
    </row>
    <row r="233" spans="1:65" s="2" customFormat="1" ht="21.75" customHeight="1">
      <c r="A233" s="38"/>
      <c r="B233" s="39"/>
      <c r="C233" s="221" t="s">
        <v>804</v>
      </c>
      <c r="D233" s="221" t="s">
        <v>205</v>
      </c>
      <c r="E233" s="222" t="s">
        <v>3294</v>
      </c>
      <c r="F233" s="223" t="s">
        <v>3295</v>
      </c>
      <c r="G233" s="224" t="s">
        <v>274</v>
      </c>
      <c r="H233" s="225">
        <v>4</v>
      </c>
      <c r="I233" s="226"/>
      <c r="J233" s="227">
        <f>ROUND(I233*H233,0)</f>
        <v>0</v>
      </c>
      <c r="K233" s="228"/>
      <c r="L233" s="44"/>
      <c r="M233" s="229" t="s">
        <v>1</v>
      </c>
      <c r="N233" s="230" t="s">
        <v>42</v>
      </c>
      <c r="O233" s="91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3" t="s">
        <v>209</v>
      </c>
      <c r="AT233" s="233" t="s">
        <v>205</v>
      </c>
      <c r="AU233" s="233" t="s">
        <v>86</v>
      </c>
      <c r="AY233" s="17" t="s">
        <v>204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7" t="s">
        <v>8</v>
      </c>
      <c r="BK233" s="234">
        <f>ROUND(I233*H233,0)</f>
        <v>0</v>
      </c>
      <c r="BL233" s="17" t="s">
        <v>209</v>
      </c>
      <c r="BM233" s="233" t="s">
        <v>154</v>
      </c>
    </row>
    <row r="234" spans="1:65" s="2" customFormat="1" ht="21.75" customHeight="1">
      <c r="A234" s="38"/>
      <c r="B234" s="39"/>
      <c r="C234" s="221" t="s">
        <v>702</v>
      </c>
      <c r="D234" s="221" t="s">
        <v>205</v>
      </c>
      <c r="E234" s="222" t="s">
        <v>3296</v>
      </c>
      <c r="F234" s="223" t="s">
        <v>3297</v>
      </c>
      <c r="G234" s="224" t="s">
        <v>473</v>
      </c>
      <c r="H234" s="225">
        <v>138</v>
      </c>
      <c r="I234" s="226"/>
      <c r="J234" s="227">
        <f>ROUND(I234*H234,0)</f>
        <v>0</v>
      </c>
      <c r="K234" s="228"/>
      <c r="L234" s="44"/>
      <c r="M234" s="229" t="s">
        <v>1</v>
      </c>
      <c r="N234" s="230" t="s">
        <v>42</v>
      </c>
      <c r="O234" s="91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3" t="s">
        <v>209</v>
      </c>
      <c r="AT234" s="233" t="s">
        <v>205</v>
      </c>
      <c r="AU234" s="233" t="s">
        <v>86</v>
      </c>
      <c r="AY234" s="17" t="s">
        <v>204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7" t="s">
        <v>8</v>
      </c>
      <c r="BK234" s="234">
        <f>ROUND(I234*H234,0)</f>
        <v>0</v>
      </c>
      <c r="BL234" s="17" t="s">
        <v>209</v>
      </c>
      <c r="BM234" s="233" t="s">
        <v>738</v>
      </c>
    </row>
    <row r="235" spans="1:51" s="12" customFormat="1" ht="12">
      <c r="A235" s="12"/>
      <c r="B235" s="235"/>
      <c r="C235" s="236"/>
      <c r="D235" s="237" t="s">
        <v>210</v>
      </c>
      <c r="E235" s="238" t="s">
        <v>1</v>
      </c>
      <c r="F235" s="239" t="s">
        <v>3298</v>
      </c>
      <c r="G235" s="236"/>
      <c r="H235" s="240">
        <v>138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46" t="s">
        <v>210</v>
      </c>
      <c r="AU235" s="246" t="s">
        <v>86</v>
      </c>
      <c r="AV235" s="12" t="s">
        <v>86</v>
      </c>
      <c r="AW235" s="12" t="s">
        <v>33</v>
      </c>
      <c r="AX235" s="12" t="s">
        <v>8</v>
      </c>
      <c r="AY235" s="246" t="s">
        <v>204</v>
      </c>
    </row>
    <row r="236" spans="1:65" s="2" customFormat="1" ht="21.75" customHeight="1">
      <c r="A236" s="38"/>
      <c r="B236" s="39"/>
      <c r="C236" s="221" t="s">
        <v>812</v>
      </c>
      <c r="D236" s="221" t="s">
        <v>205</v>
      </c>
      <c r="E236" s="222" t="s">
        <v>3299</v>
      </c>
      <c r="F236" s="223" t="s">
        <v>3300</v>
      </c>
      <c r="G236" s="224" t="s">
        <v>473</v>
      </c>
      <c r="H236" s="225">
        <v>406</v>
      </c>
      <c r="I236" s="226"/>
      <c r="J236" s="227">
        <f>ROUND(I236*H236,0)</f>
        <v>0</v>
      </c>
      <c r="K236" s="228"/>
      <c r="L236" s="44"/>
      <c r="M236" s="229" t="s">
        <v>1</v>
      </c>
      <c r="N236" s="230" t="s">
        <v>42</v>
      </c>
      <c r="O236" s="91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3" t="s">
        <v>209</v>
      </c>
      <c r="AT236" s="233" t="s">
        <v>205</v>
      </c>
      <c r="AU236" s="233" t="s">
        <v>86</v>
      </c>
      <c r="AY236" s="17" t="s">
        <v>204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7" t="s">
        <v>8</v>
      </c>
      <c r="BK236" s="234">
        <f>ROUND(I236*H236,0)</f>
        <v>0</v>
      </c>
      <c r="BL236" s="17" t="s">
        <v>209</v>
      </c>
      <c r="BM236" s="233" t="s">
        <v>880</v>
      </c>
    </row>
    <row r="237" spans="1:51" s="12" customFormat="1" ht="12">
      <c r="A237" s="12"/>
      <c r="B237" s="235"/>
      <c r="C237" s="236"/>
      <c r="D237" s="237" t="s">
        <v>210</v>
      </c>
      <c r="E237" s="238" t="s">
        <v>1</v>
      </c>
      <c r="F237" s="239" t="s">
        <v>3301</v>
      </c>
      <c r="G237" s="236"/>
      <c r="H237" s="240">
        <v>406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46" t="s">
        <v>210</v>
      </c>
      <c r="AU237" s="246" t="s">
        <v>86</v>
      </c>
      <c r="AV237" s="12" t="s">
        <v>86</v>
      </c>
      <c r="AW237" s="12" t="s">
        <v>33</v>
      </c>
      <c r="AX237" s="12" t="s">
        <v>8</v>
      </c>
      <c r="AY237" s="246" t="s">
        <v>204</v>
      </c>
    </row>
    <row r="238" spans="1:65" s="2" customFormat="1" ht="21.75" customHeight="1">
      <c r="A238" s="38"/>
      <c r="B238" s="39"/>
      <c r="C238" s="221" t="s">
        <v>707</v>
      </c>
      <c r="D238" s="221" t="s">
        <v>205</v>
      </c>
      <c r="E238" s="222" t="s">
        <v>3302</v>
      </c>
      <c r="F238" s="223" t="s">
        <v>3303</v>
      </c>
      <c r="G238" s="224" t="s">
        <v>473</v>
      </c>
      <c r="H238" s="225">
        <v>267</v>
      </c>
      <c r="I238" s="226"/>
      <c r="J238" s="227">
        <f>ROUND(I238*H238,0)</f>
        <v>0</v>
      </c>
      <c r="K238" s="228"/>
      <c r="L238" s="44"/>
      <c r="M238" s="229" t="s">
        <v>1</v>
      </c>
      <c r="N238" s="230" t="s">
        <v>42</v>
      </c>
      <c r="O238" s="91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3" t="s">
        <v>209</v>
      </c>
      <c r="AT238" s="233" t="s">
        <v>205</v>
      </c>
      <c r="AU238" s="233" t="s">
        <v>86</v>
      </c>
      <c r="AY238" s="17" t="s">
        <v>204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7" t="s">
        <v>8</v>
      </c>
      <c r="BK238" s="234">
        <f>ROUND(I238*H238,0)</f>
        <v>0</v>
      </c>
      <c r="BL238" s="17" t="s">
        <v>209</v>
      </c>
      <c r="BM238" s="233" t="s">
        <v>890</v>
      </c>
    </row>
    <row r="239" spans="1:51" s="12" customFormat="1" ht="12">
      <c r="A239" s="12"/>
      <c r="B239" s="235"/>
      <c r="C239" s="236"/>
      <c r="D239" s="237" t="s">
        <v>210</v>
      </c>
      <c r="E239" s="238" t="s">
        <v>1</v>
      </c>
      <c r="F239" s="239" t="s">
        <v>3304</v>
      </c>
      <c r="G239" s="236"/>
      <c r="H239" s="240">
        <v>267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46" t="s">
        <v>210</v>
      </c>
      <c r="AU239" s="246" t="s">
        <v>86</v>
      </c>
      <c r="AV239" s="12" t="s">
        <v>86</v>
      </c>
      <c r="AW239" s="12" t="s">
        <v>33</v>
      </c>
      <c r="AX239" s="12" t="s">
        <v>8</v>
      </c>
      <c r="AY239" s="246" t="s">
        <v>204</v>
      </c>
    </row>
    <row r="240" spans="1:65" s="2" customFormat="1" ht="44.25" customHeight="1">
      <c r="A240" s="38"/>
      <c r="B240" s="39"/>
      <c r="C240" s="221" t="s">
        <v>818</v>
      </c>
      <c r="D240" s="221" t="s">
        <v>205</v>
      </c>
      <c r="E240" s="222" t="s">
        <v>3305</v>
      </c>
      <c r="F240" s="223" t="s">
        <v>3306</v>
      </c>
      <c r="G240" s="224" t="s">
        <v>274</v>
      </c>
      <c r="H240" s="225">
        <v>3</v>
      </c>
      <c r="I240" s="226"/>
      <c r="J240" s="227">
        <f>ROUND(I240*H240,0)</f>
        <v>0</v>
      </c>
      <c r="K240" s="228"/>
      <c r="L240" s="44"/>
      <c r="M240" s="229" t="s">
        <v>1</v>
      </c>
      <c r="N240" s="230" t="s">
        <v>42</v>
      </c>
      <c r="O240" s="91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3" t="s">
        <v>209</v>
      </c>
      <c r="AT240" s="233" t="s">
        <v>205</v>
      </c>
      <c r="AU240" s="233" t="s">
        <v>86</v>
      </c>
      <c r="AY240" s="17" t="s">
        <v>204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7" t="s">
        <v>8</v>
      </c>
      <c r="BK240" s="234">
        <f>ROUND(I240*H240,0)</f>
        <v>0</v>
      </c>
      <c r="BL240" s="17" t="s">
        <v>209</v>
      </c>
      <c r="BM240" s="233" t="s">
        <v>744</v>
      </c>
    </row>
    <row r="241" spans="1:65" s="2" customFormat="1" ht="44.25" customHeight="1">
      <c r="A241" s="38"/>
      <c r="B241" s="39"/>
      <c r="C241" s="221" t="s">
        <v>712</v>
      </c>
      <c r="D241" s="221" t="s">
        <v>205</v>
      </c>
      <c r="E241" s="222" t="s">
        <v>3307</v>
      </c>
      <c r="F241" s="223" t="s">
        <v>3308</v>
      </c>
      <c r="G241" s="224" t="s">
        <v>274</v>
      </c>
      <c r="H241" s="225">
        <v>1</v>
      </c>
      <c r="I241" s="226"/>
      <c r="J241" s="227">
        <f>ROUND(I241*H241,0)</f>
        <v>0</v>
      </c>
      <c r="K241" s="228"/>
      <c r="L241" s="44"/>
      <c r="M241" s="229" t="s">
        <v>1</v>
      </c>
      <c r="N241" s="230" t="s">
        <v>42</v>
      </c>
      <c r="O241" s="91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3" t="s">
        <v>209</v>
      </c>
      <c r="AT241" s="233" t="s">
        <v>205</v>
      </c>
      <c r="AU241" s="233" t="s">
        <v>86</v>
      </c>
      <c r="AY241" s="17" t="s">
        <v>204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7" t="s">
        <v>8</v>
      </c>
      <c r="BK241" s="234">
        <f>ROUND(I241*H241,0)</f>
        <v>0</v>
      </c>
      <c r="BL241" s="17" t="s">
        <v>209</v>
      </c>
      <c r="BM241" s="233" t="s">
        <v>157</v>
      </c>
    </row>
    <row r="242" spans="1:65" s="2" customFormat="1" ht="44.25" customHeight="1">
      <c r="A242" s="38"/>
      <c r="B242" s="39"/>
      <c r="C242" s="221" t="s">
        <v>825</v>
      </c>
      <c r="D242" s="221" t="s">
        <v>205</v>
      </c>
      <c r="E242" s="222" t="s">
        <v>3309</v>
      </c>
      <c r="F242" s="223" t="s">
        <v>3310</v>
      </c>
      <c r="G242" s="224" t="s">
        <v>274</v>
      </c>
      <c r="H242" s="225">
        <v>2</v>
      </c>
      <c r="I242" s="226"/>
      <c r="J242" s="227">
        <f>ROUND(I242*H242,0)</f>
        <v>0</v>
      </c>
      <c r="K242" s="228"/>
      <c r="L242" s="44"/>
      <c r="M242" s="229" t="s">
        <v>1</v>
      </c>
      <c r="N242" s="230" t="s">
        <v>42</v>
      </c>
      <c r="O242" s="91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3" t="s">
        <v>209</v>
      </c>
      <c r="AT242" s="233" t="s">
        <v>205</v>
      </c>
      <c r="AU242" s="233" t="s">
        <v>86</v>
      </c>
      <c r="AY242" s="17" t="s">
        <v>204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7" t="s">
        <v>8</v>
      </c>
      <c r="BK242" s="234">
        <f>ROUND(I242*H242,0)</f>
        <v>0</v>
      </c>
      <c r="BL242" s="17" t="s">
        <v>209</v>
      </c>
      <c r="BM242" s="233" t="s">
        <v>763</v>
      </c>
    </row>
    <row r="243" spans="1:65" s="2" customFormat="1" ht="44.25" customHeight="1">
      <c r="A243" s="38"/>
      <c r="B243" s="39"/>
      <c r="C243" s="221" t="s">
        <v>833</v>
      </c>
      <c r="D243" s="221" t="s">
        <v>205</v>
      </c>
      <c r="E243" s="222" t="s">
        <v>3311</v>
      </c>
      <c r="F243" s="223" t="s">
        <v>3312</v>
      </c>
      <c r="G243" s="224" t="s">
        <v>274</v>
      </c>
      <c r="H243" s="225">
        <v>1</v>
      </c>
      <c r="I243" s="226"/>
      <c r="J243" s="227">
        <f>ROUND(I243*H243,0)</f>
        <v>0</v>
      </c>
      <c r="K243" s="228"/>
      <c r="L243" s="44"/>
      <c r="M243" s="229" t="s">
        <v>1</v>
      </c>
      <c r="N243" s="230" t="s">
        <v>42</v>
      </c>
      <c r="O243" s="91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3" t="s">
        <v>209</v>
      </c>
      <c r="AT243" s="233" t="s">
        <v>205</v>
      </c>
      <c r="AU243" s="233" t="s">
        <v>86</v>
      </c>
      <c r="AY243" s="17" t="s">
        <v>204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7" t="s">
        <v>8</v>
      </c>
      <c r="BK243" s="234">
        <f>ROUND(I243*H243,0)</f>
        <v>0</v>
      </c>
      <c r="BL243" s="17" t="s">
        <v>209</v>
      </c>
      <c r="BM243" s="233" t="s">
        <v>775</v>
      </c>
    </row>
    <row r="244" spans="1:65" s="2" customFormat="1" ht="44.25" customHeight="1">
      <c r="A244" s="38"/>
      <c r="B244" s="39"/>
      <c r="C244" s="221" t="s">
        <v>838</v>
      </c>
      <c r="D244" s="221" t="s">
        <v>205</v>
      </c>
      <c r="E244" s="222" t="s">
        <v>3313</v>
      </c>
      <c r="F244" s="223" t="s">
        <v>3314</v>
      </c>
      <c r="G244" s="224" t="s">
        <v>274</v>
      </c>
      <c r="H244" s="225">
        <v>3</v>
      </c>
      <c r="I244" s="226"/>
      <c r="J244" s="227">
        <f>ROUND(I244*H244,0)</f>
        <v>0</v>
      </c>
      <c r="K244" s="228"/>
      <c r="L244" s="44"/>
      <c r="M244" s="229" t="s">
        <v>1</v>
      </c>
      <c r="N244" s="230" t="s">
        <v>42</v>
      </c>
      <c r="O244" s="91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3" t="s">
        <v>209</v>
      </c>
      <c r="AT244" s="233" t="s">
        <v>205</v>
      </c>
      <c r="AU244" s="233" t="s">
        <v>86</v>
      </c>
      <c r="AY244" s="17" t="s">
        <v>204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7" t="s">
        <v>8</v>
      </c>
      <c r="BK244" s="234">
        <f>ROUND(I244*H244,0)</f>
        <v>0</v>
      </c>
      <c r="BL244" s="17" t="s">
        <v>209</v>
      </c>
      <c r="BM244" s="233" t="s">
        <v>780</v>
      </c>
    </row>
    <row r="245" spans="1:65" s="2" customFormat="1" ht="44.25" customHeight="1">
      <c r="A245" s="38"/>
      <c r="B245" s="39"/>
      <c r="C245" s="221" t="s">
        <v>720</v>
      </c>
      <c r="D245" s="221" t="s">
        <v>205</v>
      </c>
      <c r="E245" s="222" t="s">
        <v>3315</v>
      </c>
      <c r="F245" s="223" t="s">
        <v>3316</v>
      </c>
      <c r="G245" s="224" t="s">
        <v>274</v>
      </c>
      <c r="H245" s="225">
        <v>2</v>
      </c>
      <c r="I245" s="226"/>
      <c r="J245" s="227">
        <f>ROUND(I245*H245,0)</f>
        <v>0</v>
      </c>
      <c r="K245" s="228"/>
      <c r="L245" s="44"/>
      <c r="M245" s="229" t="s">
        <v>1</v>
      </c>
      <c r="N245" s="230" t="s">
        <v>42</v>
      </c>
      <c r="O245" s="91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3" t="s">
        <v>209</v>
      </c>
      <c r="AT245" s="233" t="s">
        <v>205</v>
      </c>
      <c r="AU245" s="233" t="s">
        <v>86</v>
      </c>
      <c r="AY245" s="17" t="s">
        <v>204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7" t="s">
        <v>8</v>
      </c>
      <c r="BK245" s="234">
        <f>ROUND(I245*H245,0)</f>
        <v>0</v>
      </c>
      <c r="BL245" s="17" t="s">
        <v>209</v>
      </c>
      <c r="BM245" s="233" t="s">
        <v>790</v>
      </c>
    </row>
    <row r="246" spans="1:65" s="2" customFormat="1" ht="44.25" customHeight="1">
      <c r="A246" s="38"/>
      <c r="B246" s="39"/>
      <c r="C246" s="221" t="s">
        <v>846</v>
      </c>
      <c r="D246" s="221" t="s">
        <v>205</v>
      </c>
      <c r="E246" s="222" t="s">
        <v>3317</v>
      </c>
      <c r="F246" s="223" t="s">
        <v>3318</v>
      </c>
      <c r="G246" s="224" t="s">
        <v>274</v>
      </c>
      <c r="H246" s="225">
        <v>1</v>
      </c>
      <c r="I246" s="226"/>
      <c r="J246" s="227">
        <f>ROUND(I246*H246,0)</f>
        <v>0</v>
      </c>
      <c r="K246" s="228"/>
      <c r="L246" s="44"/>
      <c r="M246" s="229" t="s">
        <v>1</v>
      </c>
      <c r="N246" s="230" t="s">
        <v>42</v>
      </c>
      <c r="O246" s="91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3" t="s">
        <v>209</v>
      </c>
      <c r="AT246" s="233" t="s">
        <v>205</v>
      </c>
      <c r="AU246" s="233" t="s">
        <v>86</v>
      </c>
      <c r="AY246" s="17" t="s">
        <v>204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7" t="s">
        <v>8</v>
      </c>
      <c r="BK246" s="234">
        <f>ROUND(I246*H246,0)</f>
        <v>0</v>
      </c>
      <c r="BL246" s="17" t="s">
        <v>209</v>
      </c>
      <c r="BM246" s="233" t="s">
        <v>807</v>
      </c>
    </row>
    <row r="247" spans="1:65" s="2" customFormat="1" ht="44.25" customHeight="1">
      <c r="A247" s="38"/>
      <c r="B247" s="39"/>
      <c r="C247" s="221" t="s">
        <v>723</v>
      </c>
      <c r="D247" s="221" t="s">
        <v>205</v>
      </c>
      <c r="E247" s="222" t="s">
        <v>3319</v>
      </c>
      <c r="F247" s="223" t="s">
        <v>3320</v>
      </c>
      <c r="G247" s="224" t="s">
        <v>274</v>
      </c>
      <c r="H247" s="225">
        <v>1</v>
      </c>
      <c r="I247" s="226"/>
      <c r="J247" s="227">
        <f>ROUND(I247*H247,0)</f>
        <v>0</v>
      </c>
      <c r="K247" s="228"/>
      <c r="L247" s="44"/>
      <c r="M247" s="229" t="s">
        <v>1</v>
      </c>
      <c r="N247" s="230" t="s">
        <v>42</v>
      </c>
      <c r="O247" s="91"/>
      <c r="P247" s="231">
        <f>O247*H247</f>
        <v>0</v>
      </c>
      <c r="Q247" s="231">
        <v>0</v>
      </c>
      <c r="R247" s="231">
        <f>Q247*H247</f>
        <v>0</v>
      </c>
      <c r="S247" s="231">
        <v>0</v>
      </c>
      <c r="T247" s="23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3" t="s">
        <v>209</v>
      </c>
      <c r="AT247" s="233" t="s">
        <v>205</v>
      </c>
      <c r="AU247" s="233" t="s">
        <v>86</v>
      </c>
      <c r="AY247" s="17" t="s">
        <v>204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7" t="s">
        <v>8</v>
      </c>
      <c r="BK247" s="234">
        <f>ROUND(I247*H247,0)</f>
        <v>0</v>
      </c>
      <c r="BL247" s="17" t="s">
        <v>209</v>
      </c>
      <c r="BM247" s="233" t="s">
        <v>815</v>
      </c>
    </row>
    <row r="248" spans="1:65" s="2" customFormat="1" ht="44.25" customHeight="1">
      <c r="A248" s="38"/>
      <c r="B248" s="39"/>
      <c r="C248" s="221" t="s">
        <v>853</v>
      </c>
      <c r="D248" s="221" t="s">
        <v>205</v>
      </c>
      <c r="E248" s="222" t="s">
        <v>3321</v>
      </c>
      <c r="F248" s="223" t="s">
        <v>3322</v>
      </c>
      <c r="G248" s="224" t="s">
        <v>274</v>
      </c>
      <c r="H248" s="225">
        <v>1</v>
      </c>
      <c r="I248" s="226"/>
      <c r="J248" s="227">
        <f>ROUND(I248*H248,0)</f>
        <v>0</v>
      </c>
      <c r="K248" s="228"/>
      <c r="L248" s="44"/>
      <c r="M248" s="229" t="s">
        <v>1</v>
      </c>
      <c r="N248" s="230" t="s">
        <v>42</v>
      </c>
      <c r="O248" s="91"/>
      <c r="P248" s="231">
        <f>O248*H248</f>
        <v>0</v>
      </c>
      <c r="Q248" s="231">
        <v>0</v>
      </c>
      <c r="R248" s="231">
        <f>Q248*H248</f>
        <v>0</v>
      </c>
      <c r="S248" s="231">
        <v>0</v>
      </c>
      <c r="T248" s="23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3" t="s">
        <v>209</v>
      </c>
      <c r="AT248" s="233" t="s">
        <v>205</v>
      </c>
      <c r="AU248" s="233" t="s">
        <v>86</v>
      </c>
      <c r="AY248" s="17" t="s">
        <v>204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7" t="s">
        <v>8</v>
      </c>
      <c r="BK248" s="234">
        <f>ROUND(I248*H248,0)</f>
        <v>0</v>
      </c>
      <c r="BL248" s="17" t="s">
        <v>209</v>
      </c>
      <c r="BM248" s="233" t="s">
        <v>821</v>
      </c>
    </row>
    <row r="249" spans="1:65" s="2" customFormat="1" ht="21.75" customHeight="1">
      <c r="A249" s="38"/>
      <c r="B249" s="39"/>
      <c r="C249" s="221" t="s">
        <v>202</v>
      </c>
      <c r="D249" s="221" t="s">
        <v>205</v>
      </c>
      <c r="E249" s="222" t="s">
        <v>3323</v>
      </c>
      <c r="F249" s="223" t="s">
        <v>3324</v>
      </c>
      <c r="G249" s="224" t="s">
        <v>274</v>
      </c>
      <c r="H249" s="225">
        <v>2</v>
      </c>
      <c r="I249" s="226"/>
      <c r="J249" s="227">
        <f>ROUND(I249*H249,0)</f>
        <v>0</v>
      </c>
      <c r="K249" s="228"/>
      <c r="L249" s="44"/>
      <c r="M249" s="229" t="s">
        <v>1</v>
      </c>
      <c r="N249" s="230" t="s">
        <v>42</v>
      </c>
      <c r="O249" s="91"/>
      <c r="P249" s="231">
        <f>O249*H249</f>
        <v>0</v>
      </c>
      <c r="Q249" s="231">
        <v>0.03841</v>
      </c>
      <c r="R249" s="231">
        <f>Q249*H249</f>
        <v>0.07682</v>
      </c>
      <c r="S249" s="231">
        <v>0</v>
      </c>
      <c r="T249" s="23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3" t="s">
        <v>209</v>
      </c>
      <c r="AT249" s="233" t="s">
        <v>205</v>
      </c>
      <c r="AU249" s="233" t="s">
        <v>86</v>
      </c>
      <c r="AY249" s="17" t="s">
        <v>204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7" t="s">
        <v>8</v>
      </c>
      <c r="BK249" s="234">
        <f>ROUND(I249*H249,0)</f>
        <v>0</v>
      </c>
      <c r="BL249" s="17" t="s">
        <v>209</v>
      </c>
      <c r="BM249" s="233" t="s">
        <v>3325</v>
      </c>
    </row>
    <row r="250" spans="1:65" s="2" customFormat="1" ht="21.75" customHeight="1">
      <c r="A250" s="38"/>
      <c r="B250" s="39"/>
      <c r="C250" s="221" t="s">
        <v>236</v>
      </c>
      <c r="D250" s="221" t="s">
        <v>205</v>
      </c>
      <c r="E250" s="222" t="s">
        <v>3326</v>
      </c>
      <c r="F250" s="223" t="s">
        <v>3327</v>
      </c>
      <c r="G250" s="224" t="s">
        <v>274</v>
      </c>
      <c r="H250" s="225">
        <v>3</v>
      </c>
      <c r="I250" s="226"/>
      <c r="J250" s="227">
        <f>ROUND(I250*H250,0)</f>
        <v>0</v>
      </c>
      <c r="K250" s="228"/>
      <c r="L250" s="44"/>
      <c r="M250" s="229" t="s">
        <v>1</v>
      </c>
      <c r="N250" s="230" t="s">
        <v>42</v>
      </c>
      <c r="O250" s="91"/>
      <c r="P250" s="231">
        <f>O250*H250</f>
        <v>0</v>
      </c>
      <c r="Q250" s="231">
        <v>0.04507</v>
      </c>
      <c r="R250" s="231">
        <f>Q250*H250</f>
        <v>0.13521</v>
      </c>
      <c r="S250" s="231">
        <v>0</v>
      </c>
      <c r="T250" s="23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3" t="s">
        <v>209</v>
      </c>
      <c r="AT250" s="233" t="s">
        <v>205</v>
      </c>
      <c r="AU250" s="233" t="s">
        <v>86</v>
      </c>
      <c r="AY250" s="17" t="s">
        <v>204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7" t="s">
        <v>8</v>
      </c>
      <c r="BK250" s="234">
        <f>ROUND(I250*H250,0)</f>
        <v>0</v>
      </c>
      <c r="BL250" s="17" t="s">
        <v>209</v>
      </c>
      <c r="BM250" s="233" t="s">
        <v>3328</v>
      </c>
    </row>
    <row r="251" spans="1:65" s="2" customFormat="1" ht="21.75" customHeight="1">
      <c r="A251" s="38"/>
      <c r="B251" s="39"/>
      <c r="C251" s="221" t="s">
        <v>154</v>
      </c>
      <c r="D251" s="221" t="s">
        <v>205</v>
      </c>
      <c r="E251" s="222" t="s">
        <v>3329</v>
      </c>
      <c r="F251" s="223" t="s">
        <v>3330</v>
      </c>
      <c r="G251" s="224" t="s">
        <v>274</v>
      </c>
      <c r="H251" s="225">
        <v>1</v>
      </c>
      <c r="I251" s="226"/>
      <c r="J251" s="227">
        <f>ROUND(I251*H251,0)</f>
        <v>0</v>
      </c>
      <c r="K251" s="228"/>
      <c r="L251" s="44"/>
      <c r="M251" s="229" t="s">
        <v>1</v>
      </c>
      <c r="N251" s="230" t="s">
        <v>42</v>
      </c>
      <c r="O251" s="91"/>
      <c r="P251" s="231">
        <f>O251*H251</f>
        <v>0</v>
      </c>
      <c r="Q251" s="231">
        <v>0.05174</v>
      </c>
      <c r="R251" s="231">
        <f>Q251*H251</f>
        <v>0.05174</v>
      </c>
      <c r="S251" s="231">
        <v>0</v>
      </c>
      <c r="T251" s="23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3" t="s">
        <v>209</v>
      </c>
      <c r="AT251" s="233" t="s">
        <v>205</v>
      </c>
      <c r="AU251" s="233" t="s">
        <v>86</v>
      </c>
      <c r="AY251" s="17" t="s">
        <v>204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7" t="s">
        <v>8</v>
      </c>
      <c r="BK251" s="234">
        <f>ROUND(I251*H251,0)</f>
        <v>0</v>
      </c>
      <c r="BL251" s="17" t="s">
        <v>209</v>
      </c>
      <c r="BM251" s="233" t="s">
        <v>3331</v>
      </c>
    </row>
    <row r="252" spans="1:65" s="2" customFormat="1" ht="21.75" customHeight="1">
      <c r="A252" s="38"/>
      <c r="B252" s="39"/>
      <c r="C252" s="221" t="s">
        <v>868</v>
      </c>
      <c r="D252" s="221" t="s">
        <v>205</v>
      </c>
      <c r="E252" s="222" t="s">
        <v>3332</v>
      </c>
      <c r="F252" s="223" t="s">
        <v>3333</v>
      </c>
      <c r="G252" s="224" t="s">
        <v>274</v>
      </c>
      <c r="H252" s="225">
        <v>1</v>
      </c>
      <c r="I252" s="226"/>
      <c r="J252" s="227">
        <f>ROUND(I252*H252,0)</f>
        <v>0</v>
      </c>
      <c r="K252" s="228"/>
      <c r="L252" s="44"/>
      <c r="M252" s="229" t="s">
        <v>1</v>
      </c>
      <c r="N252" s="230" t="s">
        <v>42</v>
      </c>
      <c r="O252" s="91"/>
      <c r="P252" s="231">
        <f>O252*H252</f>
        <v>0</v>
      </c>
      <c r="Q252" s="231">
        <v>0.0584</v>
      </c>
      <c r="R252" s="231">
        <f>Q252*H252</f>
        <v>0.0584</v>
      </c>
      <c r="S252" s="231">
        <v>0</v>
      </c>
      <c r="T252" s="23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3" t="s">
        <v>209</v>
      </c>
      <c r="AT252" s="233" t="s">
        <v>205</v>
      </c>
      <c r="AU252" s="233" t="s">
        <v>86</v>
      </c>
      <c r="AY252" s="17" t="s">
        <v>204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7" t="s">
        <v>8</v>
      </c>
      <c r="BK252" s="234">
        <f>ROUND(I252*H252,0)</f>
        <v>0</v>
      </c>
      <c r="BL252" s="17" t="s">
        <v>209</v>
      </c>
      <c r="BM252" s="233" t="s">
        <v>3334</v>
      </c>
    </row>
    <row r="253" spans="1:65" s="2" customFormat="1" ht="21.75" customHeight="1">
      <c r="A253" s="38"/>
      <c r="B253" s="39"/>
      <c r="C253" s="221" t="s">
        <v>738</v>
      </c>
      <c r="D253" s="221" t="s">
        <v>205</v>
      </c>
      <c r="E253" s="222" t="s">
        <v>3335</v>
      </c>
      <c r="F253" s="223" t="s">
        <v>3336</v>
      </c>
      <c r="G253" s="224" t="s">
        <v>274</v>
      </c>
      <c r="H253" s="225">
        <v>5</v>
      </c>
      <c r="I253" s="226"/>
      <c r="J253" s="227">
        <f>ROUND(I253*H253,0)</f>
        <v>0</v>
      </c>
      <c r="K253" s="228"/>
      <c r="L253" s="44"/>
      <c r="M253" s="229" t="s">
        <v>1</v>
      </c>
      <c r="N253" s="230" t="s">
        <v>42</v>
      </c>
      <c r="O253" s="91"/>
      <c r="P253" s="231">
        <f>O253*H253</f>
        <v>0</v>
      </c>
      <c r="Q253" s="231">
        <v>0.14494</v>
      </c>
      <c r="R253" s="231">
        <f>Q253*H253</f>
        <v>0.7247000000000001</v>
      </c>
      <c r="S253" s="231">
        <v>0</v>
      </c>
      <c r="T253" s="23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3" t="s">
        <v>209</v>
      </c>
      <c r="AT253" s="233" t="s">
        <v>205</v>
      </c>
      <c r="AU253" s="233" t="s">
        <v>86</v>
      </c>
      <c r="AY253" s="17" t="s">
        <v>204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7" t="s">
        <v>8</v>
      </c>
      <c r="BK253" s="234">
        <f>ROUND(I253*H253,0)</f>
        <v>0</v>
      </c>
      <c r="BL253" s="17" t="s">
        <v>209</v>
      </c>
      <c r="BM253" s="233" t="s">
        <v>1048</v>
      </c>
    </row>
    <row r="254" spans="1:65" s="2" customFormat="1" ht="21.75" customHeight="1">
      <c r="A254" s="38"/>
      <c r="B254" s="39"/>
      <c r="C254" s="280" t="s">
        <v>876</v>
      </c>
      <c r="D254" s="280" t="s">
        <v>366</v>
      </c>
      <c r="E254" s="281" t="s">
        <v>3337</v>
      </c>
      <c r="F254" s="282" t="s">
        <v>3338</v>
      </c>
      <c r="G254" s="283" t="s">
        <v>274</v>
      </c>
      <c r="H254" s="284">
        <v>5</v>
      </c>
      <c r="I254" s="285"/>
      <c r="J254" s="286">
        <f>ROUND(I254*H254,0)</f>
        <v>0</v>
      </c>
      <c r="K254" s="287"/>
      <c r="L254" s="288"/>
      <c r="M254" s="289" t="s">
        <v>1</v>
      </c>
      <c r="N254" s="290" t="s">
        <v>42</v>
      </c>
      <c r="O254" s="91"/>
      <c r="P254" s="231">
        <f>O254*H254</f>
        <v>0</v>
      </c>
      <c r="Q254" s="231">
        <v>0</v>
      </c>
      <c r="R254" s="231">
        <f>Q254*H254</f>
        <v>0</v>
      </c>
      <c r="S254" s="231">
        <v>0</v>
      </c>
      <c r="T254" s="23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3" t="s">
        <v>223</v>
      </c>
      <c r="AT254" s="233" t="s">
        <v>366</v>
      </c>
      <c r="AU254" s="233" t="s">
        <v>86</v>
      </c>
      <c r="AY254" s="17" t="s">
        <v>204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7" t="s">
        <v>8</v>
      </c>
      <c r="BK254" s="234">
        <f>ROUND(I254*H254,0)</f>
        <v>0</v>
      </c>
      <c r="BL254" s="17" t="s">
        <v>209</v>
      </c>
      <c r="BM254" s="233" t="s">
        <v>166</v>
      </c>
    </row>
    <row r="255" spans="1:65" s="2" customFormat="1" ht="21.75" customHeight="1">
      <c r="A255" s="38"/>
      <c r="B255" s="39"/>
      <c r="C255" s="221" t="s">
        <v>880</v>
      </c>
      <c r="D255" s="221" t="s">
        <v>205</v>
      </c>
      <c r="E255" s="222" t="s">
        <v>3339</v>
      </c>
      <c r="F255" s="223" t="s">
        <v>3340</v>
      </c>
      <c r="G255" s="224" t="s">
        <v>274</v>
      </c>
      <c r="H255" s="225">
        <v>2</v>
      </c>
      <c r="I255" s="226"/>
      <c r="J255" s="227">
        <f>ROUND(I255*H255,0)</f>
        <v>0</v>
      </c>
      <c r="K255" s="228"/>
      <c r="L255" s="44"/>
      <c r="M255" s="229" t="s">
        <v>1</v>
      </c>
      <c r="N255" s="230" t="s">
        <v>42</v>
      </c>
      <c r="O255" s="91"/>
      <c r="P255" s="231">
        <f>O255*H255</f>
        <v>0</v>
      </c>
      <c r="Q255" s="231">
        <v>0</v>
      </c>
      <c r="R255" s="231">
        <f>Q255*H255</f>
        <v>0</v>
      </c>
      <c r="S255" s="231">
        <v>0</v>
      </c>
      <c r="T255" s="23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3" t="s">
        <v>209</v>
      </c>
      <c r="AT255" s="233" t="s">
        <v>205</v>
      </c>
      <c r="AU255" s="233" t="s">
        <v>86</v>
      </c>
      <c r="AY255" s="17" t="s">
        <v>204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7" t="s">
        <v>8</v>
      </c>
      <c r="BK255" s="234">
        <f>ROUND(I255*H255,0)</f>
        <v>0</v>
      </c>
      <c r="BL255" s="17" t="s">
        <v>209</v>
      </c>
      <c r="BM255" s="233" t="s">
        <v>836</v>
      </c>
    </row>
    <row r="256" spans="1:65" s="2" customFormat="1" ht="21.75" customHeight="1">
      <c r="A256" s="38"/>
      <c r="B256" s="39"/>
      <c r="C256" s="280" t="s">
        <v>885</v>
      </c>
      <c r="D256" s="280" t="s">
        <v>366</v>
      </c>
      <c r="E256" s="281" t="s">
        <v>3341</v>
      </c>
      <c r="F256" s="282" t="s">
        <v>3342</v>
      </c>
      <c r="G256" s="283" t="s">
        <v>274</v>
      </c>
      <c r="H256" s="284">
        <v>2</v>
      </c>
      <c r="I256" s="285"/>
      <c r="J256" s="286">
        <f>ROUND(I256*H256,0)</f>
        <v>0</v>
      </c>
      <c r="K256" s="287"/>
      <c r="L256" s="288"/>
      <c r="M256" s="289" t="s">
        <v>1</v>
      </c>
      <c r="N256" s="290" t="s">
        <v>42</v>
      </c>
      <c r="O256" s="91"/>
      <c r="P256" s="231">
        <f>O256*H256</f>
        <v>0</v>
      </c>
      <c r="Q256" s="231">
        <v>0</v>
      </c>
      <c r="R256" s="231">
        <f>Q256*H256</f>
        <v>0</v>
      </c>
      <c r="S256" s="231">
        <v>0</v>
      </c>
      <c r="T256" s="23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3" t="s">
        <v>223</v>
      </c>
      <c r="AT256" s="233" t="s">
        <v>366</v>
      </c>
      <c r="AU256" s="233" t="s">
        <v>86</v>
      </c>
      <c r="AY256" s="17" t="s">
        <v>204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7" t="s">
        <v>8</v>
      </c>
      <c r="BK256" s="234">
        <f>ROUND(I256*H256,0)</f>
        <v>0</v>
      </c>
      <c r="BL256" s="17" t="s">
        <v>209</v>
      </c>
      <c r="BM256" s="233" t="s">
        <v>1073</v>
      </c>
    </row>
    <row r="257" spans="1:63" s="11" customFormat="1" ht="22.8" customHeight="1">
      <c r="A257" s="11"/>
      <c r="B257" s="207"/>
      <c r="C257" s="208"/>
      <c r="D257" s="209" t="s">
        <v>76</v>
      </c>
      <c r="E257" s="268" t="s">
        <v>243</v>
      </c>
      <c r="F257" s="268" t="s">
        <v>3343</v>
      </c>
      <c r="G257" s="208"/>
      <c r="H257" s="208"/>
      <c r="I257" s="211"/>
      <c r="J257" s="269">
        <f>BK257</f>
        <v>0</v>
      </c>
      <c r="K257" s="208"/>
      <c r="L257" s="213"/>
      <c r="M257" s="214"/>
      <c r="N257" s="215"/>
      <c r="O257" s="215"/>
      <c r="P257" s="216">
        <f>SUM(P258:P262)</f>
        <v>0</v>
      </c>
      <c r="Q257" s="215"/>
      <c r="R257" s="216">
        <f>SUM(R258:R262)</f>
        <v>94.90803</v>
      </c>
      <c r="S257" s="215"/>
      <c r="T257" s="217">
        <f>SUM(T258:T262)</f>
        <v>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R257" s="218" t="s">
        <v>8</v>
      </c>
      <c r="AT257" s="219" t="s">
        <v>76</v>
      </c>
      <c r="AU257" s="219" t="s">
        <v>8</v>
      </c>
      <c r="AY257" s="218" t="s">
        <v>204</v>
      </c>
      <c r="BK257" s="220">
        <f>SUM(BK258:BK262)</f>
        <v>0</v>
      </c>
    </row>
    <row r="258" spans="1:65" s="2" customFormat="1" ht="21.75" customHeight="1">
      <c r="A258" s="38"/>
      <c r="B258" s="39"/>
      <c r="C258" s="221" t="s">
        <v>890</v>
      </c>
      <c r="D258" s="221" t="s">
        <v>205</v>
      </c>
      <c r="E258" s="222" t="s">
        <v>839</v>
      </c>
      <c r="F258" s="223" t="s">
        <v>840</v>
      </c>
      <c r="G258" s="224" t="s">
        <v>473</v>
      </c>
      <c r="H258" s="225">
        <v>171</v>
      </c>
      <c r="I258" s="226"/>
      <c r="J258" s="227">
        <f>ROUND(I258*H258,0)</f>
        <v>0</v>
      </c>
      <c r="K258" s="228"/>
      <c r="L258" s="44"/>
      <c r="M258" s="229" t="s">
        <v>1</v>
      </c>
      <c r="N258" s="230" t="s">
        <v>42</v>
      </c>
      <c r="O258" s="91"/>
      <c r="P258" s="231">
        <f>O258*H258</f>
        <v>0</v>
      </c>
      <c r="Q258" s="231">
        <v>0.51915</v>
      </c>
      <c r="R258" s="231">
        <f>Q258*H258</f>
        <v>88.77465</v>
      </c>
      <c r="S258" s="231">
        <v>0</v>
      </c>
      <c r="T258" s="23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3" t="s">
        <v>209</v>
      </c>
      <c r="AT258" s="233" t="s">
        <v>205</v>
      </c>
      <c r="AU258" s="233" t="s">
        <v>86</v>
      </c>
      <c r="AY258" s="17" t="s">
        <v>204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7" t="s">
        <v>8</v>
      </c>
      <c r="BK258" s="234">
        <f>ROUND(I258*H258,0)</f>
        <v>0</v>
      </c>
      <c r="BL258" s="17" t="s">
        <v>209</v>
      </c>
      <c r="BM258" s="233" t="s">
        <v>1083</v>
      </c>
    </row>
    <row r="259" spans="1:65" s="2" customFormat="1" ht="21.75" customHeight="1">
      <c r="A259" s="38"/>
      <c r="B259" s="39"/>
      <c r="C259" s="221" t="s">
        <v>895</v>
      </c>
      <c r="D259" s="221" t="s">
        <v>205</v>
      </c>
      <c r="E259" s="222" t="s">
        <v>3344</v>
      </c>
      <c r="F259" s="223" t="s">
        <v>3345</v>
      </c>
      <c r="G259" s="224" t="s">
        <v>274</v>
      </c>
      <c r="H259" s="225">
        <v>22</v>
      </c>
      <c r="I259" s="226"/>
      <c r="J259" s="227">
        <f>ROUND(I259*H259,0)</f>
        <v>0</v>
      </c>
      <c r="K259" s="228"/>
      <c r="L259" s="44"/>
      <c r="M259" s="229" t="s">
        <v>1</v>
      </c>
      <c r="N259" s="230" t="s">
        <v>42</v>
      </c>
      <c r="O259" s="91"/>
      <c r="P259" s="231">
        <f>O259*H259</f>
        <v>0</v>
      </c>
      <c r="Q259" s="231">
        <v>0.2767</v>
      </c>
      <c r="R259" s="231">
        <f>Q259*H259</f>
        <v>6.0874</v>
      </c>
      <c r="S259" s="231">
        <v>0</v>
      </c>
      <c r="T259" s="23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3" t="s">
        <v>209</v>
      </c>
      <c r="AT259" s="233" t="s">
        <v>205</v>
      </c>
      <c r="AU259" s="233" t="s">
        <v>86</v>
      </c>
      <c r="AY259" s="17" t="s">
        <v>204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7" t="s">
        <v>8</v>
      </c>
      <c r="BK259" s="234">
        <f>ROUND(I259*H259,0)</f>
        <v>0</v>
      </c>
      <c r="BL259" s="17" t="s">
        <v>209</v>
      </c>
      <c r="BM259" s="233" t="s">
        <v>841</v>
      </c>
    </row>
    <row r="260" spans="1:65" s="2" customFormat="1" ht="21.75" customHeight="1">
      <c r="A260" s="38"/>
      <c r="B260" s="39"/>
      <c r="C260" s="221" t="s">
        <v>744</v>
      </c>
      <c r="D260" s="221" t="s">
        <v>205</v>
      </c>
      <c r="E260" s="222" t="s">
        <v>3346</v>
      </c>
      <c r="F260" s="223" t="s">
        <v>3347</v>
      </c>
      <c r="G260" s="224" t="s">
        <v>274</v>
      </c>
      <c r="H260" s="225">
        <v>22</v>
      </c>
      <c r="I260" s="226"/>
      <c r="J260" s="227">
        <f>ROUND(I260*H260,0)</f>
        <v>0</v>
      </c>
      <c r="K260" s="228"/>
      <c r="L260" s="44"/>
      <c r="M260" s="229" t="s">
        <v>1</v>
      </c>
      <c r="N260" s="230" t="s">
        <v>42</v>
      </c>
      <c r="O260" s="91"/>
      <c r="P260" s="231">
        <f>O260*H260</f>
        <v>0</v>
      </c>
      <c r="Q260" s="231">
        <v>0.002</v>
      </c>
      <c r="R260" s="231">
        <f>Q260*H260</f>
        <v>0.044</v>
      </c>
      <c r="S260" s="231">
        <v>0</v>
      </c>
      <c r="T260" s="23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3" t="s">
        <v>209</v>
      </c>
      <c r="AT260" s="233" t="s">
        <v>205</v>
      </c>
      <c r="AU260" s="233" t="s">
        <v>86</v>
      </c>
      <c r="AY260" s="17" t="s">
        <v>204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7" t="s">
        <v>8</v>
      </c>
      <c r="BK260" s="234">
        <f>ROUND(I260*H260,0)</f>
        <v>0</v>
      </c>
      <c r="BL260" s="17" t="s">
        <v>209</v>
      </c>
      <c r="BM260" s="233" t="s">
        <v>169</v>
      </c>
    </row>
    <row r="261" spans="1:65" s="2" customFormat="1" ht="21.75" customHeight="1">
      <c r="A261" s="38"/>
      <c r="B261" s="39"/>
      <c r="C261" s="221" t="s">
        <v>904</v>
      </c>
      <c r="D261" s="221" t="s">
        <v>205</v>
      </c>
      <c r="E261" s="222" t="s">
        <v>3348</v>
      </c>
      <c r="F261" s="223" t="s">
        <v>3349</v>
      </c>
      <c r="G261" s="224" t="s">
        <v>274</v>
      </c>
      <c r="H261" s="225">
        <v>22</v>
      </c>
      <c r="I261" s="226"/>
      <c r="J261" s="227">
        <f>ROUND(I261*H261,0)</f>
        <v>0</v>
      </c>
      <c r="K261" s="228"/>
      <c r="L261" s="44"/>
      <c r="M261" s="229" t="s">
        <v>1</v>
      </c>
      <c r="N261" s="230" t="s">
        <v>42</v>
      </c>
      <c r="O261" s="91"/>
      <c r="P261" s="231">
        <f>O261*H261</f>
        <v>0</v>
      </c>
      <c r="Q261" s="231">
        <v>9E-05</v>
      </c>
      <c r="R261" s="231">
        <f>Q261*H261</f>
        <v>0.00198</v>
      </c>
      <c r="S261" s="231">
        <v>0</v>
      </c>
      <c r="T261" s="23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3" t="s">
        <v>209</v>
      </c>
      <c r="AT261" s="233" t="s">
        <v>205</v>
      </c>
      <c r="AU261" s="233" t="s">
        <v>86</v>
      </c>
      <c r="AY261" s="17" t="s">
        <v>204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7" t="s">
        <v>8</v>
      </c>
      <c r="BK261" s="234">
        <f>ROUND(I261*H261,0)</f>
        <v>0</v>
      </c>
      <c r="BL261" s="17" t="s">
        <v>209</v>
      </c>
      <c r="BM261" s="233" t="s">
        <v>1112</v>
      </c>
    </row>
    <row r="262" spans="1:65" s="2" customFormat="1" ht="33" customHeight="1">
      <c r="A262" s="38"/>
      <c r="B262" s="39"/>
      <c r="C262" s="221" t="s">
        <v>157</v>
      </c>
      <c r="D262" s="221" t="s">
        <v>205</v>
      </c>
      <c r="E262" s="222" t="s">
        <v>3350</v>
      </c>
      <c r="F262" s="223" t="s">
        <v>3351</v>
      </c>
      <c r="G262" s="224" t="s">
        <v>208</v>
      </c>
      <c r="H262" s="225">
        <v>58.5</v>
      </c>
      <c r="I262" s="226"/>
      <c r="J262" s="227">
        <f>ROUND(I262*H262,0)</f>
        <v>0</v>
      </c>
      <c r="K262" s="228"/>
      <c r="L262" s="44"/>
      <c r="M262" s="229" t="s">
        <v>1</v>
      </c>
      <c r="N262" s="230" t="s">
        <v>42</v>
      </c>
      <c r="O262" s="91"/>
      <c r="P262" s="231">
        <f>O262*H262</f>
        <v>0</v>
      </c>
      <c r="Q262" s="231">
        <v>0</v>
      </c>
      <c r="R262" s="231">
        <f>Q262*H262</f>
        <v>0</v>
      </c>
      <c r="S262" s="231">
        <v>0</v>
      </c>
      <c r="T262" s="23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3" t="s">
        <v>209</v>
      </c>
      <c r="AT262" s="233" t="s">
        <v>205</v>
      </c>
      <c r="AU262" s="233" t="s">
        <v>86</v>
      </c>
      <c r="AY262" s="17" t="s">
        <v>204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7" t="s">
        <v>8</v>
      </c>
      <c r="BK262" s="234">
        <f>ROUND(I262*H262,0)</f>
        <v>0</v>
      </c>
      <c r="BL262" s="17" t="s">
        <v>209</v>
      </c>
      <c r="BM262" s="233" t="s">
        <v>3352</v>
      </c>
    </row>
    <row r="263" spans="1:63" s="11" customFormat="1" ht="22.8" customHeight="1">
      <c r="A263" s="11"/>
      <c r="B263" s="207"/>
      <c r="C263" s="208"/>
      <c r="D263" s="209" t="s">
        <v>76</v>
      </c>
      <c r="E263" s="268" t="s">
        <v>404</v>
      </c>
      <c r="F263" s="268" t="s">
        <v>405</v>
      </c>
      <c r="G263" s="208"/>
      <c r="H263" s="208"/>
      <c r="I263" s="211"/>
      <c r="J263" s="269">
        <f>BK263</f>
        <v>0</v>
      </c>
      <c r="K263" s="208"/>
      <c r="L263" s="213"/>
      <c r="M263" s="214"/>
      <c r="N263" s="215"/>
      <c r="O263" s="215"/>
      <c r="P263" s="216">
        <f>P264</f>
        <v>0</v>
      </c>
      <c r="Q263" s="215"/>
      <c r="R263" s="216">
        <f>R264</f>
        <v>0</v>
      </c>
      <c r="S263" s="215"/>
      <c r="T263" s="217">
        <f>T264</f>
        <v>0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R263" s="218" t="s">
        <v>8</v>
      </c>
      <c r="AT263" s="219" t="s">
        <v>76</v>
      </c>
      <c r="AU263" s="219" t="s">
        <v>8</v>
      </c>
      <c r="AY263" s="218" t="s">
        <v>204</v>
      </c>
      <c r="BK263" s="220">
        <f>BK264</f>
        <v>0</v>
      </c>
    </row>
    <row r="264" spans="1:65" s="2" customFormat="1" ht="21.75" customHeight="1">
      <c r="A264" s="38"/>
      <c r="B264" s="39"/>
      <c r="C264" s="221" t="s">
        <v>913</v>
      </c>
      <c r="D264" s="221" t="s">
        <v>205</v>
      </c>
      <c r="E264" s="222" t="s">
        <v>3353</v>
      </c>
      <c r="F264" s="223" t="s">
        <v>3354</v>
      </c>
      <c r="G264" s="224" t="s">
        <v>230</v>
      </c>
      <c r="H264" s="225">
        <v>189.211</v>
      </c>
      <c r="I264" s="226"/>
      <c r="J264" s="227">
        <f>ROUND(I264*H264,0)</f>
        <v>0</v>
      </c>
      <c r="K264" s="228"/>
      <c r="L264" s="44"/>
      <c r="M264" s="258" t="s">
        <v>1</v>
      </c>
      <c r="N264" s="259" t="s">
        <v>42</v>
      </c>
      <c r="O264" s="260"/>
      <c r="P264" s="261">
        <f>O264*H264</f>
        <v>0</v>
      </c>
      <c r="Q264" s="261">
        <v>0</v>
      </c>
      <c r="R264" s="261">
        <f>Q264*H264</f>
        <v>0</v>
      </c>
      <c r="S264" s="261">
        <v>0</v>
      </c>
      <c r="T264" s="26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3" t="s">
        <v>209</v>
      </c>
      <c r="AT264" s="233" t="s">
        <v>205</v>
      </c>
      <c r="AU264" s="233" t="s">
        <v>86</v>
      </c>
      <c r="AY264" s="17" t="s">
        <v>204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7" t="s">
        <v>8</v>
      </c>
      <c r="BK264" s="234">
        <f>ROUND(I264*H264,0)</f>
        <v>0</v>
      </c>
      <c r="BL264" s="17" t="s">
        <v>209</v>
      </c>
      <c r="BM264" s="233" t="s">
        <v>1119</v>
      </c>
    </row>
    <row r="265" spans="1:31" s="2" customFormat="1" ht="6.95" customHeight="1">
      <c r="A265" s="38"/>
      <c r="B265" s="66"/>
      <c r="C265" s="67"/>
      <c r="D265" s="67"/>
      <c r="E265" s="67"/>
      <c r="F265" s="67"/>
      <c r="G265" s="67"/>
      <c r="H265" s="67"/>
      <c r="I265" s="67"/>
      <c r="J265" s="67"/>
      <c r="K265" s="67"/>
      <c r="L265" s="44"/>
      <c r="M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</row>
  </sheetData>
  <sheetProtection password="F695" sheet="1" objects="1" scenarios="1" formatColumns="0" formatRows="0" autoFilter="0"/>
  <autoFilter ref="C122:K26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180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ROUND(J119,0)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ROUND((SUM(BE119:BE139)),0)</f>
        <v>0</v>
      </c>
      <c r="G33" s="38"/>
      <c r="H33" s="38"/>
      <c r="I33" s="165">
        <v>0.21</v>
      </c>
      <c r="J33" s="164">
        <f>ROUND(((SUM(BE119:BE139))*I33),0)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ROUND((SUM(BF119:BF139)),0)</f>
        <v>0</v>
      </c>
      <c r="G34" s="38"/>
      <c r="H34" s="38"/>
      <c r="I34" s="165">
        <v>0.15</v>
      </c>
      <c r="J34" s="164">
        <f>ROUND(((SUM(BF119:BF139))*I34),0)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ROUND((SUM(BG119:BG139)),0)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ROUND((SUM(BH119:BH139)),0)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ROUND((SUM(BI119:BI139)),0)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010 - SO DJ  Odstranění haly J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186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187</v>
      </c>
      <c r="E98" s="192"/>
      <c r="F98" s="192"/>
      <c r="G98" s="192"/>
      <c r="H98" s="192"/>
      <c r="I98" s="192"/>
      <c r="J98" s="193">
        <f>J133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188</v>
      </c>
      <c r="E99" s="192"/>
      <c r="F99" s="192"/>
      <c r="G99" s="192"/>
      <c r="H99" s="192"/>
      <c r="I99" s="192"/>
      <c r="J99" s="193">
        <f>J135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189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6.25" customHeight="1">
      <c r="A109" s="38"/>
      <c r="B109" s="39"/>
      <c r="C109" s="40"/>
      <c r="D109" s="40"/>
      <c r="E109" s="184" t="str">
        <f>E7</f>
        <v>Areál ABYDOS IDEA s.r.o. - výrobní hala P a O a související inženýrské objekty, areál ABYDOS Hazlov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179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 xml:space="preserve">010 - SO DJ  Odstranění haly J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21</v>
      </c>
      <c r="D113" s="40"/>
      <c r="E113" s="40"/>
      <c r="F113" s="27" t="str">
        <f>F12</f>
        <v>Hazlov</v>
      </c>
      <c r="G113" s="40"/>
      <c r="H113" s="40"/>
      <c r="I113" s="32" t="s">
        <v>23</v>
      </c>
      <c r="J113" s="79" t="str">
        <f>IF(J12="","",J12)</f>
        <v>23. 2. 2021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25</v>
      </c>
      <c r="D115" s="40"/>
      <c r="E115" s="40"/>
      <c r="F115" s="27" t="str">
        <f>E15</f>
        <v>ABYDOS IDEA s.r.o. Hazlov</v>
      </c>
      <c r="G115" s="40"/>
      <c r="H115" s="40"/>
      <c r="I115" s="32" t="s">
        <v>31</v>
      </c>
      <c r="J115" s="36" t="str">
        <f>E21</f>
        <v>TMS PROJEKT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34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0" customFormat="1" ht="29.25" customHeight="1">
      <c r="A118" s="195"/>
      <c r="B118" s="196"/>
      <c r="C118" s="197" t="s">
        <v>190</v>
      </c>
      <c r="D118" s="198" t="s">
        <v>62</v>
      </c>
      <c r="E118" s="198" t="s">
        <v>58</v>
      </c>
      <c r="F118" s="198" t="s">
        <v>59</v>
      </c>
      <c r="G118" s="198" t="s">
        <v>191</v>
      </c>
      <c r="H118" s="198" t="s">
        <v>192</v>
      </c>
      <c r="I118" s="198" t="s">
        <v>193</v>
      </c>
      <c r="J118" s="199" t="s">
        <v>183</v>
      </c>
      <c r="K118" s="200" t="s">
        <v>194</v>
      </c>
      <c r="L118" s="201"/>
      <c r="M118" s="100" t="s">
        <v>1</v>
      </c>
      <c r="N118" s="101" t="s">
        <v>41</v>
      </c>
      <c r="O118" s="101" t="s">
        <v>195</v>
      </c>
      <c r="P118" s="101" t="s">
        <v>196</v>
      </c>
      <c r="Q118" s="101" t="s">
        <v>197</v>
      </c>
      <c r="R118" s="101" t="s">
        <v>198</v>
      </c>
      <c r="S118" s="101" t="s">
        <v>199</v>
      </c>
      <c r="T118" s="102" t="s">
        <v>200</v>
      </c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</row>
    <row r="119" spans="1:63" s="2" customFormat="1" ht="22.8" customHeight="1">
      <c r="A119" s="38"/>
      <c r="B119" s="39"/>
      <c r="C119" s="107" t="s">
        <v>201</v>
      </c>
      <c r="D119" s="40"/>
      <c r="E119" s="40"/>
      <c r="F119" s="40"/>
      <c r="G119" s="40"/>
      <c r="H119" s="40"/>
      <c r="I119" s="40"/>
      <c r="J119" s="202">
        <f>BK119</f>
        <v>0</v>
      </c>
      <c r="K119" s="40"/>
      <c r="L119" s="44"/>
      <c r="M119" s="103"/>
      <c r="N119" s="203"/>
      <c r="O119" s="104"/>
      <c r="P119" s="204">
        <f>P120+P133+P135</f>
        <v>0</v>
      </c>
      <c r="Q119" s="104"/>
      <c r="R119" s="204">
        <f>R120+R133+R135</f>
        <v>0</v>
      </c>
      <c r="S119" s="104"/>
      <c r="T119" s="205">
        <f>T120+T133+T135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76</v>
      </c>
      <c r="AU119" s="17" t="s">
        <v>185</v>
      </c>
      <c r="BK119" s="206">
        <f>BK120+BK133+BK135</f>
        <v>0</v>
      </c>
    </row>
    <row r="120" spans="1:63" s="11" customFormat="1" ht="25.9" customHeight="1">
      <c r="A120" s="11"/>
      <c r="B120" s="207"/>
      <c r="C120" s="208"/>
      <c r="D120" s="209" t="s">
        <v>76</v>
      </c>
      <c r="E120" s="210" t="s">
        <v>202</v>
      </c>
      <c r="F120" s="210" t="s">
        <v>203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SUM(P121:P132)</f>
        <v>0</v>
      </c>
      <c r="Q120" s="215"/>
      <c r="R120" s="216">
        <f>SUM(R121:R132)</f>
        <v>0</v>
      </c>
      <c r="S120" s="215"/>
      <c r="T120" s="217">
        <f>SUM(T121:T132)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18" t="s">
        <v>8</v>
      </c>
      <c r="AT120" s="219" t="s">
        <v>76</v>
      </c>
      <c r="AU120" s="219" t="s">
        <v>77</v>
      </c>
      <c r="AY120" s="218" t="s">
        <v>204</v>
      </c>
      <c r="BK120" s="220">
        <f>SUM(BK121:BK132)</f>
        <v>0</v>
      </c>
    </row>
    <row r="121" spans="1:65" s="2" customFormat="1" ht="21.75" customHeight="1">
      <c r="A121" s="38"/>
      <c r="B121" s="39"/>
      <c r="C121" s="221" t="s">
        <v>8</v>
      </c>
      <c r="D121" s="221" t="s">
        <v>205</v>
      </c>
      <c r="E121" s="222" t="s">
        <v>206</v>
      </c>
      <c r="F121" s="223" t="s">
        <v>207</v>
      </c>
      <c r="G121" s="224" t="s">
        <v>208</v>
      </c>
      <c r="H121" s="225">
        <v>1065.27</v>
      </c>
      <c r="I121" s="226"/>
      <c r="J121" s="227">
        <f>ROUND(I121*H121,0)</f>
        <v>0</v>
      </c>
      <c r="K121" s="228"/>
      <c r="L121" s="44"/>
      <c r="M121" s="229" t="s">
        <v>1</v>
      </c>
      <c r="N121" s="230" t="s">
        <v>42</v>
      </c>
      <c r="O121" s="91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3" t="s">
        <v>209</v>
      </c>
      <c r="AT121" s="233" t="s">
        <v>205</v>
      </c>
      <c r="AU121" s="233" t="s">
        <v>8</v>
      </c>
      <c r="AY121" s="17" t="s">
        <v>204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8</v>
      </c>
      <c r="BK121" s="234">
        <f>ROUND(I121*H121,0)</f>
        <v>0</v>
      </c>
      <c r="BL121" s="17" t="s">
        <v>209</v>
      </c>
      <c r="BM121" s="233" t="s">
        <v>86</v>
      </c>
    </row>
    <row r="122" spans="1:51" s="12" customFormat="1" ht="12">
      <c r="A122" s="12"/>
      <c r="B122" s="235"/>
      <c r="C122" s="236"/>
      <c r="D122" s="237" t="s">
        <v>210</v>
      </c>
      <c r="E122" s="238" t="s">
        <v>1</v>
      </c>
      <c r="F122" s="239" t="s">
        <v>211</v>
      </c>
      <c r="G122" s="236"/>
      <c r="H122" s="240">
        <v>171.75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46" t="s">
        <v>210</v>
      </c>
      <c r="AU122" s="246" t="s">
        <v>8</v>
      </c>
      <c r="AV122" s="12" t="s">
        <v>86</v>
      </c>
      <c r="AW122" s="12" t="s">
        <v>33</v>
      </c>
      <c r="AX122" s="12" t="s">
        <v>77</v>
      </c>
      <c r="AY122" s="246" t="s">
        <v>204</v>
      </c>
    </row>
    <row r="123" spans="1:51" s="12" customFormat="1" ht="12">
      <c r="A123" s="12"/>
      <c r="B123" s="235"/>
      <c r="C123" s="236"/>
      <c r="D123" s="237" t="s">
        <v>210</v>
      </c>
      <c r="E123" s="238" t="s">
        <v>1</v>
      </c>
      <c r="F123" s="239" t="s">
        <v>212</v>
      </c>
      <c r="G123" s="236"/>
      <c r="H123" s="240">
        <v>893.52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46" t="s">
        <v>210</v>
      </c>
      <c r="AU123" s="246" t="s">
        <v>8</v>
      </c>
      <c r="AV123" s="12" t="s">
        <v>86</v>
      </c>
      <c r="AW123" s="12" t="s">
        <v>33</v>
      </c>
      <c r="AX123" s="12" t="s">
        <v>77</v>
      </c>
      <c r="AY123" s="246" t="s">
        <v>204</v>
      </c>
    </row>
    <row r="124" spans="1:51" s="13" customFormat="1" ht="12">
      <c r="A124" s="13"/>
      <c r="B124" s="247"/>
      <c r="C124" s="248"/>
      <c r="D124" s="237" t="s">
        <v>210</v>
      </c>
      <c r="E124" s="249" t="s">
        <v>1</v>
      </c>
      <c r="F124" s="250" t="s">
        <v>213</v>
      </c>
      <c r="G124" s="248"/>
      <c r="H124" s="251">
        <v>1065.27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210</v>
      </c>
      <c r="AU124" s="257" t="s">
        <v>8</v>
      </c>
      <c r="AV124" s="13" t="s">
        <v>209</v>
      </c>
      <c r="AW124" s="13" t="s">
        <v>33</v>
      </c>
      <c r="AX124" s="13" t="s">
        <v>8</v>
      </c>
      <c r="AY124" s="257" t="s">
        <v>204</v>
      </c>
    </row>
    <row r="125" spans="1:65" s="2" customFormat="1" ht="16.5" customHeight="1">
      <c r="A125" s="38"/>
      <c r="B125" s="39"/>
      <c r="C125" s="221" t="s">
        <v>86</v>
      </c>
      <c r="D125" s="221" t="s">
        <v>205</v>
      </c>
      <c r="E125" s="222" t="s">
        <v>214</v>
      </c>
      <c r="F125" s="223" t="s">
        <v>215</v>
      </c>
      <c r="G125" s="224" t="s">
        <v>208</v>
      </c>
      <c r="H125" s="225">
        <v>1022</v>
      </c>
      <c r="I125" s="226"/>
      <c r="J125" s="227">
        <f>ROUND(I125*H125,0)</f>
        <v>0</v>
      </c>
      <c r="K125" s="228"/>
      <c r="L125" s="44"/>
      <c r="M125" s="229" t="s">
        <v>1</v>
      </c>
      <c r="N125" s="230" t="s">
        <v>42</v>
      </c>
      <c r="O125" s="91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3" t="s">
        <v>209</v>
      </c>
      <c r="AT125" s="233" t="s">
        <v>205</v>
      </c>
      <c r="AU125" s="233" t="s">
        <v>8</v>
      </c>
      <c r="AY125" s="17" t="s">
        <v>204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8</v>
      </c>
      <c r="BK125" s="234">
        <f>ROUND(I125*H125,0)</f>
        <v>0</v>
      </c>
      <c r="BL125" s="17" t="s">
        <v>209</v>
      </c>
      <c r="BM125" s="233" t="s">
        <v>209</v>
      </c>
    </row>
    <row r="126" spans="1:51" s="12" customFormat="1" ht="12">
      <c r="A126" s="12"/>
      <c r="B126" s="235"/>
      <c r="C126" s="236"/>
      <c r="D126" s="237" t="s">
        <v>210</v>
      </c>
      <c r="E126" s="238" t="s">
        <v>1</v>
      </c>
      <c r="F126" s="239" t="s">
        <v>216</v>
      </c>
      <c r="G126" s="236"/>
      <c r="H126" s="240">
        <v>1022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46" t="s">
        <v>210</v>
      </c>
      <c r="AU126" s="246" t="s">
        <v>8</v>
      </c>
      <c r="AV126" s="12" t="s">
        <v>86</v>
      </c>
      <c r="AW126" s="12" t="s">
        <v>33</v>
      </c>
      <c r="AX126" s="12" t="s">
        <v>77</v>
      </c>
      <c r="AY126" s="246" t="s">
        <v>204</v>
      </c>
    </row>
    <row r="127" spans="1:51" s="13" customFormat="1" ht="12">
      <c r="A127" s="13"/>
      <c r="B127" s="247"/>
      <c r="C127" s="248"/>
      <c r="D127" s="237" t="s">
        <v>210</v>
      </c>
      <c r="E127" s="249" t="s">
        <v>1</v>
      </c>
      <c r="F127" s="250" t="s">
        <v>213</v>
      </c>
      <c r="G127" s="248"/>
      <c r="H127" s="251">
        <v>1022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210</v>
      </c>
      <c r="AU127" s="257" t="s">
        <v>8</v>
      </c>
      <c r="AV127" s="13" t="s">
        <v>209</v>
      </c>
      <c r="AW127" s="13" t="s">
        <v>33</v>
      </c>
      <c r="AX127" s="13" t="s">
        <v>8</v>
      </c>
      <c r="AY127" s="257" t="s">
        <v>204</v>
      </c>
    </row>
    <row r="128" spans="1:65" s="2" customFormat="1" ht="16.5" customHeight="1">
      <c r="A128" s="38"/>
      <c r="B128" s="39"/>
      <c r="C128" s="221" t="s">
        <v>118</v>
      </c>
      <c r="D128" s="221" t="s">
        <v>205</v>
      </c>
      <c r="E128" s="222" t="s">
        <v>217</v>
      </c>
      <c r="F128" s="223" t="s">
        <v>218</v>
      </c>
      <c r="G128" s="224" t="s">
        <v>219</v>
      </c>
      <c r="H128" s="225">
        <v>94.656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220</v>
      </c>
    </row>
    <row r="129" spans="1:65" s="2" customFormat="1" ht="16.5" customHeight="1">
      <c r="A129" s="38"/>
      <c r="B129" s="39"/>
      <c r="C129" s="221" t="s">
        <v>209</v>
      </c>
      <c r="D129" s="221" t="s">
        <v>205</v>
      </c>
      <c r="E129" s="222" t="s">
        <v>221</v>
      </c>
      <c r="F129" s="223" t="s">
        <v>222</v>
      </c>
      <c r="G129" s="224" t="s">
        <v>208</v>
      </c>
      <c r="H129" s="225">
        <v>204.11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223</v>
      </c>
    </row>
    <row r="130" spans="1:65" s="2" customFormat="1" ht="21.75" customHeight="1">
      <c r="A130" s="38"/>
      <c r="B130" s="39"/>
      <c r="C130" s="221" t="s">
        <v>224</v>
      </c>
      <c r="D130" s="221" t="s">
        <v>205</v>
      </c>
      <c r="E130" s="222" t="s">
        <v>225</v>
      </c>
      <c r="F130" s="223" t="s">
        <v>226</v>
      </c>
      <c r="G130" s="224" t="s">
        <v>219</v>
      </c>
      <c r="H130" s="225">
        <v>246.375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227</v>
      </c>
    </row>
    <row r="131" spans="1:65" s="2" customFormat="1" ht="16.5" customHeight="1">
      <c r="A131" s="38"/>
      <c r="B131" s="39"/>
      <c r="C131" s="221" t="s">
        <v>220</v>
      </c>
      <c r="D131" s="221" t="s">
        <v>205</v>
      </c>
      <c r="E131" s="222" t="s">
        <v>228</v>
      </c>
      <c r="F131" s="223" t="s">
        <v>229</v>
      </c>
      <c r="G131" s="224" t="s">
        <v>230</v>
      </c>
      <c r="H131" s="225">
        <v>66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231</v>
      </c>
    </row>
    <row r="132" spans="1:65" s="2" customFormat="1" ht="16.5" customHeight="1">
      <c r="A132" s="38"/>
      <c r="B132" s="39"/>
      <c r="C132" s="221" t="s">
        <v>232</v>
      </c>
      <c r="D132" s="221" t="s">
        <v>205</v>
      </c>
      <c r="E132" s="222" t="s">
        <v>233</v>
      </c>
      <c r="F132" s="223" t="s">
        <v>234</v>
      </c>
      <c r="G132" s="224" t="s">
        <v>219</v>
      </c>
      <c r="H132" s="225">
        <v>136.875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235</v>
      </c>
    </row>
    <row r="133" spans="1:63" s="11" customFormat="1" ht="25.9" customHeight="1">
      <c r="A133" s="11"/>
      <c r="B133" s="207"/>
      <c r="C133" s="208"/>
      <c r="D133" s="209" t="s">
        <v>76</v>
      </c>
      <c r="E133" s="210" t="s">
        <v>236</v>
      </c>
      <c r="F133" s="210" t="s">
        <v>237</v>
      </c>
      <c r="G133" s="208"/>
      <c r="H133" s="208"/>
      <c r="I133" s="211"/>
      <c r="J133" s="212">
        <f>BK133</f>
        <v>0</v>
      </c>
      <c r="K133" s="208"/>
      <c r="L133" s="213"/>
      <c r="M133" s="214"/>
      <c r="N133" s="215"/>
      <c r="O133" s="215"/>
      <c r="P133" s="216">
        <f>P134</f>
        <v>0</v>
      </c>
      <c r="Q133" s="215"/>
      <c r="R133" s="216">
        <f>R134</f>
        <v>0</v>
      </c>
      <c r="S133" s="215"/>
      <c r="T133" s="217">
        <f>T134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18" t="s">
        <v>8</v>
      </c>
      <c r="AT133" s="219" t="s">
        <v>76</v>
      </c>
      <c r="AU133" s="219" t="s">
        <v>77</v>
      </c>
      <c r="AY133" s="218" t="s">
        <v>204</v>
      </c>
      <c r="BK133" s="220">
        <f>BK134</f>
        <v>0</v>
      </c>
    </row>
    <row r="134" spans="1:65" s="2" customFormat="1" ht="21.75" customHeight="1">
      <c r="A134" s="38"/>
      <c r="B134" s="39"/>
      <c r="C134" s="221" t="s">
        <v>223</v>
      </c>
      <c r="D134" s="221" t="s">
        <v>205</v>
      </c>
      <c r="E134" s="222" t="s">
        <v>238</v>
      </c>
      <c r="F134" s="223" t="s">
        <v>239</v>
      </c>
      <c r="G134" s="224" t="s">
        <v>230</v>
      </c>
      <c r="H134" s="225">
        <v>1.059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240</v>
      </c>
    </row>
    <row r="135" spans="1:63" s="11" customFormat="1" ht="25.9" customHeight="1">
      <c r="A135" s="11"/>
      <c r="B135" s="207"/>
      <c r="C135" s="208"/>
      <c r="D135" s="209" t="s">
        <v>76</v>
      </c>
      <c r="E135" s="210" t="s">
        <v>241</v>
      </c>
      <c r="F135" s="210" t="s">
        <v>242</v>
      </c>
      <c r="G135" s="208"/>
      <c r="H135" s="208"/>
      <c r="I135" s="211"/>
      <c r="J135" s="212">
        <f>BK135</f>
        <v>0</v>
      </c>
      <c r="K135" s="208"/>
      <c r="L135" s="213"/>
      <c r="M135" s="214"/>
      <c r="N135" s="215"/>
      <c r="O135" s="215"/>
      <c r="P135" s="216">
        <f>SUM(P136:P139)</f>
        <v>0</v>
      </c>
      <c r="Q135" s="215"/>
      <c r="R135" s="216">
        <f>SUM(R136:R139)</f>
        <v>0</v>
      </c>
      <c r="S135" s="215"/>
      <c r="T135" s="217">
        <f>SUM(T136:T139)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18" t="s">
        <v>8</v>
      </c>
      <c r="AT135" s="219" t="s">
        <v>76</v>
      </c>
      <c r="AU135" s="219" t="s">
        <v>77</v>
      </c>
      <c r="AY135" s="218" t="s">
        <v>204</v>
      </c>
      <c r="BK135" s="220">
        <f>SUM(BK136:BK139)</f>
        <v>0</v>
      </c>
    </row>
    <row r="136" spans="1:65" s="2" customFormat="1" ht="33" customHeight="1">
      <c r="A136" s="38"/>
      <c r="B136" s="39"/>
      <c r="C136" s="221" t="s">
        <v>243</v>
      </c>
      <c r="D136" s="221" t="s">
        <v>205</v>
      </c>
      <c r="E136" s="222" t="s">
        <v>244</v>
      </c>
      <c r="F136" s="223" t="s">
        <v>245</v>
      </c>
      <c r="G136" s="224" t="s">
        <v>230</v>
      </c>
      <c r="H136" s="225">
        <v>928.704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246</v>
      </c>
    </row>
    <row r="137" spans="1:65" s="2" customFormat="1" ht="21.75" customHeight="1">
      <c r="A137" s="38"/>
      <c r="B137" s="39"/>
      <c r="C137" s="221" t="s">
        <v>227</v>
      </c>
      <c r="D137" s="221" t="s">
        <v>205</v>
      </c>
      <c r="E137" s="222" t="s">
        <v>247</v>
      </c>
      <c r="F137" s="223" t="s">
        <v>248</v>
      </c>
      <c r="G137" s="224" t="s">
        <v>230</v>
      </c>
      <c r="H137" s="225">
        <v>85.94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249</v>
      </c>
    </row>
    <row r="138" spans="1:65" s="2" customFormat="1" ht="16.5" customHeight="1">
      <c r="A138" s="38"/>
      <c r="B138" s="39"/>
      <c r="C138" s="221" t="s">
        <v>250</v>
      </c>
      <c r="D138" s="221" t="s">
        <v>205</v>
      </c>
      <c r="E138" s="222" t="s">
        <v>251</v>
      </c>
      <c r="F138" s="223" t="s">
        <v>252</v>
      </c>
      <c r="G138" s="224" t="s">
        <v>230</v>
      </c>
      <c r="H138" s="225">
        <v>85.94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253</v>
      </c>
    </row>
    <row r="139" spans="1:65" s="2" customFormat="1" ht="16.5" customHeight="1">
      <c r="A139" s="38"/>
      <c r="B139" s="39"/>
      <c r="C139" s="221" t="s">
        <v>231</v>
      </c>
      <c r="D139" s="221" t="s">
        <v>205</v>
      </c>
      <c r="E139" s="222" t="s">
        <v>254</v>
      </c>
      <c r="F139" s="223" t="s">
        <v>255</v>
      </c>
      <c r="G139" s="224" t="s">
        <v>230</v>
      </c>
      <c r="H139" s="225">
        <v>583.725</v>
      </c>
      <c r="I139" s="226"/>
      <c r="J139" s="227">
        <f>ROUND(I139*H139,0)</f>
        <v>0</v>
      </c>
      <c r="K139" s="228"/>
      <c r="L139" s="44"/>
      <c r="M139" s="258" t="s">
        <v>1</v>
      </c>
      <c r="N139" s="259" t="s">
        <v>42</v>
      </c>
      <c r="O139" s="260"/>
      <c r="P139" s="261">
        <f>O139*H139</f>
        <v>0</v>
      </c>
      <c r="Q139" s="261">
        <v>0</v>
      </c>
      <c r="R139" s="261">
        <f>Q139*H139</f>
        <v>0</v>
      </c>
      <c r="S139" s="261">
        <v>0</v>
      </c>
      <c r="T139" s="26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256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F695" sheet="1" objects="1" scenarios="1" formatColumns="0" formatRows="0" autoFilter="0"/>
  <autoFilter ref="C118:K13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3355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ROUND(J124,0)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ROUND((SUM(BE124:BE183)),0)</f>
        <v>0</v>
      </c>
      <c r="G33" s="38"/>
      <c r="H33" s="38"/>
      <c r="I33" s="165">
        <v>0.21</v>
      </c>
      <c r="J33" s="164">
        <f>ROUND(((SUM(BE124:BE183))*I33),0)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ROUND((SUM(BF124:BF183)),0)</f>
        <v>0</v>
      </c>
      <c r="G34" s="38"/>
      <c r="H34" s="38"/>
      <c r="I34" s="165">
        <v>0.15</v>
      </c>
      <c r="J34" s="164">
        <f>ROUND(((SUM(BF124:BF183))*I34),0)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ROUND((SUM(BG124:BG183)),0)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ROUND((SUM(BH124:BH183)),0)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ROUND((SUM(BI124:BI183)),0)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060 - SO 10a  Zatrubnění vodoteče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J126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412</v>
      </c>
      <c r="E99" s="265"/>
      <c r="F99" s="265"/>
      <c r="G99" s="265"/>
      <c r="H99" s="265"/>
      <c r="I99" s="265"/>
      <c r="J99" s="266">
        <f>J150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414</v>
      </c>
      <c r="E100" s="265"/>
      <c r="F100" s="265"/>
      <c r="G100" s="265"/>
      <c r="H100" s="265"/>
      <c r="I100" s="265"/>
      <c r="J100" s="266">
        <f>J159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3356</v>
      </c>
      <c r="E101" s="265"/>
      <c r="F101" s="265"/>
      <c r="G101" s="265"/>
      <c r="H101" s="265"/>
      <c r="I101" s="265"/>
      <c r="J101" s="266">
        <f>J164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419</v>
      </c>
      <c r="E102" s="265"/>
      <c r="F102" s="265"/>
      <c r="G102" s="265"/>
      <c r="H102" s="265"/>
      <c r="I102" s="265"/>
      <c r="J102" s="266">
        <f>J169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3074</v>
      </c>
      <c r="E103" s="265"/>
      <c r="F103" s="265"/>
      <c r="G103" s="265"/>
      <c r="H103" s="265"/>
      <c r="I103" s="265"/>
      <c r="J103" s="266">
        <f>J172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268</v>
      </c>
      <c r="E104" s="265"/>
      <c r="F104" s="265"/>
      <c r="G104" s="265"/>
      <c r="H104" s="265"/>
      <c r="I104" s="265"/>
      <c r="J104" s="266">
        <f>J182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17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84" t="str">
        <f>E7</f>
        <v>Areál ABYDOS IDEA s.r.o. - výrobní hala P a O a související inženýrské objekty, areál ABYDOS Hazlov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179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 xml:space="preserve">060 - SO 10a  Zatrubnění vodoteče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40"/>
      <c r="E118" s="40"/>
      <c r="F118" s="27" t="str">
        <f>F12</f>
        <v>Hazlov</v>
      </c>
      <c r="G118" s="40"/>
      <c r="H118" s="40"/>
      <c r="I118" s="32" t="s">
        <v>23</v>
      </c>
      <c r="J118" s="79" t="str">
        <f>IF(J12="","",J12)</f>
        <v>23. 2. 2021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25</v>
      </c>
      <c r="D120" s="40"/>
      <c r="E120" s="40"/>
      <c r="F120" s="27" t="str">
        <f>E15</f>
        <v>ABYDOS IDEA s.r.o. Hazlov</v>
      </c>
      <c r="G120" s="40"/>
      <c r="H120" s="40"/>
      <c r="I120" s="32" t="s">
        <v>31</v>
      </c>
      <c r="J120" s="36" t="str">
        <f>E21</f>
        <v>TMS PROJEKT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IF(E18="","",E18)</f>
        <v>Vyplň údaj</v>
      </c>
      <c r="G121" s="40"/>
      <c r="H121" s="40"/>
      <c r="I121" s="32" t="s">
        <v>34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0" customFormat="1" ht="29.25" customHeight="1">
      <c r="A123" s="195"/>
      <c r="B123" s="196"/>
      <c r="C123" s="197" t="s">
        <v>190</v>
      </c>
      <c r="D123" s="198" t="s">
        <v>62</v>
      </c>
      <c r="E123" s="198" t="s">
        <v>58</v>
      </c>
      <c r="F123" s="198" t="s">
        <v>59</v>
      </c>
      <c r="G123" s="198" t="s">
        <v>191</v>
      </c>
      <c r="H123" s="198" t="s">
        <v>192</v>
      </c>
      <c r="I123" s="198" t="s">
        <v>193</v>
      </c>
      <c r="J123" s="199" t="s">
        <v>183</v>
      </c>
      <c r="K123" s="200" t="s">
        <v>194</v>
      </c>
      <c r="L123" s="201"/>
      <c r="M123" s="100" t="s">
        <v>1</v>
      </c>
      <c r="N123" s="101" t="s">
        <v>41</v>
      </c>
      <c r="O123" s="101" t="s">
        <v>195</v>
      </c>
      <c r="P123" s="101" t="s">
        <v>196</v>
      </c>
      <c r="Q123" s="101" t="s">
        <v>197</v>
      </c>
      <c r="R123" s="101" t="s">
        <v>198</v>
      </c>
      <c r="S123" s="101" t="s">
        <v>199</v>
      </c>
      <c r="T123" s="102" t="s">
        <v>200</v>
      </c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</row>
    <row r="124" spans="1:63" s="2" customFormat="1" ht="22.8" customHeight="1">
      <c r="A124" s="38"/>
      <c r="B124" s="39"/>
      <c r="C124" s="107" t="s">
        <v>201</v>
      </c>
      <c r="D124" s="40"/>
      <c r="E124" s="40"/>
      <c r="F124" s="40"/>
      <c r="G124" s="40"/>
      <c r="H124" s="40"/>
      <c r="I124" s="40"/>
      <c r="J124" s="202">
        <f>BK124</f>
        <v>0</v>
      </c>
      <c r="K124" s="40"/>
      <c r="L124" s="44"/>
      <c r="M124" s="103"/>
      <c r="N124" s="203"/>
      <c r="O124" s="104"/>
      <c r="P124" s="204">
        <f>P125</f>
        <v>0</v>
      </c>
      <c r="Q124" s="104"/>
      <c r="R124" s="204">
        <f>R125</f>
        <v>42.885639649999995</v>
      </c>
      <c r="S124" s="104"/>
      <c r="T124" s="205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185</v>
      </c>
      <c r="BK124" s="206">
        <f>BK125</f>
        <v>0</v>
      </c>
    </row>
    <row r="125" spans="1:63" s="11" customFormat="1" ht="25.9" customHeight="1">
      <c r="A125" s="11"/>
      <c r="B125" s="207"/>
      <c r="C125" s="208"/>
      <c r="D125" s="209" t="s">
        <v>76</v>
      </c>
      <c r="E125" s="210" t="s">
        <v>269</v>
      </c>
      <c r="F125" s="210" t="s">
        <v>270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P126+P150+P159+P164+P169+P172+P182</f>
        <v>0</v>
      </c>
      <c r="Q125" s="215"/>
      <c r="R125" s="216">
        <f>R126+R150+R159+R164+R169+R172+R182</f>
        <v>42.885639649999995</v>
      </c>
      <c r="S125" s="215"/>
      <c r="T125" s="217">
        <f>T126+T150+T159+T164+T169+T172+T182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8" t="s">
        <v>8</v>
      </c>
      <c r="AT125" s="219" t="s">
        <v>76</v>
      </c>
      <c r="AU125" s="219" t="s">
        <v>77</v>
      </c>
      <c r="AY125" s="218" t="s">
        <v>204</v>
      </c>
      <c r="BK125" s="220">
        <f>BK126+BK150+BK159+BK164+BK169+BK172+BK182</f>
        <v>0</v>
      </c>
    </row>
    <row r="126" spans="1:63" s="11" customFormat="1" ht="22.8" customHeight="1">
      <c r="A126" s="11"/>
      <c r="B126" s="207"/>
      <c r="C126" s="208"/>
      <c r="D126" s="209" t="s">
        <v>76</v>
      </c>
      <c r="E126" s="268" t="s">
        <v>8</v>
      </c>
      <c r="F126" s="268" t="s">
        <v>271</v>
      </c>
      <c r="G126" s="208"/>
      <c r="H126" s="208"/>
      <c r="I126" s="211"/>
      <c r="J126" s="269">
        <f>BK126</f>
        <v>0</v>
      </c>
      <c r="K126" s="208"/>
      <c r="L126" s="213"/>
      <c r="M126" s="214"/>
      <c r="N126" s="215"/>
      <c r="O126" s="215"/>
      <c r="P126" s="216">
        <f>SUM(P127:P149)</f>
        <v>0</v>
      </c>
      <c r="Q126" s="215"/>
      <c r="R126" s="216">
        <f>SUM(R127:R149)</f>
        <v>11.916044999999999</v>
      </c>
      <c r="S126" s="215"/>
      <c r="T126" s="217">
        <f>SUM(T127:T149)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8</v>
      </c>
      <c r="AT126" s="219" t="s">
        <v>76</v>
      </c>
      <c r="AU126" s="219" t="s">
        <v>8</v>
      </c>
      <c r="AY126" s="218" t="s">
        <v>204</v>
      </c>
      <c r="BK126" s="220">
        <f>SUM(BK127:BK149)</f>
        <v>0</v>
      </c>
    </row>
    <row r="127" spans="1:65" s="2" customFormat="1" ht="21.75" customHeight="1">
      <c r="A127" s="38"/>
      <c r="B127" s="39"/>
      <c r="C127" s="221" t="s">
        <v>8</v>
      </c>
      <c r="D127" s="221" t="s">
        <v>205</v>
      </c>
      <c r="E127" s="222" t="s">
        <v>3357</v>
      </c>
      <c r="F127" s="223" t="s">
        <v>3358</v>
      </c>
      <c r="G127" s="224" t="s">
        <v>219</v>
      </c>
      <c r="H127" s="225">
        <v>39.431</v>
      </c>
      <c r="I127" s="226"/>
      <c r="J127" s="227">
        <f>ROUND(I127*H127,0)</f>
        <v>0</v>
      </c>
      <c r="K127" s="228"/>
      <c r="L127" s="44"/>
      <c r="M127" s="229" t="s">
        <v>1</v>
      </c>
      <c r="N127" s="230" t="s">
        <v>42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209</v>
      </c>
      <c r="AT127" s="233" t="s">
        <v>205</v>
      </c>
      <c r="AU127" s="233" t="s">
        <v>86</v>
      </c>
      <c r="AY127" s="17" t="s">
        <v>204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</v>
      </c>
      <c r="BK127" s="234">
        <f>ROUND(I127*H127,0)</f>
        <v>0</v>
      </c>
      <c r="BL127" s="17" t="s">
        <v>209</v>
      </c>
      <c r="BM127" s="233" t="s">
        <v>3359</v>
      </c>
    </row>
    <row r="128" spans="1:51" s="12" customFormat="1" ht="12">
      <c r="A128" s="12"/>
      <c r="B128" s="235"/>
      <c r="C128" s="236"/>
      <c r="D128" s="237" t="s">
        <v>210</v>
      </c>
      <c r="E128" s="238" t="s">
        <v>1</v>
      </c>
      <c r="F128" s="239" t="s">
        <v>3360</v>
      </c>
      <c r="G128" s="236"/>
      <c r="H128" s="240">
        <v>39.431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46" t="s">
        <v>210</v>
      </c>
      <c r="AU128" s="246" t="s">
        <v>86</v>
      </c>
      <c r="AV128" s="12" t="s">
        <v>86</v>
      </c>
      <c r="AW128" s="12" t="s">
        <v>33</v>
      </c>
      <c r="AX128" s="12" t="s">
        <v>77</v>
      </c>
      <c r="AY128" s="246" t="s">
        <v>204</v>
      </c>
    </row>
    <row r="129" spans="1:65" s="2" customFormat="1" ht="21.75" customHeight="1">
      <c r="A129" s="38"/>
      <c r="B129" s="39"/>
      <c r="C129" s="221" t="s">
        <v>86</v>
      </c>
      <c r="D129" s="221" t="s">
        <v>205</v>
      </c>
      <c r="E129" s="222" t="s">
        <v>3361</v>
      </c>
      <c r="F129" s="223" t="s">
        <v>3362</v>
      </c>
      <c r="G129" s="224" t="s">
        <v>219</v>
      </c>
      <c r="H129" s="225">
        <v>39.431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3363</v>
      </c>
    </row>
    <row r="130" spans="1:65" s="2" customFormat="1" ht="21.75" customHeight="1">
      <c r="A130" s="38"/>
      <c r="B130" s="39"/>
      <c r="C130" s="221" t="s">
        <v>118</v>
      </c>
      <c r="D130" s="221" t="s">
        <v>205</v>
      </c>
      <c r="E130" s="222" t="s">
        <v>3364</v>
      </c>
      <c r="F130" s="223" t="s">
        <v>3365</v>
      </c>
      <c r="G130" s="224" t="s">
        <v>219</v>
      </c>
      <c r="H130" s="225">
        <v>23.369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3366</v>
      </c>
    </row>
    <row r="131" spans="1:51" s="12" customFormat="1" ht="12">
      <c r="A131" s="12"/>
      <c r="B131" s="235"/>
      <c r="C131" s="236"/>
      <c r="D131" s="237" t="s">
        <v>210</v>
      </c>
      <c r="E131" s="238" t="s">
        <v>1</v>
      </c>
      <c r="F131" s="239" t="s">
        <v>3367</v>
      </c>
      <c r="G131" s="236"/>
      <c r="H131" s="240">
        <v>16.473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6" t="s">
        <v>210</v>
      </c>
      <c r="AU131" s="246" t="s">
        <v>86</v>
      </c>
      <c r="AV131" s="12" t="s">
        <v>86</v>
      </c>
      <c r="AW131" s="12" t="s">
        <v>33</v>
      </c>
      <c r="AX131" s="12" t="s">
        <v>77</v>
      </c>
      <c r="AY131" s="246" t="s">
        <v>204</v>
      </c>
    </row>
    <row r="132" spans="1:51" s="12" customFormat="1" ht="12">
      <c r="A132" s="12"/>
      <c r="B132" s="235"/>
      <c r="C132" s="236"/>
      <c r="D132" s="237" t="s">
        <v>210</v>
      </c>
      <c r="E132" s="238" t="s">
        <v>1</v>
      </c>
      <c r="F132" s="239" t="s">
        <v>3368</v>
      </c>
      <c r="G132" s="236"/>
      <c r="H132" s="240">
        <v>6.896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6" t="s">
        <v>210</v>
      </c>
      <c r="AU132" s="246" t="s">
        <v>86</v>
      </c>
      <c r="AV132" s="12" t="s">
        <v>86</v>
      </c>
      <c r="AW132" s="12" t="s">
        <v>33</v>
      </c>
      <c r="AX132" s="12" t="s">
        <v>77</v>
      </c>
      <c r="AY132" s="246" t="s">
        <v>204</v>
      </c>
    </row>
    <row r="133" spans="1:65" s="2" customFormat="1" ht="21.75" customHeight="1">
      <c r="A133" s="38"/>
      <c r="B133" s="39"/>
      <c r="C133" s="221" t="s">
        <v>209</v>
      </c>
      <c r="D133" s="221" t="s">
        <v>205</v>
      </c>
      <c r="E133" s="222" t="s">
        <v>3369</v>
      </c>
      <c r="F133" s="223" t="s">
        <v>3370</v>
      </c>
      <c r="G133" s="224" t="s">
        <v>219</v>
      </c>
      <c r="H133" s="225">
        <v>23.369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3371</v>
      </c>
    </row>
    <row r="134" spans="1:65" s="2" customFormat="1" ht="21.75" customHeight="1">
      <c r="A134" s="38"/>
      <c r="B134" s="39"/>
      <c r="C134" s="221" t="s">
        <v>224</v>
      </c>
      <c r="D134" s="221" t="s">
        <v>205</v>
      </c>
      <c r="E134" s="222" t="s">
        <v>312</v>
      </c>
      <c r="F134" s="223" t="s">
        <v>313</v>
      </c>
      <c r="G134" s="224" t="s">
        <v>219</v>
      </c>
      <c r="H134" s="225">
        <v>47.181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3372</v>
      </c>
    </row>
    <row r="135" spans="1:51" s="12" customFormat="1" ht="12">
      <c r="A135" s="12"/>
      <c r="B135" s="235"/>
      <c r="C135" s="236"/>
      <c r="D135" s="237" t="s">
        <v>210</v>
      </c>
      <c r="E135" s="238" t="s">
        <v>1</v>
      </c>
      <c r="F135" s="239" t="s">
        <v>3373</v>
      </c>
      <c r="G135" s="236"/>
      <c r="H135" s="240">
        <v>47.181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46" t="s">
        <v>210</v>
      </c>
      <c r="AU135" s="246" t="s">
        <v>86</v>
      </c>
      <c r="AV135" s="12" t="s">
        <v>86</v>
      </c>
      <c r="AW135" s="12" t="s">
        <v>33</v>
      </c>
      <c r="AX135" s="12" t="s">
        <v>77</v>
      </c>
      <c r="AY135" s="246" t="s">
        <v>204</v>
      </c>
    </row>
    <row r="136" spans="1:65" s="2" customFormat="1" ht="21.75" customHeight="1">
      <c r="A136" s="38"/>
      <c r="B136" s="39"/>
      <c r="C136" s="221" t="s">
        <v>220</v>
      </c>
      <c r="D136" s="221" t="s">
        <v>205</v>
      </c>
      <c r="E136" s="222" t="s">
        <v>454</v>
      </c>
      <c r="F136" s="223" t="s">
        <v>455</v>
      </c>
      <c r="G136" s="224" t="s">
        <v>219</v>
      </c>
      <c r="H136" s="225">
        <v>47.181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3374</v>
      </c>
    </row>
    <row r="137" spans="1:65" s="2" customFormat="1" ht="21.75" customHeight="1">
      <c r="A137" s="38"/>
      <c r="B137" s="39"/>
      <c r="C137" s="221" t="s">
        <v>232</v>
      </c>
      <c r="D137" s="221" t="s">
        <v>205</v>
      </c>
      <c r="E137" s="222" t="s">
        <v>457</v>
      </c>
      <c r="F137" s="223" t="s">
        <v>458</v>
      </c>
      <c r="G137" s="224" t="s">
        <v>219</v>
      </c>
      <c r="H137" s="225">
        <v>15.619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3375</v>
      </c>
    </row>
    <row r="138" spans="1:51" s="12" customFormat="1" ht="12">
      <c r="A138" s="12"/>
      <c r="B138" s="235"/>
      <c r="C138" s="236"/>
      <c r="D138" s="237" t="s">
        <v>210</v>
      </c>
      <c r="E138" s="238" t="s">
        <v>1</v>
      </c>
      <c r="F138" s="239" t="s">
        <v>3376</v>
      </c>
      <c r="G138" s="236"/>
      <c r="H138" s="240">
        <v>15.619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46" t="s">
        <v>210</v>
      </c>
      <c r="AU138" s="246" t="s">
        <v>86</v>
      </c>
      <c r="AV138" s="12" t="s">
        <v>86</v>
      </c>
      <c r="AW138" s="12" t="s">
        <v>33</v>
      </c>
      <c r="AX138" s="12" t="s">
        <v>77</v>
      </c>
      <c r="AY138" s="246" t="s">
        <v>204</v>
      </c>
    </row>
    <row r="139" spans="1:65" s="2" customFormat="1" ht="21.75" customHeight="1">
      <c r="A139" s="38"/>
      <c r="B139" s="39"/>
      <c r="C139" s="221" t="s">
        <v>223</v>
      </c>
      <c r="D139" s="221" t="s">
        <v>205</v>
      </c>
      <c r="E139" s="222" t="s">
        <v>3123</v>
      </c>
      <c r="F139" s="223" t="s">
        <v>3124</v>
      </c>
      <c r="G139" s="224" t="s">
        <v>219</v>
      </c>
      <c r="H139" s="225">
        <v>6.271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3377</v>
      </c>
    </row>
    <row r="140" spans="1:51" s="12" customFormat="1" ht="12">
      <c r="A140" s="12"/>
      <c r="B140" s="235"/>
      <c r="C140" s="236"/>
      <c r="D140" s="237" t="s">
        <v>210</v>
      </c>
      <c r="E140" s="238" t="s">
        <v>1</v>
      </c>
      <c r="F140" s="239" t="s">
        <v>3378</v>
      </c>
      <c r="G140" s="236"/>
      <c r="H140" s="240">
        <v>6.271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6" t="s">
        <v>210</v>
      </c>
      <c r="AU140" s="246" t="s">
        <v>86</v>
      </c>
      <c r="AV140" s="12" t="s">
        <v>86</v>
      </c>
      <c r="AW140" s="12" t="s">
        <v>33</v>
      </c>
      <c r="AX140" s="12" t="s">
        <v>77</v>
      </c>
      <c r="AY140" s="246" t="s">
        <v>204</v>
      </c>
    </row>
    <row r="141" spans="1:65" s="2" customFormat="1" ht="16.5" customHeight="1">
      <c r="A141" s="38"/>
      <c r="B141" s="39"/>
      <c r="C141" s="280" t="s">
        <v>243</v>
      </c>
      <c r="D141" s="280" t="s">
        <v>366</v>
      </c>
      <c r="E141" s="281" t="s">
        <v>1479</v>
      </c>
      <c r="F141" s="282" t="s">
        <v>1480</v>
      </c>
      <c r="G141" s="283" t="s">
        <v>230</v>
      </c>
      <c r="H141" s="284">
        <v>11.915</v>
      </c>
      <c r="I141" s="285"/>
      <c r="J141" s="286">
        <f>ROUND(I141*H141,0)</f>
        <v>0</v>
      </c>
      <c r="K141" s="287"/>
      <c r="L141" s="288"/>
      <c r="M141" s="289" t="s">
        <v>1</v>
      </c>
      <c r="N141" s="290" t="s">
        <v>42</v>
      </c>
      <c r="O141" s="91"/>
      <c r="P141" s="231">
        <f>O141*H141</f>
        <v>0</v>
      </c>
      <c r="Q141" s="231">
        <v>1</v>
      </c>
      <c r="R141" s="231">
        <f>Q141*H141</f>
        <v>11.915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223</v>
      </c>
      <c r="AT141" s="233" t="s">
        <v>366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3379</v>
      </c>
    </row>
    <row r="142" spans="1:51" s="12" customFormat="1" ht="12">
      <c r="A142" s="12"/>
      <c r="B142" s="235"/>
      <c r="C142" s="236"/>
      <c r="D142" s="237" t="s">
        <v>210</v>
      </c>
      <c r="E142" s="238" t="s">
        <v>1</v>
      </c>
      <c r="F142" s="239" t="s">
        <v>3380</v>
      </c>
      <c r="G142" s="236"/>
      <c r="H142" s="240">
        <v>11.915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46" t="s">
        <v>210</v>
      </c>
      <c r="AU142" s="246" t="s">
        <v>86</v>
      </c>
      <c r="AV142" s="12" t="s">
        <v>86</v>
      </c>
      <c r="AW142" s="12" t="s">
        <v>33</v>
      </c>
      <c r="AX142" s="12" t="s">
        <v>77</v>
      </c>
      <c r="AY142" s="246" t="s">
        <v>204</v>
      </c>
    </row>
    <row r="143" spans="1:65" s="2" customFormat="1" ht="21.75" customHeight="1">
      <c r="A143" s="38"/>
      <c r="B143" s="39"/>
      <c r="C143" s="221" t="s">
        <v>227</v>
      </c>
      <c r="D143" s="221" t="s">
        <v>205</v>
      </c>
      <c r="E143" s="222" t="s">
        <v>3381</v>
      </c>
      <c r="F143" s="223" t="s">
        <v>3382</v>
      </c>
      <c r="G143" s="224" t="s">
        <v>208</v>
      </c>
      <c r="H143" s="225">
        <v>34.48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3383</v>
      </c>
    </row>
    <row r="144" spans="1:51" s="12" customFormat="1" ht="12">
      <c r="A144" s="12"/>
      <c r="B144" s="235"/>
      <c r="C144" s="236"/>
      <c r="D144" s="237" t="s">
        <v>210</v>
      </c>
      <c r="E144" s="238" t="s">
        <v>1</v>
      </c>
      <c r="F144" s="239" t="s">
        <v>3384</v>
      </c>
      <c r="G144" s="236"/>
      <c r="H144" s="240">
        <v>34.48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6" t="s">
        <v>210</v>
      </c>
      <c r="AU144" s="246" t="s">
        <v>86</v>
      </c>
      <c r="AV144" s="12" t="s">
        <v>86</v>
      </c>
      <c r="AW144" s="12" t="s">
        <v>33</v>
      </c>
      <c r="AX144" s="12" t="s">
        <v>77</v>
      </c>
      <c r="AY144" s="246" t="s">
        <v>204</v>
      </c>
    </row>
    <row r="145" spans="1:65" s="2" customFormat="1" ht="16.5" customHeight="1">
      <c r="A145" s="38"/>
      <c r="B145" s="39"/>
      <c r="C145" s="280" t="s">
        <v>250</v>
      </c>
      <c r="D145" s="280" t="s">
        <v>366</v>
      </c>
      <c r="E145" s="281" t="s">
        <v>367</v>
      </c>
      <c r="F145" s="282" t="s">
        <v>368</v>
      </c>
      <c r="G145" s="283" t="s">
        <v>369</v>
      </c>
      <c r="H145" s="284">
        <v>1.045</v>
      </c>
      <c r="I145" s="285"/>
      <c r="J145" s="286">
        <f>ROUND(I145*H145,0)</f>
        <v>0</v>
      </c>
      <c r="K145" s="287"/>
      <c r="L145" s="288"/>
      <c r="M145" s="289" t="s">
        <v>1</v>
      </c>
      <c r="N145" s="290" t="s">
        <v>42</v>
      </c>
      <c r="O145" s="91"/>
      <c r="P145" s="231">
        <f>O145*H145</f>
        <v>0</v>
      </c>
      <c r="Q145" s="231">
        <v>0.001</v>
      </c>
      <c r="R145" s="231">
        <f>Q145*H145</f>
        <v>0.001045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223</v>
      </c>
      <c r="AT145" s="233" t="s">
        <v>366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3385</v>
      </c>
    </row>
    <row r="146" spans="1:51" s="12" customFormat="1" ht="12">
      <c r="A146" s="12"/>
      <c r="B146" s="235"/>
      <c r="C146" s="236"/>
      <c r="D146" s="237" t="s">
        <v>210</v>
      </c>
      <c r="E146" s="238" t="s">
        <v>1</v>
      </c>
      <c r="F146" s="239" t="s">
        <v>3386</v>
      </c>
      <c r="G146" s="236"/>
      <c r="H146" s="240">
        <v>1.045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46" t="s">
        <v>210</v>
      </c>
      <c r="AU146" s="246" t="s">
        <v>86</v>
      </c>
      <c r="AV146" s="12" t="s">
        <v>86</v>
      </c>
      <c r="AW146" s="12" t="s">
        <v>33</v>
      </c>
      <c r="AX146" s="12" t="s">
        <v>77</v>
      </c>
      <c r="AY146" s="246" t="s">
        <v>204</v>
      </c>
    </row>
    <row r="147" spans="1:65" s="2" customFormat="1" ht="16.5" customHeight="1">
      <c r="A147" s="38"/>
      <c r="B147" s="39"/>
      <c r="C147" s="221" t="s">
        <v>231</v>
      </c>
      <c r="D147" s="221" t="s">
        <v>205</v>
      </c>
      <c r="E147" s="222" t="s">
        <v>3387</v>
      </c>
      <c r="F147" s="223" t="s">
        <v>3388</v>
      </c>
      <c r="G147" s="224" t="s">
        <v>208</v>
      </c>
      <c r="H147" s="225">
        <v>34.48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209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3389</v>
      </c>
    </row>
    <row r="148" spans="1:65" s="2" customFormat="1" ht="21.75" customHeight="1">
      <c r="A148" s="38"/>
      <c r="B148" s="39"/>
      <c r="C148" s="221" t="s">
        <v>315</v>
      </c>
      <c r="D148" s="221" t="s">
        <v>205</v>
      </c>
      <c r="E148" s="222" t="s">
        <v>3390</v>
      </c>
      <c r="F148" s="223" t="s">
        <v>3391</v>
      </c>
      <c r="G148" s="224" t="s">
        <v>208</v>
      </c>
      <c r="H148" s="225">
        <v>19.38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3392</v>
      </c>
    </row>
    <row r="149" spans="1:51" s="12" customFormat="1" ht="12">
      <c r="A149" s="12"/>
      <c r="B149" s="235"/>
      <c r="C149" s="236"/>
      <c r="D149" s="237" t="s">
        <v>210</v>
      </c>
      <c r="E149" s="238" t="s">
        <v>1</v>
      </c>
      <c r="F149" s="239" t="s">
        <v>3393</v>
      </c>
      <c r="G149" s="236"/>
      <c r="H149" s="240">
        <v>19.38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6" t="s">
        <v>210</v>
      </c>
      <c r="AU149" s="246" t="s">
        <v>86</v>
      </c>
      <c r="AV149" s="12" t="s">
        <v>86</v>
      </c>
      <c r="AW149" s="12" t="s">
        <v>33</v>
      </c>
      <c r="AX149" s="12" t="s">
        <v>77</v>
      </c>
      <c r="AY149" s="246" t="s">
        <v>204</v>
      </c>
    </row>
    <row r="150" spans="1:63" s="11" customFormat="1" ht="22.8" customHeight="1">
      <c r="A150" s="11"/>
      <c r="B150" s="207"/>
      <c r="C150" s="208"/>
      <c r="D150" s="209" t="s">
        <v>76</v>
      </c>
      <c r="E150" s="268" t="s">
        <v>118</v>
      </c>
      <c r="F150" s="268" t="s">
        <v>541</v>
      </c>
      <c r="G150" s="208"/>
      <c r="H150" s="208"/>
      <c r="I150" s="211"/>
      <c r="J150" s="269">
        <f>BK150</f>
        <v>0</v>
      </c>
      <c r="K150" s="208"/>
      <c r="L150" s="213"/>
      <c r="M150" s="214"/>
      <c r="N150" s="215"/>
      <c r="O150" s="215"/>
      <c r="P150" s="216">
        <f>SUM(P151:P158)</f>
        <v>0</v>
      </c>
      <c r="Q150" s="215"/>
      <c r="R150" s="216">
        <f>SUM(R151:R158)</f>
        <v>17.42071809</v>
      </c>
      <c r="S150" s="215"/>
      <c r="T150" s="217">
        <f>SUM(T151:T158)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18" t="s">
        <v>8</v>
      </c>
      <c r="AT150" s="219" t="s">
        <v>76</v>
      </c>
      <c r="AU150" s="219" t="s">
        <v>8</v>
      </c>
      <c r="AY150" s="218" t="s">
        <v>204</v>
      </c>
      <c r="BK150" s="220">
        <f>SUM(BK151:BK158)</f>
        <v>0</v>
      </c>
    </row>
    <row r="151" spans="1:65" s="2" customFormat="1" ht="33" customHeight="1">
      <c r="A151" s="38"/>
      <c r="B151" s="39"/>
      <c r="C151" s="221" t="s">
        <v>235</v>
      </c>
      <c r="D151" s="221" t="s">
        <v>205</v>
      </c>
      <c r="E151" s="222" t="s">
        <v>3394</v>
      </c>
      <c r="F151" s="223" t="s">
        <v>3395</v>
      </c>
      <c r="G151" s="224" t="s">
        <v>219</v>
      </c>
      <c r="H151" s="225">
        <v>6.455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2.53602</v>
      </c>
      <c r="R151" s="231">
        <f>Q151*H151</f>
        <v>16.3700091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209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209</v>
      </c>
      <c r="BM151" s="233" t="s">
        <v>3396</v>
      </c>
    </row>
    <row r="152" spans="1:51" s="12" customFormat="1" ht="12">
      <c r="A152" s="12"/>
      <c r="B152" s="235"/>
      <c r="C152" s="236"/>
      <c r="D152" s="237" t="s">
        <v>210</v>
      </c>
      <c r="E152" s="238" t="s">
        <v>1</v>
      </c>
      <c r="F152" s="239" t="s">
        <v>3397</v>
      </c>
      <c r="G152" s="236"/>
      <c r="H152" s="240">
        <v>6.455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46" t="s">
        <v>210</v>
      </c>
      <c r="AU152" s="246" t="s">
        <v>86</v>
      </c>
      <c r="AV152" s="12" t="s">
        <v>86</v>
      </c>
      <c r="AW152" s="12" t="s">
        <v>33</v>
      </c>
      <c r="AX152" s="12" t="s">
        <v>77</v>
      </c>
      <c r="AY152" s="246" t="s">
        <v>204</v>
      </c>
    </row>
    <row r="153" spans="1:65" s="2" customFormat="1" ht="21.75" customHeight="1">
      <c r="A153" s="38"/>
      <c r="B153" s="39"/>
      <c r="C153" s="221" t="s">
        <v>9</v>
      </c>
      <c r="D153" s="221" t="s">
        <v>205</v>
      </c>
      <c r="E153" s="222" t="s">
        <v>3398</v>
      </c>
      <c r="F153" s="223" t="s">
        <v>3399</v>
      </c>
      <c r="G153" s="224" t="s">
        <v>208</v>
      </c>
      <c r="H153" s="225">
        <v>40.58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0.00432</v>
      </c>
      <c r="R153" s="231">
        <f>Q153*H153</f>
        <v>0.1753056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3400</v>
      </c>
    </row>
    <row r="154" spans="1:51" s="12" customFormat="1" ht="12">
      <c r="A154" s="12"/>
      <c r="B154" s="235"/>
      <c r="C154" s="236"/>
      <c r="D154" s="237" t="s">
        <v>210</v>
      </c>
      <c r="E154" s="238" t="s">
        <v>1</v>
      </c>
      <c r="F154" s="239" t="s">
        <v>3401</v>
      </c>
      <c r="G154" s="236"/>
      <c r="H154" s="240">
        <v>17.42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6" t="s">
        <v>210</v>
      </c>
      <c r="AU154" s="246" t="s">
        <v>86</v>
      </c>
      <c r="AV154" s="12" t="s">
        <v>86</v>
      </c>
      <c r="AW154" s="12" t="s">
        <v>33</v>
      </c>
      <c r="AX154" s="12" t="s">
        <v>77</v>
      </c>
      <c r="AY154" s="246" t="s">
        <v>204</v>
      </c>
    </row>
    <row r="155" spans="1:51" s="12" customFormat="1" ht="12">
      <c r="A155" s="12"/>
      <c r="B155" s="235"/>
      <c r="C155" s="236"/>
      <c r="D155" s="237" t="s">
        <v>210</v>
      </c>
      <c r="E155" s="238" t="s">
        <v>1</v>
      </c>
      <c r="F155" s="239" t="s">
        <v>3402</v>
      </c>
      <c r="G155" s="236"/>
      <c r="H155" s="240">
        <v>23.16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6" t="s">
        <v>210</v>
      </c>
      <c r="AU155" s="246" t="s">
        <v>86</v>
      </c>
      <c r="AV155" s="12" t="s">
        <v>86</v>
      </c>
      <c r="AW155" s="12" t="s">
        <v>33</v>
      </c>
      <c r="AX155" s="12" t="s">
        <v>77</v>
      </c>
      <c r="AY155" s="246" t="s">
        <v>204</v>
      </c>
    </row>
    <row r="156" spans="1:65" s="2" customFormat="1" ht="33" customHeight="1">
      <c r="A156" s="38"/>
      <c r="B156" s="39"/>
      <c r="C156" s="221" t="s">
        <v>240</v>
      </c>
      <c r="D156" s="221" t="s">
        <v>205</v>
      </c>
      <c r="E156" s="222" t="s">
        <v>3403</v>
      </c>
      <c r="F156" s="223" t="s">
        <v>3404</v>
      </c>
      <c r="G156" s="224" t="s">
        <v>208</v>
      </c>
      <c r="H156" s="225">
        <v>40.58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3405</v>
      </c>
    </row>
    <row r="157" spans="1:65" s="2" customFormat="1" ht="21.75" customHeight="1">
      <c r="A157" s="38"/>
      <c r="B157" s="39"/>
      <c r="C157" s="221" t="s">
        <v>329</v>
      </c>
      <c r="D157" s="221" t="s">
        <v>205</v>
      </c>
      <c r="E157" s="222" t="s">
        <v>3406</v>
      </c>
      <c r="F157" s="223" t="s">
        <v>3407</v>
      </c>
      <c r="G157" s="224" t="s">
        <v>230</v>
      </c>
      <c r="H157" s="225">
        <v>0.789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1.10951</v>
      </c>
      <c r="R157" s="231">
        <f>Q157*H157</f>
        <v>0.87540339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209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209</v>
      </c>
      <c r="BM157" s="233" t="s">
        <v>3408</v>
      </c>
    </row>
    <row r="158" spans="1:51" s="12" customFormat="1" ht="12">
      <c r="A158" s="12"/>
      <c r="B158" s="235"/>
      <c r="C158" s="236"/>
      <c r="D158" s="237" t="s">
        <v>210</v>
      </c>
      <c r="E158" s="238" t="s">
        <v>1</v>
      </c>
      <c r="F158" s="239" t="s">
        <v>3409</v>
      </c>
      <c r="G158" s="236"/>
      <c r="H158" s="240">
        <v>0.789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6" t="s">
        <v>210</v>
      </c>
      <c r="AU158" s="246" t="s">
        <v>86</v>
      </c>
      <c r="AV158" s="12" t="s">
        <v>86</v>
      </c>
      <c r="AW158" s="12" t="s">
        <v>33</v>
      </c>
      <c r="AX158" s="12" t="s">
        <v>77</v>
      </c>
      <c r="AY158" s="246" t="s">
        <v>204</v>
      </c>
    </row>
    <row r="159" spans="1:63" s="11" customFormat="1" ht="22.8" customHeight="1">
      <c r="A159" s="11"/>
      <c r="B159" s="207"/>
      <c r="C159" s="208"/>
      <c r="D159" s="209" t="s">
        <v>76</v>
      </c>
      <c r="E159" s="268" t="s">
        <v>209</v>
      </c>
      <c r="F159" s="268" t="s">
        <v>698</v>
      </c>
      <c r="G159" s="208"/>
      <c r="H159" s="208"/>
      <c r="I159" s="211"/>
      <c r="J159" s="269">
        <f>BK159</f>
        <v>0</v>
      </c>
      <c r="K159" s="208"/>
      <c r="L159" s="213"/>
      <c r="M159" s="214"/>
      <c r="N159" s="215"/>
      <c r="O159" s="215"/>
      <c r="P159" s="216">
        <f>SUM(P160:P163)</f>
        <v>0</v>
      </c>
      <c r="Q159" s="215"/>
      <c r="R159" s="216">
        <f>SUM(R160:R163)</f>
        <v>4.2571776</v>
      </c>
      <c r="S159" s="215"/>
      <c r="T159" s="217">
        <f>SUM(T160:T163)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18" t="s">
        <v>8</v>
      </c>
      <c r="AT159" s="219" t="s">
        <v>76</v>
      </c>
      <c r="AU159" s="219" t="s">
        <v>8</v>
      </c>
      <c r="AY159" s="218" t="s">
        <v>204</v>
      </c>
      <c r="BK159" s="220">
        <f>SUM(BK160:BK163)</f>
        <v>0</v>
      </c>
    </row>
    <row r="160" spans="1:65" s="2" customFormat="1" ht="21.75" customHeight="1">
      <c r="A160" s="38"/>
      <c r="B160" s="39"/>
      <c r="C160" s="221" t="s">
        <v>246</v>
      </c>
      <c r="D160" s="221" t="s">
        <v>205</v>
      </c>
      <c r="E160" s="222" t="s">
        <v>1483</v>
      </c>
      <c r="F160" s="223" t="s">
        <v>1484</v>
      </c>
      <c r="G160" s="224" t="s">
        <v>219</v>
      </c>
      <c r="H160" s="225">
        <v>1.379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209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3410</v>
      </c>
    </row>
    <row r="161" spans="1:51" s="12" customFormat="1" ht="12">
      <c r="A161" s="12"/>
      <c r="B161" s="235"/>
      <c r="C161" s="236"/>
      <c r="D161" s="237" t="s">
        <v>210</v>
      </c>
      <c r="E161" s="238" t="s">
        <v>1</v>
      </c>
      <c r="F161" s="239" t="s">
        <v>3411</v>
      </c>
      <c r="G161" s="236"/>
      <c r="H161" s="240">
        <v>1.379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6" t="s">
        <v>210</v>
      </c>
      <c r="AU161" s="246" t="s">
        <v>86</v>
      </c>
      <c r="AV161" s="12" t="s">
        <v>86</v>
      </c>
      <c r="AW161" s="12" t="s">
        <v>33</v>
      </c>
      <c r="AX161" s="12" t="s">
        <v>77</v>
      </c>
      <c r="AY161" s="246" t="s">
        <v>204</v>
      </c>
    </row>
    <row r="162" spans="1:65" s="2" customFormat="1" ht="21.75" customHeight="1">
      <c r="A162" s="38"/>
      <c r="B162" s="39"/>
      <c r="C162" s="221" t="s">
        <v>339</v>
      </c>
      <c r="D162" s="221" t="s">
        <v>205</v>
      </c>
      <c r="E162" s="222" t="s">
        <v>3412</v>
      </c>
      <c r="F162" s="223" t="s">
        <v>3413</v>
      </c>
      <c r="G162" s="224" t="s">
        <v>219</v>
      </c>
      <c r="H162" s="225">
        <v>2.132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1.9968</v>
      </c>
      <c r="R162" s="231">
        <f>Q162*H162</f>
        <v>4.2571776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209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3414</v>
      </c>
    </row>
    <row r="163" spans="1:51" s="12" customFormat="1" ht="12">
      <c r="A163" s="12"/>
      <c r="B163" s="235"/>
      <c r="C163" s="236"/>
      <c r="D163" s="237" t="s">
        <v>210</v>
      </c>
      <c r="E163" s="238" t="s">
        <v>1</v>
      </c>
      <c r="F163" s="239" t="s">
        <v>3415</v>
      </c>
      <c r="G163" s="236"/>
      <c r="H163" s="240">
        <v>2.132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46" t="s">
        <v>210</v>
      </c>
      <c r="AU163" s="246" t="s">
        <v>86</v>
      </c>
      <c r="AV163" s="12" t="s">
        <v>86</v>
      </c>
      <c r="AW163" s="12" t="s">
        <v>33</v>
      </c>
      <c r="AX163" s="12" t="s">
        <v>77</v>
      </c>
      <c r="AY163" s="246" t="s">
        <v>204</v>
      </c>
    </row>
    <row r="164" spans="1:63" s="11" customFormat="1" ht="22.8" customHeight="1">
      <c r="A164" s="11"/>
      <c r="B164" s="207"/>
      <c r="C164" s="208"/>
      <c r="D164" s="209" t="s">
        <v>76</v>
      </c>
      <c r="E164" s="268" t="s">
        <v>220</v>
      </c>
      <c r="F164" s="268" t="s">
        <v>3416</v>
      </c>
      <c r="G164" s="208"/>
      <c r="H164" s="208"/>
      <c r="I164" s="211"/>
      <c r="J164" s="269">
        <f>BK164</f>
        <v>0</v>
      </c>
      <c r="K164" s="208"/>
      <c r="L164" s="213"/>
      <c r="M164" s="214"/>
      <c r="N164" s="215"/>
      <c r="O164" s="215"/>
      <c r="P164" s="216">
        <f>SUM(P165:P168)</f>
        <v>0</v>
      </c>
      <c r="Q164" s="215"/>
      <c r="R164" s="216">
        <f>SUM(R165:R168)</f>
        <v>3.5857799999999997</v>
      </c>
      <c r="S164" s="215"/>
      <c r="T164" s="217">
        <f>SUM(T165:T168)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218" t="s">
        <v>8</v>
      </c>
      <c r="AT164" s="219" t="s">
        <v>76</v>
      </c>
      <c r="AU164" s="219" t="s">
        <v>8</v>
      </c>
      <c r="AY164" s="218" t="s">
        <v>204</v>
      </c>
      <c r="BK164" s="220">
        <f>SUM(BK165:BK168)</f>
        <v>0</v>
      </c>
    </row>
    <row r="165" spans="1:65" s="2" customFormat="1" ht="16.5" customHeight="1">
      <c r="A165" s="38"/>
      <c r="B165" s="39"/>
      <c r="C165" s="221" t="s">
        <v>249</v>
      </c>
      <c r="D165" s="221" t="s">
        <v>205</v>
      </c>
      <c r="E165" s="222" t="s">
        <v>3417</v>
      </c>
      <c r="F165" s="223" t="s">
        <v>3418</v>
      </c>
      <c r="G165" s="224" t="s">
        <v>219</v>
      </c>
      <c r="H165" s="225">
        <v>1.163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1.98</v>
      </c>
      <c r="R165" s="231">
        <f>Q165*H165</f>
        <v>2.30274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209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3419</v>
      </c>
    </row>
    <row r="166" spans="1:51" s="12" customFormat="1" ht="12">
      <c r="A166" s="12"/>
      <c r="B166" s="235"/>
      <c r="C166" s="236"/>
      <c r="D166" s="237" t="s">
        <v>210</v>
      </c>
      <c r="E166" s="238" t="s">
        <v>1</v>
      </c>
      <c r="F166" s="239" t="s">
        <v>3420</v>
      </c>
      <c r="G166" s="236"/>
      <c r="H166" s="240">
        <v>1.163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46" t="s">
        <v>210</v>
      </c>
      <c r="AU166" s="246" t="s">
        <v>86</v>
      </c>
      <c r="AV166" s="12" t="s">
        <v>86</v>
      </c>
      <c r="AW166" s="12" t="s">
        <v>33</v>
      </c>
      <c r="AX166" s="12" t="s">
        <v>77</v>
      </c>
      <c r="AY166" s="246" t="s">
        <v>204</v>
      </c>
    </row>
    <row r="167" spans="1:65" s="2" customFormat="1" ht="21.75" customHeight="1">
      <c r="A167" s="38"/>
      <c r="B167" s="39"/>
      <c r="C167" s="221" t="s">
        <v>7</v>
      </c>
      <c r="D167" s="221" t="s">
        <v>205</v>
      </c>
      <c r="E167" s="222" t="s">
        <v>3421</v>
      </c>
      <c r="F167" s="223" t="s">
        <v>3422</v>
      </c>
      <c r="G167" s="224" t="s">
        <v>219</v>
      </c>
      <c r="H167" s="225">
        <v>0.594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2.16</v>
      </c>
      <c r="R167" s="231">
        <f>Q167*H167</f>
        <v>1.28304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209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3423</v>
      </c>
    </row>
    <row r="168" spans="1:51" s="12" customFormat="1" ht="12">
      <c r="A168" s="12"/>
      <c r="B168" s="235"/>
      <c r="C168" s="236"/>
      <c r="D168" s="237" t="s">
        <v>210</v>
      </c>
      <c r="E168" s="238" t="s">
        <v>1</v>
      </c>
      <c r="F168" s="239" t="s">
        <v>3424</v>
      </c>
      <c r="G168" s="236"/>
      <c r="H168" s="240">
        <v>0.594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6" t="s">
        <v>210</v>
      </c>
      <c r="AU168" s="246" t="s">
        <v>86</v>
      </c>
      <c r="AV168" s="12" t="s">
        <v>86</v>
      </c>
      <c r="AW168" s="12" t="s">
        <v>33</v>
      </c>
      <c r="AX168" s="12" t="s">
        <v>77</v>
      </c>
      <c r="AY168" s="246" t="s">
        <v>204</v>
      </c>
    </row>
    <row r="169" spans="1:63" s="11" customFormat="1" ht="22.8" customHeight="1">
      <c r="A169" s="11"/>
      <c r="B169" s="207"/>
      <c r="C169" s="208"/>
      <c r="D169" s="209" t="s">
        <v>76</v>
      </c>
      <c r="E169" s="268" t="s">
        <v>223</v>
      </c>
      <c r="F169" s="268" t="s">
        <v>863</v>
      </c>
      <c r="G169" s="208"/>
      <c r="H169" s="208"/>
      <c r="I169" s="211"/>
      <c r="J169" s="269">
        <f>BK169</f>
        <v>0</v>
      </c>
      <c r="K169" s="208"/>
      <c r="L169" s="213"/>
      <c r="M169" s="214"/>
      <c r="N169" s="215"/>
      <c r="O169" s="215"/>
      <c r="P169" s="216">
        <f>SUM(P170:P171)</f>
        <v>0</v>
      </c>
      <c r="Q169" s="215"/>
      <c r="R169" s="216">
        <f>SUM(R170:R171)</f>
        <v>0.7408047999999999</v>
      </c>
      <c r="S169" s="215"/>
      <c r="T169" s="217">
        <f>SUM(T170:T171)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18" t="s">
        <v>8</v>
      </c>
      <c r="AT169" s="219" t="s">
        <v>76</v>
      </c>
      <c r="AU169" s="219" t="s">
        <v>8</v>
      </c>
      <c r="AY169" s="218" t="s">
        <v>204</v>
      </c>
      <c r="BK169" s="220">
        <f>SUM(BK170:BK171)</f>
        <v>0</v>
      </c>
    </row>
    <row r="170" spans="1:65" s="2" customFormat="1" ht="21.75" customHeight="1">
      <c r="A170" s="38"/>
      <c r="B170" s="39"/>
      <c r="C170" s="221" t="s">
        <v>361</v>
      </c>
      <c r="D170" s="221" t="s">
        <v>205</v>
      </c>
      <c r="E170" s="222" t="s">
        <v>3425</v>
      </c>
      <c r="F170" s="223" t="s">
        <v>3426</v>
      </c>
      <c r="G170" s="224" t="s">
        <v>473</v>
      </c>
      <c r="H170" s="225">
        <v>17.24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0.04277</v>
      </c>
      <c r="R170" s="231">
        <f>Q170*H170</f>
        <v>0.7373548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209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3427</v>
      </c>
    </row>
    <row r="171" spans="1:65" s="2" customFormat="1" ht="21.75" customHeight="1">
      <c r="A171" s="38"/>
      <c r="B171" s="39"/>
      <c r="C171" s="221" t="s">
        <v>365</v>
      </c>
      <c r="D171" s="221" t="s">
        <v>205</v>
      </c>
      <c r="E171" s="222" t="s">
        <v>3428</v>
      </c>
      <c r="F171" s="223" t="s">
        <v>3429</v>
      </c>
      <c r="G171" s="224" t="s">
        <v>274</v>
      </c>
      <c r="H171" s="225">
        <v>5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0.00069</v>
      </c>
      <c r="R171" s="231">
        <f>Q171*H171</f>
        <v>0.00345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3430</v>
      </c>
    </row>
    <row r="172" spans="1:63" s="11" customFormat="1" ht="22.8" customHeight="1">
      <c r="A172" s="11"/>
      <c r="B172" s="207"/>
      <c r="C172" s="208"/>
      <c r="D172" s="209" t="s">
        <v>76</v>
      </c>
      <c r="E172" s="268" t="s">
        <v>243</v>
      </c>
      <c r="F172" s="268" t="s">
        <v>3343</v>
      </c>
      <c r="G172" s="208"/>
      <c r="H172" s="208"/>
      <c r="I172" s="211"/>
      <c r="J172" s="269">
        <f>BK172</f>
        <v>0</v>
      </c>
      <c r="K172" s="208"/>
      <c r="L172" s="213"/>
      <c r="M172" s="214"/>
      <c r="N172" s="215"/>
      <c r="O172" s="215"/>
      <c r="P172" s="216">
        <f>SUM(P173:P181)</f>
        <v>0</v>
      </c>
      <c r="Q172" s="215"/>
      <c r="R172" s="216">
        <f>SUM(R173:R181)</f>
        <v>4.965114160000001</v>
      </c>
      <c r="S172" s="215"/>
      <c r="T172" s="217">
        <f>SUM(T173:T181)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18" t="s">
        <v>8</v>
      </c>
      <c r="AT172" s="219" t="s">
        <v>76</v>
      </c>
      <c r="AU172" s="219" t="s">
        <v>8</v>
      </c>
      <c r="AY172" s="218" t="s">
        <v>204</v>
      </c>
      <c r="BK172" s="220">
        <f>SUM(BK173:BK181)</f>
        <v>0</v>
      </c>
    </row>
    <row r="173" spans="1:65" s="2" customFormat="1" ht="16.5" customHeight="1">
      <c r="A173" s="38"/>
      <c r="B173" s="39"/>
      <c r="C173" s="221" t="s">
        <v>253</v>
      </c>
      <c r="D173" s="221" t="s">
        <v>205</v>
      </c>
      <c r="E173" s="222" t="s">
        <v>3431</v>
      </c>
      <c r="F173" s="223" t="s">
        <v>3432</v>
      </c>
      <c r="G173" s="224" t="s">
        <v>219</v>
      </c>
      <c r="H173" s="225">
        <v>1.829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2.60332</v>
      </c>
      <c r="R173" s="231">
        <f>Q173*H173</f>
        <v>4.7614722800000004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209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209</v>
      </c>
      <c r="BM173" s="233" t="s">
        <v>3433</v>
      </c>
    </row>
    <row r="174" spans="1:51" s="12" customFormat="1" ht="12">
      <c r="A174" s="12"/>
      <c r="B174" s="235"/>
      <c r="C174" s="236"/>
      <c r="D174" s="237" t="s">
        <v>210</v>
      </c>
      <c r="E174" s="238" t="s">
        <v>1</v>
      </c>
      <c r="F174" s="239" t="s">
        <v>3434</v>
      </c>
      <c r="G174" s="236"/>
      <c r="H174" s="240">
        <v>1.058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46" t="s">
        <v>210</v>
      </c>
      <c r="AU174" s="246" t="s">
        <v>86</v>
      </c>
      <c r="AV174" s="12" t="s">
        <v>86</v>
      </c>
      <c r="AW174" s="12" t="s">
        <v>33</v>
      </c>
      <c r="AX174" s="12" t="s">
        <v>77</v>
      </c>
      <c r="AY174" s="246" t="s">
        <v>204</v>
      </c>
    </row>
    <row r="175" spans="1:51" s="12" customFormat="1" ht="12">
      <c r="A175" s="12"/>
      <c r="B175" s="235"/>
      <c r="C175" s="236"/>
      <c r="D175" s="237" t="s">
        <v>210</v>
      </c>
      <c r="E175" s="238" t="s">
        <v>1</v>
      </c>
      <c r="F175" s="239" t="s">
        <v>3435</v>
      </c>
      <c r="G175" s="236"/>
      <c r="H175" s="240">
        <v>0.501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46" t="s">
        <v>210</v>
      </c>
      <c r="AU175" s="246" t="s">
        <v>86</v>
      </c>
      <c r="AV175" s="12" t="s">
        <v>86</v>
      </c>
      <c r="AW175" s="12" t="s">
        <v>33</v>
      </c>
      <c r="AX175" s="12" t="s">
        <v>77</v>
      </c>
      <c r="AY175" s="246" t="s">
        <v>204</v>
      </c>
    </row>
    <row r="176" spans="1:51" s="12" customFormat="1" ht="12">
      <c r="A176" s="12"/>
      <c r="B176" s="235"/>
      <c r="C176" s="236"/>
      <c r="D176" s="237" t="s">
        <v>210</v>
      </c>
      <c r="E176" s="238" t="s">
        <v>1</v>
      </c>
      <c r="F176" s="239" t="s">
        <v>3436</v>
      </c>
      <c r="G176" s="236"/>
      <c r="H176" s="240">
        <v>0.27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46" t="s">
        <v>210</v>
      </c>
      <c r="AU176" s="246" t="s">
        <v>86</v>
      </c>
      <c r="AV176" s="12" t="s">
        <v>86</v>
      </c>
      <c r="AW176" s="12" t="s">
        <v>33</v>
      </c>
      <c r="AX176" s="12" t="s">
        <v>77</v>
      </c>
      <c r="AY176" s="246" t="s">
        <v>204</v>
      </c>
    </row>
    <row r="177" spans="1:65" s="2" customFormat="1" ht="21.75" customHeight="1">
      <c r="A177" s="38"/>
      <c r="B177" s="39"/>
      <c r="C177" s="221" t="s">
        <v>376</v>
      </c>
      <c r="D177" s="221" t="s">
        <v>205</v>
      </c>
      <c r="E177" s="222" t="s">
        <v>3437</v>
      </c>
      <c r="F177" s="223" t="s">
        <v>3438</v>
      </c>
      <c r="G177" s="224" t="s">
        <v>230</v>
      </c>
      <c r="H177" s="225">
        <v>0.044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1.06277</v>
      </c>
      <c r="R177" s="231">
        <f>Q177*H177</f>
        <v>0.04676188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209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3439</v>
      </c>
    </row>
    <row r="178" spans="1:51" s="12" customFormat="1" ht="12">
      <c r="A178" s="12"/>
      <c r="B178" s="235"/>
      <c r="C178" s="236"/>
      <c r="D178" s="237" t="s">
        <v>210</v>
      </c>
      <c r="E178" s="238" t="s">
        <v>1</v>
      </c>
      <c r="F178" s="239" t="s">
        <v>3440</v>
      </c>
      <c r="G178" s="236"/>
      <c r="H178" s="240">
        <v>0.044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46" t="s">
        <v>210</v>
      </c>
      <c r="AU178" s="246" t="s">
        <v>86</v>
      </c>
      <c r="AV178" s="12" t="s">
        <v>86</v>
      </c>
      <c r="AW178" s="12" t="s">
        <v>33</v>
      </c>
      <c r="AX178" s="12" t="s">
        <v>77</v>
      </c>
      <c r="AY178" s="246" t="s">
        <v>204</v>
      </c>
    </row>
    <row r="179" spans="1:65" s="2" customFormat="1" ht="21.75" customHeight="1">
      <c r="A179" s="38"/>
      <c r="B179" s="39"/>
      <c r="C179" s="221" t="s">
        <v>256</v>
      </c>
      <c r="D179" s="221" t="s">
        <v>205</v>
      </c>
      <c r="E179" s="222" t="s">
        <v>3441</v>
      </c>
      <c r="F179" s="223" t="s">
        <v>3442</v>
      </c>
      <c r="G179" s="224" t="s">
        <v>274</v>
      </c>
      <c r="H179" s="225">
        <v>1</v>
      </c>
      <c r="I179" s="226"/>
      <c r="J179" s="227">
        <f>ROUND(I179*H179,0)</f>
        <v>0</v>
      </c>
      <c r="K179" s="228"/>
      <c r="L179" s="44"/>
      <c r="M179" s="229" t="s">
        <v>1</v>
      </c>
      <c r="N179" s="230" t="s">
        <v>42</v>
      </c>
      <c r="O179" s="91"/>
      <c r="P179" s="231">
        <f>O179*H179</f>
        <v>0</v>
      </c>
      <c r="Q179" s="231">
        <v>0.00688</v>
      </c>
      <c r="R179" s="231">
        <f>Q179*H179</f>
        <v>0.00688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209</v>
      </c>
      <c r="AT179" s="233" t="s">
        <v>205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209</v>
      </c>
      <c r="BM179" s="233" t="s">
        <v>3443</v>
      </c>
    </row>
    <row r="180" spans="1:65" s="2" customFormat="1" ht="16.5" customHeight="1">
      <c r="A180" s="38"/>
      <c r="B180" s="39"/>
      <c r="C180" s="280" t="s">
        <v>384</v>
      </c>
      <c r="D180" s="280" t="s">
        <v>366</v>
      </c>
      <c r="E180" s="281" t="s">
        <v>3444</v>
      </c>
      <c r="F180" s="282" t="s">
        <v>3445</v>
      </c>
      <c r="G180" s="283" t="s">
        <v>374</v>
      </c>
      <c r="H180" s="284">
        <v>1</v>
      </c>
      <c r="I180" s="285"/>
      <c r="J180" s="286">
        <f>ROUND(I180*H180,0)</f>
        <v>0</v>
      </c>
      <c r="K180" s="287"/>
      <c r="L180" s="288"/>
      <c r="M180" s="289" t="s">
        <v>1</v>
      </c>
      <c r="N180" s="290" t="s">
        <v>42</v>
      </c>
      <c r="O180" s="91"/>
      <c r="P180" s="231">
        <f>O180*H180</f>
        <v>0</v>
      </c>
      <c r="Q180" s="231">
        <v>0.15</v>
      </c>
      <c r="R180" s="231">
        <f>Q180*H180</f>
        <v>0.15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223</v>
      </c>
      <c r="AT180" s="233" t="s">
        <v>366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3446</v>
      </c>
    </row>
    <row r="181" spans="1:65" s="2" customFormat="1" ht="16.5" customHeight="1">
      <c r="A181" s="38"/>
      <c r="B181" s="39"/>
      <c r="C181" s="221" t="s">
        <v>389</v>
      </c>
      <c r="D181" s="221" t="s">
        <v>205</v>
      </c>
      <c r="E181" s="222" t="s">
        <v>3447</v>
      </c>
      <c r="F181" s="223" t="s">
        <v>3448</v>
      </c>
      <c r="G181" s="224" t="s">
        <v>374</v>
      </c>
      <c r="H181" s="225">
        <v>1</v>
      </c>
      <c r="I181" s="226"/>
      <c r="J181" s="227">
        <f>ROUND(I181*H181,0)</f>
        <v>0</v>
      </c>
      <c r="K181" s="228"/>
      <c r="L181" s="44"/>
      <c r="M181" s="229" t="s">
        <v>1</v>
      </c>
      <c r="N181" s="230" t="s">
        <v>42</v>
      </c>
      <c r="O181" s="91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209</v>
      </c>
      <c r="AT181" s="233" t="s">
        <v>205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209</v>
      </c>
      <c r="BM181" s="233" t="s">
        <v>3449</v>
      </c>
    </row>
    <row r="182" spans="1:63" s="11" customFormat="1" ht="22.8" customHeight="1">
      <c r="A182" s="11"/>
      <c r="B182" s="207"/>
      <c r="C182" s="208"/>
      <c r="D182" s="209" t="s">
        <v>76</v>
      </c>
      <c r="E182" s="268" t="s">
        <v>404</v>
      </c>
      <c r="F182" s="268" t="s">
        <v>405</v>
      </c>
      <c r="G182" s="208"/>
      <c r="H182" s="208"/>
      <c r="I182" s="211"/>
      <c r="J182" s="269">
        <f>BK182</f>
        <v>0</v>
      </c>
      <c r="K182" s="208"/>
      <c r="L182" s="213"/>
      <c r="M182" s="214"/>
      <c r="N182" s="215"/>
      <c r="O182" s="215"/>
      <c r="P182" s="216">
        <f>P183</f>
        <v>0</v>
      </c>
      <c r="Q182" s="215"/>
      <c r="R182" s="216">
        <f>R183</f>
        <v>0</v>
      </c>
      <c r="S182" s="215"/>
      <c r="T182" s="217">
        <f>T183</f>
        <v>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218" t="s">
        <v>8</v>
      </c>
      <c r="AT182" s="219" t="s">
        <v>76</v>
      </c>
      <c r="AU182" s="219" t="s">
        <v>8</v>
      </c>
      <c r="AY182" s="218" t="s">
        <v>204</v>
      </c>
      <c r="BK182" s="220">
        <f>BK183</f>
        <v>0</v>
      </c>
    </row>
    <row r="183" spans="1:65" s="2" customFormat="1" ht="21.75" customHeight="1">
      <c r="A183" s="38"/>
      <c r="B183" s="39"/>
      <c r="C183" s="221" t="s">
        <v>394</v>
      </c>
      <c r="D183" s="221" t="s">
        <v>205</v>
      </c>
      <c r="E183" s="222" t="s">
        <v>3450</v>
      </c>
      <c r="F183" s="223" t="s">
        <v>3451</v>
      </c>
      <c r="G183" s="224" t="s">
        <v>230</v>
      </c>
      <c r="H183" s="225">
        <v>42.886</v>
      </c>
      <c r="I183" s="226"/>
      <c r="J183" s="227">
        <f>ROUND(I183*H183,0)</f>
        <v>0</v>
      </c>
      <c r="K183" s="228"/>
      <c r="L183" s="44"/>
      <c r="M183" s="258" t="s">
        <v>1</v>
      </c>
      <c r="N183" s="259" t="s">
        <v>42</v>
      </c>
      <c r="O183" s="260"/>
      <c r="P183" s="261">
        <f>O183*H183</f>
        <v>0</v>
      </c>
      <c r="Q183" s="261">
        <v>0</v>
      </c>
      <c r="R183" s="261">
        <f>Q183*H183</f>
        <v>0</v>
      </c>
      <c r="S183" s="261">
        <v>0</v>
      </c>
      <c r="T183" s="26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209</v>
      </c>
      <c r="AT183" s="233" t="s">
        <v>205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209</v>
      </c>
      <c r="BM183" s="233" t="s">
        <v>3452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67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F695" sheet="1" objects="1" scenarios="1" formatColumns="0" formatRows="0" autoFilter="0"/>
  <autoFilter ref="C123:K18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3453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ROUND(J126,0)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ROUND((SUM(BE126:BE177)),0)</f>
        <v>0</v>
      </c>
      <c r="G33" s="38"/>
      <c r="H33" s="38"/>
      <c r="I33" s="165">
        <v>0.21</v>
      </c>
      <c r="J33" s="164">
        <f>ROUND(((SUM(BE126:BE177))*I33),0)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ROUND((SUM(BF126:BF177)),0)</f>
        <v>0</v>
      </c>
      <c r="G34" s="38"/>
      <c r="H34" s="38"/>
      <c r="I34" s="165">
        <v>0.15</v>
      </c>
      <c r="J34" s="164">
        <f>ROUND(((SUM(BF126:BF177))*I34),0)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ROUND((SUM(BG126:BG177)),0)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ROUND((SUM(BH126:BH177)),0)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ROUND((SUM(BI126:BI177)),0)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070 - SO 10b  Akumulační nádrž na dešťovou vodu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J127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J128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412</v>
      </c>
      <c r="E99" s="265"/>
      <c r="F99" s="265"/>
      <c r="G99" s="265"/>
      <c r="H99" s="265"/>
      <c r="I99" s="265"/>
      <c r="J99" s="266">
        <f>J137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414</v>
      </c>
      <c r="E100" s="265"/>
      <c r="F100" s="265"/>
      <c r="G100" s="265"/>
      <c r="H100" s="265"/>
      <c r="I100" s="265"/>
      <c r="J100" s="266">
        <f>J145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3356</v>
      </c>
      <c r="E101" s="265"/>
      <c r="F101" s="265"/>
      <c r="G101" s="265"/>
      <c r="H101" s="265"/>
      <c r="I101" s="265"/>
      <c r="J101" s="266">
        <f>J155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3074</v>
      </c>
      <c r="E102" s="265"/>
      <c r="F102" s="265"/>
      <c r="G102" s="265"/>
      <c r="H102" s="265"/>
      <c r="I102" s="265"/>
      <c r="J102" s="266">
        <f>J158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3454</v>
      </c>
      <c r="E103" s="265"/>
      <c r="F103" s="265"/>
      <c r="G103" s="265"/>
      <c r="H103" s="265"/>
      <c r="I103" s="265"/>
      <c r="J103" s="266">
        <f>J164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268</v>
      </c>
      <c r="E104" s="265"/>
      <c r="F104" s="265"/>
      <c r="G104" s="265"/>
      <c r="H104" s="265"/>
      <c r="I104" s="265"/>
      <c r="J104" s="266">
        <f>J167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9" customFormat="1" ht="24.95" customHeight="1">
      <c r="A105" s="9"/>
      <c r="B105" s="189"/>
      <c r="C105" s="190"/>
      <c r="D105" s="191" t="s">
        <v>423</v>
      </c>
      <c r="E105" s="192"/>
      <c r="F105" s="192"/>
      <c r="G105" s="192"/>
      <c r="H105" s="192"/>
      <c r="I105" s="192"/>
      <c r="J105" s="193">
        <f>J169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4" customFormat="1" ht="19.9" customHeight="1">
      <c r="A106" s="14"/>
      <c r="B106" s="263"/>
      <c r="C106" s="133"/>
      <c r="D106" s="264" t="s">
        <v>3455</v>
      </c>
      <c r="E106" s="265"/>
      <c r="F106" s="265"/>
      <c r="G106" s="265"/>
      <c r="H106" s="265"/>
      <c r="I106" s="265"/>
      <c r="J106" s="266">
        <f>J170</f>
        <v>0</v>
      </c>
      <c r="K106" s="133"/>
      <c r="L106" s="26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189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84" t="str">
        <f>E7</f>
        <v>Areál ABYDOS IDEA s.r.o. - výrobní hala P a O a související inženýrské objekty, areál ABYDOS Hazlov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 xml:space="preserve">070 - SO 10b  Akumulační nádrž na dešťovou vodu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21</v>
      </c>
      <c r="D120" s="40"/>
      <c r="E120" s="40"/>
      <c r="F120" s="27" t="str">
        <f>F12</f>
        <v>Hazlov</v>
      </c>
      <c r="G120" s="40"/>
      <c r="H120" s="40"/>
      <c r="I120" s="32" t="s">
        <v>23</v>
      </c>
      <c r="J120" s="79" t="str">
        <f>IF(J12="","",J12)</f>
        <v>23. 2. 2021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25</v>
      </c>
      <c r="D122" s="40"/>
      <c r="E122" s="40"/>
      <c r="F122" s="27" t="str">
        <f>E15</f>
        <v>ABYDOS IDEA s.r.o. Hazlov</v>
      </c>
      <c r="G122" s="40"/>
      <c r="H122" s="40"/>
      <c r="I122" s="32" t="s">
        <v>31</v>
      </c>
      <c r="J122" s="36" t="str">
        <f>E21</f>
        <v>TMS PROJEKT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IF(E18="","",E18)</f>
        <v>Vyplň údaj</v>
      </c>
      <c r="G123" s="40"/>
      <c r="H123" s="40"/>
      <c r="I123" s="32" t="s">
        <v>34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0" customFormat="1" ht="29.25" customHeight="1">
      <c r="A125" s="195"/>
      <c r="B125" s="196"/>
      <c r="C125" s="197" t="s">
        <v>190</v>
      </c>
      <c r="D125" s="198" t="s">
        <v>62</v>
      </c>
      <c r="E125" s="198" t="s">
        <v>58</v>
      </c>
      <c r="F125" s="198" t="s">
        <v>59</v>
      </c>
      <c r="G125" s="198" t="s">
        <v>191</v>
      </c>
      <c r="H125" s="198" t="s">
        <v>192</v>
      </c>
      <c r="I125" s="198" t="s">
        <v>193</v>
      </c>
      <c r="J125" s="199" t="s">
        <v>183</v>
      </c>
      <c r="K125" s="200" t="s">
        <v>194</v>
      </c>
      <c r="L125" s="201"/>
      <c r="M125" s="100" t="s">
        <v>1</v>
      </c>
      <c r="N125" s="101" t="s">
        <v>41</v>
      </c>
      <c r="O125" s="101" t="s">
        <v>195</v>
      </c>
      <c r="P125" s="101" t="s">
        <v>196</v>
      </c>
      <c r="Q125" s="101" t="s">
        <v>197</v>
      </c>
      <c r="R125" s="101" t="s">
        <v>198</v>
      </c>
      <c r="S125" s="101" t="s">
        <v>199</v>
      </c>
      <c r="T125" s="102" t="s">
        <v>200</v>
      </c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</row>
    <row r="126" spans="1:63" s="2" customFormat="1" ht="22.8" customHeight="1">
      <c r="A126" s="38"/>
      <c r="B126" s="39"/>
      <c r="C126" s="107" t="s">
        <v>201</v>
      </c>
      <c r="D126" s="40"/>
      <c r="E126" s="40"/>
      <c r="F126" s="40"/>
      <c r="G126" s="40"/>
      <c r="H126" s="40"/>
      <c r="I126" s="40"/>
      <c r="J126" s="202">
        <f>BK126</f>
        <v>0</v>
      </c>
      <c r="K126" s="40"/>
      <c r="L126" s="44"/>
      <c r="M126" s="103"/>
      <c r="N126" s="203"/>
      <c r="O126" s="104"/>
      <c r="P126" s="204">
        <f>P127+P169</f>
        <v>0</v>
      </c>
      <c r="Q126" s="104"/>
      <c r="R126" s="204">
        <f>R127+R169</f>
        <v>46.378057690000006</v>
      </c>
      <c r="S126" s="104"/>
      <c r="T126" s="205">
        <f>T127+T169</f>
        <v>7.814100000000001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185</v>
      </c>
      <c r="BK126" s="206">
        <f>BK127+BK169</f>
        <v>0</v>
      </c>
    </row>
    <row r="127" spans="1:63" s="11" customFormat="1" ht="25.9" customHeight="1">
      <c r="A127" s="11"/>
      <c r="B127" s="207"/>
      <c r="C127" s="208"/>
      <c r="D127" s="209" t="s">
        <v>76</v>
      </c>
      <c r="E127" s="210" t="s">
        <v>269</v>
      </c>
      <c r="F127" s="210" t="s">
        <v>270</v>
      </c>
      <c r="G127" s="208"/>
      <c r="H127" s="208"/>
      <c r="I127" s="211"/>
      <c r="J127" s="212">
        <f>BK127</f>
        <v>0</v>
      </c>
      <c r="K127" s="208"/>
      <c r="L127" s="213"/>
      <c r="M127" s="214"/>
      <c r="N127" s="215"/>
      <c r="O127" s="215"/>
      <c r="P127" s="216">
        <f>P128+P137+P145+P155+P158+P164+P167</f>
        <v>0</v>
      </c>
      <c r="Q127" s="215"/>
      <c r="R127" s="216">
        <f>R128+R137+R145+R155+R158+R164+R167</f>
        <v>46.249455790000006</v>
      </c>
      <c r="S127" s="215"/>
      <c r="T127" s="217">
        <f>T128+T137+T145+T155+T158+T164+T167</f>
        <v>7.814100000000001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8" t="s">
        <v>8</v>
      </c>
      <c r="AT127" s="219" t="s">
        <v>76</v>
      </c>
      <c r="AU127" s="219" t="s">
        <v>77</v>
      </c>
      <c r="AY127" s="218" t="s">
        <v>204</v>
      </c>
      <c r="BK127" s="220">
        <f>BK128+BK137+BK145+BK155+BK158+BK164+BK167</f>
        <v>0</v>
      </c>
    </row>
    <row r="128" spans="1:63" s="11" customFormat="1" ht="22.8" customHeight="1">
      <c r="A128" s="11"/>
      <c r="B128" s="207"/>
      <c r="C128" s="208"/>
      <c r="D128" s="209" t="s">
        <v>76</v>
      </c>
      <c r="E128" s="268" t="s">
        <v>8</v>
      </c>
      <c r="F128" s="268" t="s">
        <v>271</v>
      </c>
      <c r="G128" s="208"/>
      <c r="H128" s="208"/>
      <c r="I128" s="211"/>
      <c r="J128" s="269">
        <f>BK128</f>
        <v>0</v>
      </c>
      <c r="K128" s="208"/>
      <c r="L128" s="213"/>
      <c r="M128" s="214"/>
      <c r="N128" s="215"/>
      <c r="O128" s="215"/>
      <c r="P128" s="216">
        <f>SUM(P129:P136)</f>
        <v>0</v>
      </c>
      <c r="Q128" s="215"/>
      <c r="R128" s="216">
        <f>SUM(R129:R136)</f>
        <v>0.0007970000000000001</v>
      </c>
      <c r="S128" s="215"/>
      <c r="T128" s="217">
        <f>SUM(T129:T136)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8" t="s">
        <v>8</v>
      </c>
      <c r="AT128" s="219" t="s">
        <v>76</v>
      </c>
      <c r="AU128" s="219" t="s">
        <v>8</v>
      </c>
      <c r="AY128" s="218" t="s">
        <v>204</v>
      </c>
      <c r="BK128" s="220">
        <f>SUM(BK129:BK136)</f>
        <v>0</v>
      </c>
    </row>
    <row r="129" spans="1:65" s="2" customFormat="1" ht="21.75" customHeight="1">
      <c r="A129" s="38"/>
      <c r="B129" s="39"/>
      <c r="C129" s="221" t="s">
        <v>8</v>
      </c>
      <c r="D129" s="221" t="s">
        <v>205</v>
      </c>
      <c r="E129" s="222" t="s">
        <v>312</v>
      </c>
      <c r="F129" s="223" t="s">
        <v>313</v>
      </c>
      <c r="G129" s="224" t="s">
        <v>219</v>
      </c>
      <c r="H129" s="225">
        <v>5.316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3456</v>
      </c>
    </row>
    <row r="130" spans="1:51" s="12" customFormat="1" ht="12">
      <c r="A130" s="12"/>
      <c r="B130" s="235"/>
      <c r="C130" s="236"/>
      <c r="D130" s="237" t="s">
        <v>210</v>
      </c>
      <c r="E130" s="238" t="s">
        <v>1</v>
      </c>
      <c r="F130" s="239" t="s">
        <v>3457</v>
      </c>
      <c r="G130" s="236"/>
      <c r="H130" s="240">
        <v>5.316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6" t="s">
        <v>210</v>
      </c>
      <c r="AU130" s="246" t="s">
        <v>86</v>
      </c>
      <c r="AV130" s="12" t="s">
        <v>86</v>
      </c>
      <c r="AW130" s="12" t="s">
        <v>33</v>
      </c>
      <c r="AX130" s="12" t="s">
        <v>77</v>
      </c>
      <c r="AY130" s="246" t="s">
        <v>204</v>
      </c>
    </row>
    <row r="131" spans="1:65" s="2" customFormat="1" ht="21.75" customHeight="1">
      <c r="A131" s="38"/>
      <c r="B131" s="39"/>
      <c r="C131" s="221" t="s">
        <v>86</v>
      </c>
      <c r="D131" s="221" t="s">
        <v>205</v>
      </c>
      <c r="E131" s="222" t="s">
        <v>454</v>
      </c>
      <c r="F131" s="223" t="s">
        <v>455</v>
      </c>
      <c r="G131" s="224" t="s">
        <v>219</v>
      </c>
      <c r="H131" s="225">
        <v>5.316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3458</v>
      </c>
    </row>
    <row r="132" spans="1:65" s="2" customFormat="1" ht="21.75" customHeight="1">
      <c r="A132" s="38"/>
      <c r="B132" s="39"/>
      <c r="C132" s="221" t="s">
        <v>118</v>
      </c>
      <c r="D132" s="221" t="s">
        <v>205</v>
      </c>
      <c r="E132" s="222" t="s">
        <v>3459</v>
      </c>
      <c r="F132" s="223" t="s">
        <v>3460</v>
      </c>
      <c r="G132" s="224" t="s">
        <v>208</v>
      </c>
      <c r="H132" s="225">
        <v>26.582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3461</v>
      </c>
    </row>
    <row r="133" spans="1:51" s="12" customFormat="1" ht="12">
      <c r="A133" s="12"/>
      <c r="B133" s="235"/>
      <c r="C133" s="236"/>
      <c r="D133" s="237" t="s">
        <v>210</v>
      </c>
      <c r="E133" s="238" t="s">
        <v>1</v>
      </c>
      <c r="F133" s="239" t="s">
        <v>3462</v>
      </c>
      <c r="G133" s="236"/>
      <c r="H133" s="240">
        <v>26.582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46" t="s">
        <v>210</v>
      </c>
      <c r="AU133" s="246" t="s">
        <v>86</v>
      </c>
      <c r="AV133" s="12" t="s">
        <v>86</v>
      </c>
      <c r="AW133" s="12" t="s">
        <v>33</v>
      </c>
      <c r="AX133" s="12" t="s">
        <v>77</v>
      </c>
      <c r="AY133" s="246" t="s">
        <v>204</v>
      </c>
    </row>
    <row r="134" spans="1:65" s="2" customFormat="1" ht="21.75" customHeight="1">
      <c r="A134" s="38"/>
      <c r="B134" s="39"/>
      <c r="C134" s="221" t="s">
        <v>209</v>
      </c>
      <c r="D134" s="221" t="s">
        <v>205</v>
      </c>
      <c r="E134" s="222" t="s">
        <v>3463</v>
      </c>
      <c r="F134" s="223" t="s">
        <v>3464</v>
      </c>
      <c r="G134" s="224" t="s">
        <v>208</v>
      </c>
      <c r="H134" s="225">
        <v>26.582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3465</v>
      </c>
    </row>
    <row r="135" spans="1:65" s="2" customFormat="1" ht="16.5" customHeight="1">
      <c r="A135" s="38"/>
      <c r="B135" s="39"/>
      <c r="C135" s="280" t="s">
        <v>224</v>
      </c>
      <c r="D135" s="280" t="s">
        <v>366</v>
      </c>
      <c r="E135" s="281" t="s">
        <v>367</v>
      </c>
      <c r="F135" s="282" t="s">
        <v>368</v>
      </c>
      <c r="G135" s="283" t="s">
        <v>369</v>
      </c>
      <c r="H135" s="284">
        <v>0.797</v>
      </c>
      <c r="I135" s="285"/>
      <c r="J135" s="286">
        <f>ROUND(I135*H135,0)</f>
        <v>0</v>
      </c>
      <c r="K135" s="287"/>
      <c r="L135" s="288"/>
      <c r="M135" s="289" t="s">
        <v>1</v>
      </c>
      <c r="N135" s="290" t="s">
        <v>42</v>
      </c>
      <c r="O135" s="91"/>
      <c r="P135" s="231">
        <f>O135*H135</f>
        <v>0</v>
      </c>
      <c r="Q135" s="231">
        <v>0.001</v>
      </c>
      <c r="R135" s="231">
        <f>Q135*H135</f>
        <v>0.0007970000000000001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223</v>
      </c>
      <c r="AT135" s="233" t="s">
        <v>366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3466</v>
      </c>
    </row>
    <row r="136" spans="1:51" s="12" customFormat="1" ht="12">
      <c r="A136" s="12"/>
      <c r="B136" s="235"/>
      <c r="C136" s="236"/>
      <c r="D136" s="237" t="s">
        <v>210</v>
      </c>
      <c r="E136" s="238" t="s">
        <v>1</v>
      </c>
      <c r="F136" s="239" t="s">
        <v>3467</v>
      </c>
      <c r="G136" s="236"/>
      <c r="H136" s="240">
        <v>0.797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46" t="s">
        <v>210</v>
      </c>
      <c r="AU136" s="246" t="s">
        <v>86</v>
      </c>
      <c r="AV136" s="12" t="s">
        <v>86</v>
      </c>
      <c r="AW136" s="12" t="s">
        <v>33</v>
      </c>
      <c r="AX136" s="12" t="s">
        <v>77</v>
      </c>
      <c r="AY136" s="246" t="s">
        <v>204</v>
      </c>
    </row>
    <row r="137" spans="1:63" s="11" customFormat="1" ht="22.8" customHeight="1">
      <c r="A137" s="11"/>
      <c r="B137" s="207"/>
      <c r="C137" s="208"/>
      <c r="D137" s="209" t="s">
        <v>76</v>
      </c>
      <c r="E137" s="268" t="s">
        <v>118</v>
      </c>
      <c r="F137" s="268" t="s">
        <v>541</v>
      </c>
      <c r="G137" s="208"/>
      <c r="H137" s="208"/>
      <c r="I137" s="211"/>
      <c r="J137" s="269">
        <f>BK137</f>
        <v>0</v>
      </c>
      <c r="K137" s="208"/>
      <c r="L137" s="213"/>
      <c r="M137" s="214"/>
      <c r="N137" s="215"/>
      <c r="O137" s="215"/>
      <c r="P137" s="216">
        <f>SUM(P138:P144)</f>
        <v>0</v>
      </c>
      <c r="Q137" s="215"/>
      <c r="R137" s="216">
        <f>SUM(R138:R144)</f>
        <v>34.96328595000001</v>
      </c>
      <c r="S137" s="215"/>
      <c r="T137" s="217">
        <f>SUM(T138:T144)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18" t="s">
        <v>8</v>
      </c>
      <c r="AT137" s="219" t="s">
        <v>76</v>
      </c>
      <c r="AU137" s="219" t="s">
        <v>8</v>
      </c>
      <c r="AY137" s="218" t="s">
        <v>204</v>
      </c>
      <c r="BK137" s="220">
        <f>SUM(BK138:BK144)</f>
        <v>0</v>
      </c>
    </row>
    <row r="138" spans="1:65" s="2" customFormat="1" ht="33" customHeight="1">
      <c r="A138" s="38"/>
      <c r="B138" s="39"/>
      <c r="C138" s="221" t="s">
        <v>220</v>
      </c>
      <c r="D138" s="221" t="s">
        <v>205</v>
      </c>
      <c r="E138" s="222" t="s">
        <v>3394</v>
      </c>
      <c r="F138" s="223" t="s">
        <v>3395</v>
      </c>
      <c r="G138" s="224" t="s">
        <v>219</v>
      </c>
      <c r="H138" s="225">
        <v>12.997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2.53602</v>
      </c>
      <c r="R138" s="231">
        <f>Q138*H138</f>
        <v>32.960651940000005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3468</v>
      </c>
    </row>
    <row r="139" spans="1:51" s="12" customFormat="1" ht="12">
      <c r="A139" s="12"/>
      <c r="B139" s="235"/>
      <c r="C139" s="236"/>
      <c r="D139" s="237" t="s">
        <v>210</v>
      </c>
      <c r="E139" s="238" t="s">
        <v>1</v>
      </c>
      <c r="F139" s="239" t="s">
        <v>3469</v>
      </c>
      <c r="G139" s="236"/>
      <c r="H139" s="240">
        <v>12.997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46" t="s">
        <v>210</v>
      </c>
      <c r="AU139" s="246" t="s">
        <v>86</v>
      </c>
      <c r="AV139" s="12" t="s">
        <v>86</v>
      </c>
      <c r="AW139" s="12" t="s">
        <v>33</v>
      </c>
      <c r="AX139" s="12" t="s">
        <v>77</v>
      </c>
      <c r="AY139" s="246" t="s">
        <v>204</v>
      </c>
    </row>
    <row r="140" spans="1:65" s="2" customFormat="1" ht="21.75" customHeight="1">
      <c r="A140" s="38"/>
      <c r="B140" s="39"/>
      <c r="C140" s="221" t="s">
        <v>232</v>
      </c>
      <c r="D140" s="221" t="s">
        <v>205</v>
      </c>
      <c r="E140" s="222" t="s">
        <v>3398</v>
      </c>
      <c r="F140" s="223" t="s">
        <v>3399</v>
      </c>
      <c r="G140" s="224" t="s">
        <v>208</v>
      </c>
      <c r="H140" s="225">
        <v>40.572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0.00432</v>
      </c>
      <c r="R140" s="231">
        <f>Q140*H140</f>
        <v>0.17527104000000002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3470</v>
      </c>
    </row>
    <row r="141" spans="1:51" s="12" customFormat="1" ht="12">
      <c r="A141" s="12"/>
      <c r="B141" s="235"/>
      <c r="C141" s="236"/>
      <c r="D141" s="237" t="s">
        <v>210</v>
      </c>
      <c r="E141" s="238" t="s">
        <v>1</v>
      </c>
      <c r="F141" s="239" t="s">
        <v>3471</v>
      </c>
      <c r="G141" s="236"/>
      <c r="H141" s="240">
        <v>40.572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6" t="s">
        <v>210</v>
      </c>
      <c r="AU141" s="246" t="s">
        <v>86</v>
      </c>
      <c r="AV141" s="12" t="s">
        <v>86</v>
      </c>
      <c r="AW141" s="12" t="s">
        <v>33</v>
      </c>
      <c r="AX141" s="12" t="s">
        <v>77</v>
      </c>
      <c r="AY141" s="246" t="s">
        <v>204</v>
      </c>
    </row>
    <row r="142" spans="1:65" s="2" customFormat="1" ht="33" customHeight="1">
      <c r="A142" s="38"/>
      <c r="B142" s="39"/>
      <c r="C142" s="221" t="s">
        <v>223</v>
      </c>
      <c r="D142" s="221" t="s">
        <v>205</v>
      </c>
      <c r="E142" s="222" t="s">
        <v>3403</v>
      </c>
      <c r="F142" s="223" t="s">
        <v>3404</v>
      </c>
      <c r="G142" s="224" t="s">
        <v>208</v>
      </c>
      <c r="H142" s="225">
        <v>40.572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209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3472</v>
      </c>
    </row>
    <row r="143" spans="1:65" s="2" customFormat="1" ht="21.75" customHeight="1">
      <c r="A143" s="38"/>
      <c r="B143" s="39"/>
      <c r="C143" s="221" t="s">
        <v>243</v>
      </c>
      <c r="D143" s="221" t="s">
        <v>205</v>
      </c>
      <c r="E143" s="222" t="s">
        <v>3406</v>
      </c>
      <c r="F143" s="223" t="s">
        <v>3407</v>
      </c>
      <c r="G143" s="224" t="s">
        <v>230</v>
      </c>
      <c r="H143" s="225">
        <v>1.647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1.10951</v>
      </c>
      <c r="R143" s="231">
        <f>Q143*H143</f>
        <v>1.82736297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3473</v>
      </c>
    </row>
    <row r="144" spans="1:51" s="12" customFormat="1" ht="12">
      <c r="A144" s="12"/>
      <c r="B144" s="235"/>
      <c r="C144" s="236"/>
      <c r="D144" s="237" t="s">
        <v>210</v>
      </c>
      <c r="E144" s="238" t="s">
        <v>1</v>
      </c>
      <c r="F144" s="239" t="s">
        <v>3474</v>
      </c>
      <c r="G144" s="236"/>
      <c r="H144" s="240">
        <v>1.647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6" t="s">
        <v>210</v>
      </c>
      <c r="AU144" s="246" t="s">
        <v>86</v>
      </c>
      <c r="AV144" s="12" t="s">
        <v>86</v>
      </c>
      <c r="AW144" s="12" t="s">
        <v>33</v>
      </c>
      <c r="AX144" s="12" t="s">
        <v>77</v>
      </c>
      <c r="AY144" s="246" t="s">
        <v>204</v>
      </c>
    </row>
    <row r="145" spans="1:63" s="11" customFormat="1" ht="22.8" customHeight="1">
      <c r="A145" s="11"/>
      <c r="B145" s="207"/>
      <c r="C145" s="208"/>
      <c r="D145" s="209" t="s">
        <v>76</v>
      </c>
      <c r="E145" s="268" t="s">
        <v>209</v>
      </c>
      <c r="F145" s="268" t="s">
        <v>698</v>
      </c>
      <c r="G145" s="208"/>
      <c r="H145" s="208"/>
      <c r="I145" s="211"/>
      <c r="J145" s="269">
        <f>BK145</f>
        <v>0</v>
      </c>
      <c r="K145" s="208"/>
      <c r="L145" s="213"/>
      <c r="M145" s="214"/>
      <c r="N145" s="215"/>
      <c r="O145" s="215"/>
      <c r="P145" s="216">
        <f>SUM(P146:P154)</f>
        <v>0</v>
      </c>
      <c r="Q145" s="215"/>
      <c r="R145" s="216">
        <f>SUM(R146:R154)</f>
        <v>8.587854</v>
      </c>
      <c r="S145" s="215"/>
      <c r="T145" s="217">
        <f>SUM(T146:T154)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18" t="s">
        <v>8</v>
      </c>
      <c r="AT145" s="219" t="s">
        <v>76</v>
      </c>
      <c r="AU145" s="219" t="s">
        <v>8</v>
      </c>
      <c r="AY145" s="218" t="s">
        <v>204</v>
      </c>
      <c r="BK145" s="220">
        <f>SUM(BK146:BK154)</f>
        <v>0</v>
      </c>
    </row>
    <row r="146" spans="1:65" s="2" customFormat="1" ht="21.75" customHeight="1">
      <c r="A146" s="38"/>
      <c r="B146" s="39"/>
      <c r="C146" s="221" t="s">
        <v>227</v>
      </c>
      <c r="D146" s="221" t="s">
        <v>205</v>
      </c>
      <c r="E146" s="222" t="s">
        <v>3475</v>
      </c>
      <c r="F146" s="223" t="s">
        <v>3476</v>
      </c>
      <c r="G146" s="224" t="s">
        <v>274</v>
      </c>
      <c r="H146" s="225">
        <v>5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0.14954</v>
      </c>
      <c r="R146" s="231">
        <f>Q146*H146</f>
        <v>0.7477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3477</v>
      </c>
    </row>
    <row r="147" spans="1:65" s="2" customFormat="1" ht="16.5" customHeight="1">
      <c r="A147" s="38"/>
      <c r="B147" s="39"/>
      <c r="C147" s="280" t="s">
        <v>250</v>
      </c>
      <c r="D147" s="280" t="s">
        <v>366</v>
      </c>
      <c r="E147" s="281" t="s">
        <v>3478</v>
      </c>
      <c r="F147" s="282" t="s">
        <v>3479</v>
      </c>
      <c r="G147" s="283" t="s">
        <v>473</v>
      </c>
      <c r="H147" s="284">
        <v>15.998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0.413</v>
      </c>
      <c r="R147" s="231">
        <f>Q147*H147</f>
        <v>6.607174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223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3480</v>
      </c>
    </row>
    <row r="148" spans="1:51" s="12" customFormat="1" ht="12">
      <c r="A148" s="12"/>
      <c r="B148" s="235"/>
      <c r="C148" s="236"/>
      <c r="D148" s="237" t="s">
        <v>210</v>
      </c>
      <c r="E148" s="238" t="s">
        <v>1</v>
      </c>
      <c r="F148" s="239" t="s">
        <v>3481</v>
      </c>
      <c r="G148" s="236"/>
      <c r="H148" s="240">
        <v>15.998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6" t="s">
        <v>210</v>
      </c>
      <c r="AU148" s="246" t="s">
        <v>86</v>
      </c>
      <c r="AV148" s="12" t="s">
        <v>86</v>
      </c>
      <c r="AW148" s="12" t="s">
        <v>33</v>
      </c>
      <c r="AX148" s="12" t="s">
        <v>77</v>
      </c>
      <c r="AY148" s="246" t="s">
        <v>204</v>
      </c>
    </row>
    <row r="149" spans="1:65" s="2" customFormat="1" ht="16.5" customHeight="1">
      <c r="A149" s="38"/>
      <c r="B149" s="39"/>
      <c r="C149" s="280" t="s">
        <v>231</v>
      </c>
      <c r="D149" s="280" t="s">
        <v>366</v>
      </c>
      <c r="E149" s="281" t="s">
        <v>3482</v>
      </c>
      <c r="F149" s="282" t="s">
        <v>3483</v>
      </c>
      <c r="G149" s="283" t="s">
        <v>473</v>
      </c>
      <c r="H149" s="284">
        <v>4</v>
      </c>
      <c r="I149" s="285"/>
      <c r="J149" s="286">
        <f>ROUND(I149*H149,0)</f>
        <v>0</v>
      </c>
      <c r="K149" s="287"/>
      <c r="L149" s="288"/>
      <c r="M149" s="289" t="s">
        <v>1</v>
      </c>
      <c r="N149" s="290" t="s">
        <v>42</v>
      </c>
      <c r="O149" s="91"/>
      <c r="P149" s="231">
        <f>O149*H149</f>
        <v>0</v>
      </c>
      <c r="Q149" s="231">
        <v>0.295</v>
      </c>
      <c r="R149" s="231">
        <f>Q149*H149</f>
        <v>1.18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223</v>
      </c>
      <c r="AT149" s="233" t="s">
        <v>366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209</v>
      </c>
      <c r="BM149" s="233" t="s">
        <v>3484</v>
      </c>
    </row>
    <row r="150" spans="1:51" s="12" customFormat="1" ht="12">
      <c r="A150" s="12"/>
      <c r="B150" s="235"/>
      <c r="C150" s="236"/>
      <c r="D150" s="237" t="s">
        <v>210</v>
      </c>
      <c r="E150" s="238" t="s">
        <v>1</v>
      </c>
      <c r="F150" s="239" t="s">
        <v>3485</v>
      </c>
      <c r="G150" s="236"/>
      <c r="H150" s="240">
        <v>4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46" t="s">
        <v>210</v>
      </c>
      <c r="AU150" s="246" t="s">
        <v>86</v>
      </c>
      <c r="AV150" s="12" t="s">
        <v>86</v>
      </c>
      <c r="AW150" s="12" t="s">
        <v>33</v>
      </c>
      <c r="AX150" s="12" t="s">
        <v>77</v>
      </c>
      <c r="AY150" s="246" t="s">
        <v>204</v>
      </c>
    </row>
    <row r="151" spans="1:65" s="2" customFormat="1" ht="21.75" customHeight="1">
      <c r="A151" s="38"/>
      <c r="B151" s="39"/>
      <c r="C151" s="280" t="s">
        <v>315</v>
      </c>
      <c r="D151" s="280" t="s">
        <v>366</v>
      </c>
      <c r="E151" s="281" t="s">
        <v>3486</v>
      </c>
      <c r="F151" s="282" t="s">
        <v>3487</v>
      </c>
      <c r="G151" s="283" t="s">
        <v>374</v>
      </c>
      <c r="H151" s="284">
        <v>1</v>
      </c>
      <c r="I151" s="285"/>
      <c r="J151" s="286">
        <f>ROUND(I151*H151,0)</f>
        <v>0</v>
      </c>
      <c r="K151" s="287"/>
      <c r="L151" s="288"/>
      <c r="M151" s="289" t="s">
        <v>1</v>
      </c>
      <c r="N151" s="29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223</v>
      </c>
      <c r="AT151" s="233" t="s">
        <v>366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209</v>
      </c>
      <c r="BM151" s="233" t="s">
        <v>3488</v>
      </c>
    </row>
    <row r="152" spans="1:65" s="2" customFormat="1" ht="16.5" customHeight="1">
      <c r="A152" s="38"/>
      <c r="B152" s="39"/>
      <c r="C152" s="221" t="s">
        <v>235</v>
      </c>
      <c r="D152" s="221" t="s">
        <v>205</v>
      </c>
      <c r="E152" s="222" t="s">
        <v>3489</v>
      </c>
      <c r="F152" s="223" t="s">
        <v>3490</v>
      </c>
      <c r="G152" s="224" t="s">
        <v>274</v>
      </c>
      <c r="H152" s="225">
        <v>2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0.0036</v>
      </c>
      <c r="R152" s="231">
        <f>Q152*H152</f>
        <v>0.0072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3491</v>
      </c>
    </row>
    <row r="153" spans="1:65" s="2" customFormat="1" ht="21.75" customHeight="1">
      <c r="A153" s="38"/>
      <c r="B153" s="39"/>
      <c r="C153" s="280" t="s">
        <v>9</v>
      </c>
      <c r="D153" s="280" t="s">
        <v>366</v>
      </c>
      <c r="E153" s="281" t="s">
        <v>3492</v>
      </c>
      <c r="F153" s="282" t="s">
        <v>3493</v>
      </c>
      <c r="G153" s="283" t="s">
        <v>473</v>
      </c>
      <c r="H153" s="284">
        <v>0.5</v>
      </c>
      <c r="I153" s="285"/>
      <c r="J153" s="286">
        <f>ROUND(I153*H153,0)</f>
        <v>0</v>
      </c>
      <c r="K153" s="287"/>
      <c r="L153" s="288"/>
      <c r="M153" s="289" t="s">
        <v>1</v>
      </c>
      <c r="N153" s="290" t="s">
        <v>42</v>
      </c>
      <c r="O153" s="91"/>
      <c r="P153" s="231">
        <f>O153*H153</f>
        <v>0</v>
      </c>
      <c r="Q153" s="231">
        <v>0.02916</v>
      </c>
      <c r="R153" s="231">
        <f>Q153*H153</f>
        <v>0.01458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223</v>
      </c>
      <c r="AT153" s="233" t="s">
        <v>366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3494</v>
      </c>
    </row>
    <row r="154" spans="1:65" s="2" customFormat="1" ht="21.75" customHeight="1">
      <c r="A154" s="38"/>
      <c r="B154" s="39"/>
      <c r="C154" s="280" t="s">
        <v>240</v>
      </c>
      <c r="D154" s="280" t="s">
        <v>366</v>
      </c>
      <c r="E154" s="281" t="s">
        <v>3495</v>
      </c>
      <c r="F154" s="282" t="s">
        <v>3496</v>
      </c>
      <c r="G154" s="283" t="s">
        <v>473</v>
      </c>
      <c r="H154" s="284">
        <v>0.5</v>
      </c>
      <c r="I154" s="285"/>
      <c r="J154" s="286">
        <f>ROUND(I154*H154,0)</f>
        <v>0</v>
      </c>
      <c r="K154" s="287"/>
      <c r="L154" s="288"/>
      <c r="M154" s="289" t="s">
        <v>1</v>
      </c>
      <c r="N154" s="290" t="s">
        <v>42</v>
      </c>
      <c r="O154" s="91"/>
      <c r="P154" s="231">
        <f>O154*H154</f>
        <v>0</v>
      </c>
      <c r="Q154" s="231">
        <v>0.0624</v>
      </c>
      <c r="R154" s="231">
        <f>Q154*H154</f>
        <v>0.0312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223</v>
      </c>
      <c r="AT154" s="233" t="s">
        <v>366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3497</v>
      </c>
    </row>
    <row r="155" spans="1:63" s="11" customFormat="1" ht="22.8" customHeight="1">
      <c r="A155" s="11"/>
      <c r="B155" s="207"/>
      <c r="C155" s="208"/>
      <c r="D155" s="209" t="s">
        <v>76</v>
      </c>
      <c r="E155" s="268" t="s">
        <v>220</v>
      </c>
      <c r="F155" s="268" t="s">
        <v>3416</v>
      </c>
      <c r="G155" s="208"/>
      <c r="H155" s="208"/>
      <c r="I155" s="211"/>
      <c r="J155" s="269">
        <f>BK155</f>
        <v>0</v>
      </c>
      <c r="K155" s="208"/>
      <c r="L155" s="213"/>
      <c r="M155" s="214"/>
      <c r="N155" s="215"/>
      <c r="O155" s="215"/>
      <c r="P155" s="216">
        <f>SUM(P156:P157)</f>
        <v>0</v>
      </c>
      <c r="Q155" s="215"/>
      <c r="R155" s="216">
        <f>SUM(R156:R157)</f>
        <v>2.5406388399999997</v>
      </c>
      <c r="S155" s="215"/>
      <c r="T155" s="217">
        <f>SUM(T156:T157)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18" t="s">
        <v>8</v>
      </c>
      <c r="AT155" s="219" t="s">
        <v>76</v>
      </c>
      <c r="AU155" s="219" t="s">
        <v>8</v>
      </c>
      <c r="AY155" s="218" t="s">
        <v>204</v>
      </c>
      <c r="BK155" s="220">
        <f>SUM(BK156:BK157)</f>
        <v>0</v>
      </c>
    </row>
    <row r="156" spans="1:65" s="2" customFormat="1" ht="21.75" customHeight="1">
      <c r="A156" s="38"/>
      <c r="B156" s="39"/>
      <c r="C156" s="221" t="s">
        <v>329</v>
      </c>
      <c r="D156" s="221" t="s">
        <v>205</v>
      </c>
      <c r="E156" s="222" t="s">
        <v>3498</v>
      </c>
      <c r="F156" s="223" t="s">
        <v>3499</v>
      </c>
      <c r="G156" s="224" t="s">
        <v>219</v>
      </c>
      <c r="H156" s="225">
        <v>1.126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2.25634</v>
      </c>
      <c r="R156" s="231">
        <f>Q156*H156</f>
        <v>2.5406388399999997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3500</v>
      </c>
    </row>
    <row r="157" spans="1:51" s="12" customFormat="1" ht="12">
      <c r="A157" s="12"/>
      <c r="B157" s="235"/>
      <c r="C157" s="236"/>
      <c r="D157" s="237" t="s">
        <v>210</v>
      </c>
      <c r="E157" s="238" t="s">
        <v>1</v>
      </c>
      <c r="F157" s="239" t="s">
        <v>3501</v>
      </c>
      <c r="G157" s="236"/>
      <c r="H157" s="240">
        <v>1.126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6" t="s">
        <v>210</v>
      </c>
      <c r="AU157" s="246" t="s">
        <v>86</v>
      </c>
      <c r="AV157" s="12" t="s">
        <v>86</v>
      </c>
      <c r="AW157" s="12" t="s">
        <v>33</v>
      </c>
      <c r="AX157" s="12" t="s">
        <v>77</v>
      </c>
      <c r="AY157" s="246" t="s">
        <v>204</v>
      </c>
    </row>
    <row r="158" spans="1:63" s="11" customFormat="1" ht="22.8" customHeight="1">
      <c r="A158" s="11"/>
      <c r="B158" s="207"/>
      <c r="C158" s="208"/>
      <c r="D158" s="209" t="s">
        <v>76</v>
      </c>
      <c r="E158" s="268" t="s">
        <v>243</v>
      </c>
      <c r="F158" s="268" t="s">
        <v>3343</v>
      </c>
      <c r="G158" s="208"/>
      <c r="H158" s="208"/>
      <c r="I158" s="211"/>
      <c r="J158" s="269">
        <f>BK158</f>
        <v>0</v>
      </c>
      <c r="K158" s="208"/>
      <c r="L158" s="213"/>
      <c r="M158" s="214"/>
      <c r="N158" s="215"/>
      <c r="O158" s="215"/>
      <c r="P158" s="216">
        <f>SUM(P159:P163)</f>
        <v>0</v>
      </c>
      <c r="Q158" s="215"/>
      <c r="R158" s="216">
        <f>SUM(R159:R163)</f>
        <v>0.15688</v>
      </c>
      <c r="S158" s="215"/>
      <c r="T158" s="217">
        <f>SUM(T159:T163)</f>
        <v>7.814100000000001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18" t="s">
        <v>8</v>
      </c>
      <c r="AT158" s="219" t="s">
        <v>76</v>
      </c>
      <c r="AU158" s="219" t="s">
        <v>8</v>
      </c>
      <c r="AY158" s="218" t="s">
        <v>204</v>
      </c>
      <c r="BK158" s="220">
        <f>SUM(BK159:BK163)</f>
        <v>0</v>
      </c>
    </row>
    <row r="159" spans="1:65" s="2" customFormat="1" ht="21.75" customHeight="1">
      <c r="A159" s="38"/>
      <c r="B159" s="39"/>
      <c r="C159" s="221" t="s">
        <v>246</v>
      </c>
      <c r="D159" s="221" t="s">
        <v>205</v>
      </c>
      <c r="E159" s="222" t="s">
        <v>3441</v>
      </c>
      <c r="F159" s="223" t="s">
        <v>3442</v>
      </c>
      <c r="G159" s="224" t="s">
        <v>274</v>
      </c>
      <c r="H159" s="225">
        <v>1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0.00688</v>
      </c>
      <c r="R159" s="231">
        <f>Q159*H159</f>
        <v>0.00688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209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3502</v>
      </c>
    </row>
    <row r="160" spans="1:65" s="2" customFormat="1" ht="16.5" customHeight="1">
      <c r="A160" s="38"/>
      <c r="B160" s="39"/>
      <c r="C160" s="280" t="s">
        <v>339</v>
      </c>
      <c r="D160" s="280" t="s">
        <v>366</v>
      </c>
      <c r="E160" s="281" t="s">
        <v>3503</v>
      </c>
      <c r="F160" s="282" t="s">
        <v>3504</v>
      </c>
      <c r="G160" s="283" t="s">
        <v>374</v>
      </c>
      <c r="H160" s="284">
        <v>1</v>
      </c>
      <c r="I160" s="285"/>
      <c r="J160" s="286">
        <f>ROUND(I160*H160,0)</f>
        <v>0</v>
      </c>
      <c r="K160" s="287"/>
      <c r="L160" s="288"/>
      <c r="M160" s="289" t="s">
        <v>1</v>
      </c>
      <c r="N160" s="290" t="s">
        <v>42</v>
      </c>
      <c r="O160" s="91"/>
      <c r="P160" s="231">
        <f>O160*H160</f>
        <v>0</v>
      </c>
      <c r="Q160" s="231">
        <v>0.15</v>
      </c>
      <c r="R160" s="231">
        <f>Q160*H160</f>
        <v>0.15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223</v>
      </c>
      <c r="AT160" s="233" t="s">
        <v>366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3505</v>
      </c>
    </row>
    <row r="161" spans="1:65" s="2" customFormat="1" ht="16.5" customHeight="1">
      <c r="A161" s="38"/>
      <c r="B161" s="39"/>
      <c r="C161" s="221" t="s">
        <v>249</v>
      </c>
      <c r="D161" s="221" t="s">
        <v>205</v>
      </c>
      <c r="E161" s="222" t="s">
        <v>3506</v>
      </c>
      <c r="F161" s="223" t="s">
        <v>3507</v>
      </c>
      <c r="G161" s="224" t="s">
        <v>374</v>
      </c>
      <c r="H161" s="225">
        <v>2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209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3508</v>
      </c>
    </row>
    <row r="162" spans="1:65" s="2" customFormat="1" ht="21.75" customHeight="1">
      <c r="A162" s="38"/>
      <c r="B162" s="39"/>
      <c r="C162" s="221" t="s">
        <v>7</v>
      </c>
      <c r="D162" s="221" t="s">
        <v>205</v>
      </c>
      <c r="E162" s="222" t="s">
        <v>3509</v>
      </c>
      <c r="F162" s="223" t="s">
        <v>3510</v>
      </c>
      <c r="G162" s="224" t="s">
        <v>219</v>
      </c>
      <c r="H162" s="225">
        <v>3.721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2.1</v>
      </c>
      <c r="T162" s="232">
        <f>S162*H162</f>
        <v>7.814100000000001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209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3511</v>
      </c>
    </row>
    <row r="163" spans="1:51" s="12" customFormat="1" ht="12">
      <c r="A163" s="12"/>
      <c r="B163" s="235"/>
      <c r="C163" s="236"/>
      <c r="D163" s="237" t="s">
        <v>210</v>
      </c>
      <c r="E163" s="238" t="s">
        <v>1</v>
      </c>
      <c r="F163" s="239" t="s">
        <v>3512</v>
      </c>
      <c r="G163" s="236"/>
      <c r="H163" s="240">
        <v>3.721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46" t="s">
        <v>210</v>
      </c>
      <c r="AU163" s="246" t="s">
        <v>86</v>
      </c>
      <c r="AV163" s="12" t="s">
        <v>86</v>
      </c>
      <c r="AW163" s="12" t="s">
        <v>33</v>
      </c>
      <c r="AX163" s="12" t="s">
        <v>77</v>
      </c>
      <c r="AY163" s="246" t="s">
        <v>204</v>
      </c>
    </row>
    <row r="164" spans="1:63" s="11" customFormat="1" ht="22.8" customHeight="1">
      <c r="A164" s="11"/>
      <c r="B164" s="207"/>
      <c r="C164" s="208"/>
      <c r="D164" s="209" t="s">
        <v>76</v>
      </c>
      <c r="E164" s="268" t="s">
        <v>3513</v>
      </c>
      <c r="F164" s="268" t="s">
        <v>3514</v>
      </c>
      <c r="G164" s="208"/>
      <c r="H164" s="208"/>
      <c r="I164" s="211"/>
      <c r="J164" s="269">
        <f>BK164</f>
        <v>0</v>
      </c>
      <c r="K164" s="208"/>
      <c r="L164" s="213"/>
      <c r="M164" s="214"/>
      <c r="N164" s="215"/>
      <c r="O164" s="215"/>
      <c r="P164" s="216">
        <f>SUM(P165:P166)</f>
        <v>0</v>
      </c>
      <c r="Q164" s="215"/>
      <c r="R164" s="216">
        <f>SUM(R165:R166)</f>
        <v>0</v>
      </c>
      <c r="S164" s="215"/>
      <c r="T164" s="217">
        <f>SUM(T165:T166)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218" t="s">
        <v>8</v>
      </c>
      <c r="AT164" s="219" t="s">
        <v>76</v>
      </c>
      <c r="AU164" s="219" t="s">
        <v>8</v>
      </c>
      <c r="AY164" s="218" t="s">
        <v>204</v>
      </c>
      <c r="BK164" s="220">
        <f>SUM(BK165:BK166)</f>
        <v>0</v>
      </c>
    </row>
    <row r="165" spans="1:65" s="2" customFormat="1" ht="33" customHeight="1">
      <c r="A165" s="38"/>
      <c r="B165" s="39"/>
      <c r="C165" s="221" t="s">
        <v>361</v>
      </c>
      <c r="D165" s="221" t="s">
        <v>205</v>
      </c>
      <c r="E165" s="222" t="s">
        <v>3515</v>
      </c>
      <c r="F165" s="223" t="s">
        <v>3516</v>
      </c>
      <c r="G165" s="224" t="s">
        <v>230</v>
      </c>
      <c r="H165" s="225">
        <v>7.814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209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3517</v>
      </c>
    </row>
    <row r="166" spans="1:65" s="2" customFormat="1" ht="21.75" customHeight="1">
      <c r="A166" s="38"/>
      <c r="B166" s="39"/>
      <c r="C166" s="221" t="s">
        <v>365</v>
      </c>
      <c r="D166" s="221" t="s">
        <v>205</v>
      </c>
      <c r="E166" s="222" t="s">
        <v>247</v>
      </c>
      <c r="F166" s="223" t="s">
        <v>3518</v>
      </c>
      <c r="G166" s="224" t="s">
        <v>230</v>
      </c>
      <c r="H166" s="225">
        <v>7.814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3519</v>
      </c>
    </row>
    <row r="167" spans="1:63" s="11" customFormat="1" ht="22.8" customHeight="1">
      <c r="A167" s="11"/>
      <c r="B167" s="207"/>
      <c r="C167" s="208"/>
      <c r="D167" s="209" t="s">
        <v>76</v>
      </c>
      <c r="E167" s="268" t="s">
        <v>404</v>
      </c>
      <c r="F167" s="268" t="s">
        <v>405</v>
      </c>
      <c r="G167" s="208"/>
      <c r="H167" s="208"/>
      <c r="I167" s="211"/>
      <c r="J167" s="269">
        <f>BK167</f>
        <v>0</v>
      </c>
      <c r="K167" s="208"/>
      <c r="L167" s="213"/>
      <c r="M167" s="214"/>
      <c r="N167" s="215"/>
      <c r="O167" s="215"/>
      <c r="P167" s="216">
        <f>P168</f>
        <v>0</v>
      </c>
      <c r="Q167" s="215"/>
      <c r="R167" s="216">
        <f>R168</f>
        <v>0</v>
      </c>
      <c r="S167" s="215"/>
      <c r="T167" s="217">
        <f>T168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18" t="s">
        <v>8</v>
      </c>
      <c r="AT167" s="219" t="s">
        <v>76</v>
      </c>
      <c r="AU167" s="219" t="s">
        <v>8</v>
      </c>
      <c r="AY167" s="218" t="s">
        <v>204</v>
      </c>
      <c r="BK167" s="220">
        <f>BK168</f>
        <v>0</v>
      </c>
    </row>
    <row r="168" spans="1:65" s="2" customFormat="1" ht="21.75" customHeight="1">
      <c r="A168" s="38"/>
      <c r="B168" s="39"/>
      <c r="C168" s="221" t="s">
        <v>253</v>
      </c>
      <c r="D168" s="221" t="s">
        <v>205</v>
      </c>
      <c r="E168" s="222" t="s">
        <v>3520</v>
      </c>
      <c r="F168" s="223" t="s">
        <v>3521</v>
      </c>
      <c r="G168" s="224" t="s">
        <v>230</v>
      </c>
      <c r="H168" s="225">
        <v>46.249</v>
      </c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209</v>
      </c>
      <c r="AT168" s="233" t="s">
        <v>205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209</v>
      </c>
      <c r="BM168" s="233" t="s">
        <v>3522</v>
      </c>
    </row>
    <row r="169" spans="1:63" s="11" customFormat="1" ht="25.9" customHeight="1">
      <c r="A169" s="11"/>
      <c r="B169" s="207"/>
      <c r="C169" s="208"/>
      <c r="D169" s="209" t="s">
        <v>76</v>
      </c>
      <c r="E169" s="210" t="s">
        <v>917</v>
      </c>
      <c r="F169" s="210" t="s">
        <v>918</v>
      </c>
      <c r="G169" s="208"/>
      <c r="H169" s="208"/>
      <c r="I169" s="211"/>
      <c r="J169" s="212">
        <f>BK169</f>
        <v>0</v>
      </c>
      <c r="K169" s="208"/>
      <c r="L169" s="213"/>
      <c r="M169" s="214"/>
      <c r="N169" s="215"/>
      <c r="O169" s="215"/>
      <c r="P169" s="216">
        <f>P170</f>
        <v>0</v>
      </c>
      <c r="Q169" s="215"/>
      <c r="R169" s="216">
        <f>R170</f>
        <v>0.1286019</v>
      </c>
      <c r="S169" s="215"/>
      <c r="T169" s="217">
        <f>T170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18" t="s">
        <v>86</v>
      </c>
      <c r="AT169" s="219" t="s">
        <v>76</v>
      </c>
      <c r="AU169" s="219" t="s">
        <v>77</v>
      </c>
      <c r="AY169" s="218" t="s">
        <v>204</v>
      </c>
      <c r="BK169" s="220">
        <f>BK170</f>
        <v>0</v>
      </c>
    </row>
    <row r="170" spans="1:63" s="11" customFormat="1" ht="22.8" customHeight="1">
      <c r="A170" s="11"/>
      <c r="B170" s="207"/>
      <c r="C170" s="208"/>
      <c r="D170" s="209" t="s">
        <v>76</v>
      </c>
      <c r="E170" s="268" t="s">
        <v>919</v>
      </c>
      <c r="F170" s="268" t="s">
        <v>3523</v>
      </c>
      <c r="G170" s="208"/>
      <c r="H170" s="208"/>
      <c r="I170" s="211"/>
      <c r="J170" s="269">
        <f>BK170</f>
        <v>0</v>
      </c>
      <c r="K170" s="208"/>
      <c r="L170" s="213"/>
      <c r="M170" s="214"/>
      <c r="N170" s="215"/>
      <c r="O170" s="215"/>
      <c r="P170" s="216">
        <f>SUM(P171:P177)</f>
        <v>0</v>
      </c>
      <c r="Q170" s="215"/>
      <c r="R170" s="216">
        <f>SUM(R171:R177)</f>
        <v>0.1286019</v>
      </c>
      <c r="S170" s="215"/>
      <c r="T170" s="217">
        <f>SUM(T171:T177)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218" t="s">
        <v>86</v>
      </c>
      <c r="AT170" s="219" t="s">
        <v>76</v>
      </c>
      <c r="AU170" s="219" t="s">
        <v>8</v>
      </c>
      <c r="AY170" s="218" t="s">
        <v>204</v>
      </c>
      <c r="BK170" s="220">
        <f>SUM(BK171:BK177)</f>
        <v>0</v>
      </c>
    </row>
    <row r="171" spans="1:65" s="2" customFormat="1" ht="33" customHeight="1">
      <c r="A171" s="38"/>
      <c r="B171" s="39"/>
      <c r="C171" s="221" t="s">
        <v>376</v>
      </c>
      <c r="D171" s="221" t="s">
        <v>205</v>
      </c>
      <c r="E171" s="222" t="s">
        <v>939</v>
      </c>
      <c r="F171" s="223" t="s">
        <v>940</v>
      </c>
      <c r="G171" s="224" t="s">
        <v>208</v>
      </c>
      <c r="H171" s="225">
        <v>49.155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240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240</v>
      </c>
      <c r="BM171" s="233" t="s">
        <v>3524</v>
      </c>
    </row>
    <row r="172" spans="1:51" s="12" customFormat="1" ht="12">
      <c r="A172" s="12"/>
      <c r="B172" s="235"/>
      <c r="C172" s="236"/>
      <c r="D172" s="237" t="s">
        <v>210</v>
      </c>
      <c r="E172" s="238" t="s">
        <v>1</v>
      </c>
      <c r="F172" s="239" t="s">
        <v>3525</v>
      </c>
      <c r="G172" s="236"/>
      <c r="H172" s="240">
        <v>49.155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46" t="s">
        <v>210</v>
      </c>
      <c r="AU172" s="246" t="s">
        <v>86</v>
      </c>
      <c r="AV172" s="12" t="s">
        <v>86</v>
      </c>
      <c r="AW172" s="12" t="s">
        <v>33</v>
      </c>
      <c r="AX172" s="12" t="s">
        <v>77</v>
      </c>
      <c r="AY172" s="246" t="s">
        <v>204</v>
      </c>
    </row>
    <row r="173" spans="1:65" s="2" customFormat="1" ht="33" customHeight="1">
      <c r="A173" s="38"/>
      <c r="B173" s="39"/>
      <c r="C173" s="221" t="s">
        <v>256</v>
      </c>
      <c r="D173" s="221" t="s">
        <v>205</v>
      </c>
      <c r="E173" s="222" t="s">
        <v>944</v>
      </c>
      <c r="F173" s="223" t="s">
        <v>945</v>
      </c>
      <c r="G173" s="224" t="s">
        <v>208</v>
      </c>
      <c r="H173" s="225">
        <v>52.91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240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240</v>
      </c>
      <c r="BM173" s="233" t="s">
        <v>3526</v>
      </c>
    </row>
    <row r="174" spans="1:51" s="12" customFormat="1" ht="12">
      <c r="A174" s="12"/>
      <c r="B174" s="235"/>
      <c r="C174" s="236"/>
      <c r="D174" s="237" t="s">
        <v>210</v>
      </c>
      <c r="E174" s="238" t="s">
        <v>1</v>
      </c>
      <c r="F174" s="239" t="s">
        <v>3527</v>
      </c>
      <c r="G174" s="236"/>
      <c r="H174" s="240">
        <v>52.91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46" t="s">
        <v>210</v>
      </c>
      <c r="AU174" s="246" t="s">
        <v>86</v>
      </c>
      <c r="AV174" s="12" t="s">
        <v>86</v>
      </c>
      <c r="AW174" s="12" t="s">
        <v>33</v>
      </c>
      <c r="AX174" s="12" t="s">
        <v>77</v>
      </c>
      <c r="AY174" s="246" t="s">
        <v>204</v>
      </c>
    </row>
    <row r="175" spans="1:65" s="2" customFormat="1" ht="21.75" customHeight="1">
      <c r="A175" s="38"/>
      <c r="B175" s="39"/>
      <c r="C175" s="280" t="s">
        <v>384</v>
      </c>
      <c r="D175" s="280" t="s">
        <v>366</v>
      </c>
      <c r="E175" s="281" t="s">
        <v>3528</v>
      </c>
      <c r="F175" s="282" t="s">
        <v>3529</v>
      </c>
      <c r="G175" s="283" t="s">
        <v>208</v>
      </c>
      <c r="H175" s="284">
        <v>122.478</v>
      </c>
      <c r="I175" s="285"/>
      <c r="J175" s="286">
        <f>ROUND(I175*H175,0)</f>
        <v>0</v>
      </c>
      <c r="K175" s="287"/>
      <c r="L175" s="288"/>
      <c r="M175" s="289" t="s">
        <v>1</v>
      </c>
      <c r="N175" s="290" t="s">
        <v>42</v>
      </c>
      <c r="O175" s="91"/>
      <c r="P175" s="231">
        <f>O175*H175</f>
        <v>0</v>
      </c>
      <c r="Q175" s="231">
        <v>0.00105</v>
      </c>
      <c r="R175" s="231">
        <f>Q175*H175</f>
        <v>0.1286019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488</v>
      </c>
      <c r="AT175" s="233" t="s">
        <v>366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240</v>
      </c>
      <c r="BM175" s="233" t="s">
        <v>3530</v>
      </c>
    </row>
    <row r="176" spans="1:51" s="12" customFormat="1" ht="12">
      <c r="A176" s="12"/>
      <c r="B176" s="235"/>
      <c r="C176" s="236"/>
      <c r="D176" s="237" t="s">
        <v>210</v>
      </c>
      <c r="E176" s="238" t="s">
        <v>1</v>
      </c>
      <c r="F176" s="239" t="s">
        <v>3531</v>
      </c>
      <c r="G176" s="236"/>
      <c r="H176" s="240">
        <v>122.478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46" t="s">
        <v>210</v>
      </c>
      <c r="AU176" s="246" t="s">
        <v>86</v>
      </c>
      <c r="AV176" s="12" t="s">
        <v>86</v>
      </c>
      <c r="AW176" s="12" t="s">
        <v>33</v>
      </c>
      <c r="AX176" s="12" t="s">
        <v>77</v>
      </c>
      <c r="AY176" s="246" t="s">
        <v>204</v>
      </c>
    </row>
    <row r="177" spans="1:65" s="2" customFormat="1" ht="21.75" customHeight="1">
      <c r="A177" s="38"/>
      <c r="B177" s="39"/>
      <c r="C177" s="221" t="s">
        <v>389</v>
      </c>
      <c r="D177" s="221" t="s">
        <v>205</v>
      </c>
      <c r="E177" s="222" t="s">
        <v>3532</v>
      </c>
      <c r="F177" s="223" t="s">
        <v>3533</v>
      </c>
      <c r="G177" s="224" t="s">
        <v>230</v>
      </c>
      <c r="H177" s="225">
        <v>0.129</v>
      </c>
      <c r="I177" s="226"/>
      <c r="J177" s="227">
        <f>ROUND(I177*H177,0)</f>
        <v>0</v>
      </c>
      <c r="K177" s="228"/>
      <c r="L177" s="44"/>
      <c r="M177" s="258" t="s">
        <v>1</v>
      </c>
      <c r="N177" s="259" t="s">
        <v>42</v>
      </c>
      <c r="O177" s="260"/>
      <c r="P177" s="261">
        <f>O177*H177</f>
        <v>0</v>
      </c>
      <c r="Q177" s="261">
        <v>0</v>
      </c>
      <c r="R177" s="261">
        <f>Q177*H177</f>
        <v>0</v>
      </c>
      <c r="S177" s="261">
        <v>0</v>
      </c>
      <c r="T177" s="26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240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240</v>
      </c>
      <c r="BM177" s="233" t="s">
        <v>3534</v>
      </c>
    </row>
    <row r="178" spans="1:31" s="2" customFormat="1" ht="6.95" customHeight="1">
      <c r="A178" s="38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F695" sheet="1" objects="1" scenarios="1" formatColumns="0" formatRows="0" autoFilter="0"/>
  <autoFilter ref="C125:K17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3535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ROUND(J121,0)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ROUND((SUM(BE121:BE197)),0)</f>
        <v>0</v>
      </c>
      <c r="G33" s="38"/>
      <c r="H33" s="38"/>
      <c r="I33" s="165">
        <v>0.21</v>
      </c>
      <c r="J33" s="164">
        <f>ROUND(((SUM(BE121:BE197))*I33),0)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ROUND((SUM(BF121:BF197)),0)</f>
        <v>0</v>
      </c>
      <c r="G34" s="38"/>
      <c r="H34" s="38"/>
      <c r="I34" s="165">
        <v>0.15</v>
      </c>
      <c r="J34" s="164">
        <f>ROUND(((SUM(BF121:BF197))*I34),0)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ROUND((SUM(BG121:BG197)),0)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ROUND((SUM(BH121:BH197)),0)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ROUND((SUM(BI121:BI197)),0)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080 - SO 11  Splašková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J123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414</v>
      </c>
      <c r="E99" s="265"/>
      <c r="F99" s="265"/>
      <c r="G99" s="265"/>
      <c r="H99" s="265"/>
      <c r="I99" s="265"/>
      <c r="J99" s="266">
        <f>J149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419</v>
      </c>
      <c r="E100" s="265"/>
      <c r="F100" s="265"/>
      <c r="G100" s="265"/>
      <c r="H100" s="265"/>
      <c r="I100" s="265"/>
      <c r="J100" s="266">
        <f>J152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268</v>
      </c>
      <c r="E101" s="265"/>
      <c r="F101" s="265"/>
      <c r="G101" s="265"/>
      <c r="H101" s="265"/>
      <c r="I101" s="265"/>
      <c r="J101" s="266">
        <f>J196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17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84" t="str">
        <f>E7</f>
        <v>Areál ABYDOS IDEA s.r.o. - výrobní hala P a O a související inženýrské objekty, areál ABYDOS Hazlov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 xml:space="preserve">080 - SO 11  Splašková kanalizace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21</v>
      </c>
      <c r="D115" s="40"/>
      <c r="E115" s="40"/>
      <c r="F115" s="27" t="str">
        <f>F12</f>
        <v>Hazlov</v>
      </c>
      <c r="G115" s="40"/>
      <c r="H115" s="40"/>
      <c r="I115" s="32" t="s">
        <v>23</v>
      </c>
      <c r="J115" s="79" t="str">
        <f>IF(J12="","",J12)</f>
        <v>23. 2. 2021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25</v>
      </c>
      <c r="D117" s="40"/>
      <c r="E117" s="40"/>
      <c r="F117" s="27" t="str">
        <f>E15</f>
        <v>ABYDOS IDEA s.r.o. Hazlov</v>
      </c>
      <c r="G117" s="40"/>
      <c r="H117" s="40"/>
      <c r="I117" s="32" t="s">
        <v>31</v>
      </c>
      <c r="J117" s="36" t="str">
        <f>E21</f>
        <v>TMS PROJEKT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32" t="s">
        <v>34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0" customFormat="1" ht="29.25" customHeight="1">
      <c r="A120" s="195"/>
      <c r="B120" s="196"/>
      <c r="C120" s="197" t="s">
        <v>190</v>
      </c>
      <c r="D120" s="198" t="s">
        <v>62</v>
      </c>
      <c r="E120" s="198" t="s">
        <v>58</v>
      </c>
      <c r="F120" s="198" t="s">
        <v>59</v>
      </c>
      <c r="G120" s="198" t="s">
        <v>191</v>
      </c>
      <c r="H120" s="198" t="s">
        <v>192</v>
      </c>
      <c r="I120" s="198" t="s">
        <v>193</v>
      </c>
      <c r="J120" s="199" t="s">
        <v>183</v>
      </c>
      <c r="K120" s="200" t="s">
        <v>194</v>
      </c>
      <c r="L120" s="201"/>
      <c r="M120" s="100" t="s">
        <v>1</v>
      </c>
      <c r="N120" s="101" t="s">
        <v>41</v>
      </c>
      <c r="O120" s="101" t="s">
        <v>195</v>
      </c>
      <c r="P120" s="101" t="s">
        <v>196</v>
      </c>
      <c r="Q120" s="101" t="s">
        <v>197</v>
      </c>
      <c r="R120" s="101" t="s">
        <v>198</v>
      </c>
      <c r="S120" s="101" t="s">
        <v>199</v>
      </c>
      <c r="T120" s="102" t="s">
        <v>200</v>
      </c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</row>
    <row r="121" spans="1:63" s="2" customFormat="1" ht="22.8" customHeight="1">
      <c r="A121" s="38"/>
      <c r="B121" s="39"/>
      <c r="C121" s="107" t="s">
        <v>201</v>
      </c>
      <c r="D121" s="40"/>
      <c r="E121" s="40"/>
      <c r="F121" s="40"/>
      <c r="G121" s="40"/>
      <c r="H121" s="40"/>
      <c r="I121" s="40"/>
      <c r="J121" s="202">
        <f>BK121</f>
        <v>0</v>
      </c>
      <c r="K121" s="40"/>
      <c r="L121" s="44"/>
      <c r="M121" s="103"/>
      <c r="N121" s="203"/>
      <c r="O121" s="104"/>
      <c r="P121" s="204">
        <f>P122</f>
        <v>0</v>
      </c>
      <c r="Q121" s="104"/>
      <c r="R121" s="204">
        <f>R122</f>
        <v>1.392456</v>
      </c>
      <c r="S121" s="104"/>
      <c r="T121" s="205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185</v>
      </c>
      <c r="BK121" s="206">
        <f>BK122</f>
        <v>0</v>
      </c>
    </row>
    <row r="122" spans="1:63" s="11" customFormat="1" ht="25.9" customHeight="1">
      <c r="A122" s="11"/>
      <c r="B122" s="207"/>
      <c r="C122" s="208"/>
      <c r="D122" s="209" t="s">
        <v>76</v>
      </c>
      <c r="E122" s="210" t="s">
        <v>269</v>
      </c>
      <c r="F122" s="210" t="s">
        <v>270</v>
      </c>
      <c r="G122" s="208"/>
      <c r="H122" s="208"/>
      <c r="I122" s="211"/>
      <c r="J122" s="212">
        <f>BK122</f>
        <v>0</v>
      </c>
      <c r="K122" s="208"/>
      <c r="L122" s="213"/>
      <c r="M122" s="214"/>
      <c r="N122" s="215"/>
      <c r="O122" s="215"/>
      <c r="P122" s="216">
        <f>P123+P149+P152+P196</f>
        <v>0</v>
      </c>
      <c r="Q122" s="215"/>
      <c r="R122" s="216">
        <f>R123+R149+R152+R196</f>
        <v>1.392456</v>
      </c>
      <c r="S122" s="215"/>
      <c r="T122" s="217">
        <f>T123+T149+T152+T196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18" t="s">
        <v>8</v>
      </c>
      <c r="AT122" s="219" t="s">
        <v>76</v>
      </c>
      <c r="AU122" s="219" t="s">
        <v>77</v>
      </c>
      <c r="AY122" s="218" t="s">
        <v>204</v>
      </c>
      <c r="BK122" s="220">
        <f>BK123+BK149+BK152+BK196</f>
        <v>0</v>
      </c>
    </row>
    <row r="123" spans="1:63" s="11" customFormat="1" ht="22.8" customHeight="1">
      <c r="A123" s="11"/>
      <c r="B123" s="207"/>
      <c r="C123" s="208"/>
      <c r="D123" s="209" t="s">
        <v>76</v>
      </c>
      <c r="E123" s="268" t="s">
        <v>8</v>
      </c>
      <c r="F123" s="268" t="s">
        <v>271</v>
      </c>
      <c r="G123" s="208"/>
      <c r="H123" s="208"/>
      <c r="I123" s="211"/>
      <c r="J123" s="269">
        <f>BK123</f>
        <v>0</v>
      </c>
      <c r="K123" s="208"/>
      <c r="L123" s="213"/>
      <c r="M123" s="214"/>
      <c r="N123" s="215"/>
      <c r="O123" s="215"/>
      <c r="P123" s="216">
        <f>SUM(P124:P148)</f>
        <v>0</v>
      </c>
      <c r="Q123" s="215"/>
      <c r="R123" s="216">
        <f>SUM(R124:R148)</f>
        <v>0.637776</v>
      </c>
      <c r="S123" s="215"/>
      <c r="T123" s="217">
        <f>SUM(T124:T148)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18" t="s">
        <v>8</v>
      </c>
      <c r="AT123" s="219" t="s">
        <v>76</v>
      </c>
      <c r="AU123" s="219" t="s">
        <v>8</v>
      </c>
      <c r="AY123" s="218" t="s">
        <v>204</v>
      </c>
      <c r="BK123" s="220">
        <f>SUM(BK124:BK148)</f>
        <v>0</v>
      </c>
    </row>
    <row r="124" spans="1:65" s="2" customFormat="1" ht="21.75" customHeight="1">
      <c r="A124" s="38"/>
      <c r="B124" s="39"/>
      <c r="C124" s="221" t="s">
        <v>8</v>
      </c>
      <c r="D124" s="221" t="s">
        <v>205</v>
      </c>
      <c r="E124" s="222" t="s">
        <v>3082</v>
      </c>
      <c r="F124" s="223" t="s">
        <v>3083</v>
      </c>
      <c r="G124" s="224" t="s">
        <v>219</v>
      </c>
      <c r="H124" s="225">
        <v>17.1</v>
      </c>
      <c r="I124" s="226"/>
      <c r="J124" s="227">
        <f>ROUND(I124*H124,0)</f>
        <v>0</v>
      </c>
      <c r="K124" s="228"/>
      <c r="L124" s="44"/>
      <c r="M124" s="229" t="s">
        <v>1</v>
      </c>
      <c r="N124" s="230" t="s">
        <v>42</v>
      </c>
      <c r="O124" s="91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3" t="s">
        <v>209</v>
      </c>
      <c r="AT124" s="233" t="s">
        <v>205</v>
      </c>
      <c r="AU124" s="233" t="s">
        <v>86</v>
      </c>
      <c r="AY124" s="17" t="s">
        <v>204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7" t="s">
        <v>8</v>
      </c>
      <c r="BK124" s="234">
        <f>ROUND(I124*H124,0)</f>
        <v>0</v>
      </c>
      <c r="BL124" s="17" t="s">
        <v>209</v>
      </c>
      <c r="BM124" s="233" t="s">
        <v>3536</v>
      </c>
    </row>
    <row r="125" spans="1:51" s="12" customFormat="1" ht="12">
      <c r="A125" s="12"/>
      <c r="B125" s="235"/>
      <c r="C125" s="236"/>
      <c r="D125" s="237" t="s">
        <v>210</v>
      </c>
      <c r="E125" s="238" t="s">
        <v>1</v>
      </c>
      <c r="F125" s="239" t="s">
        <v>3537</v>
      </c>
      <c r="G125" s="236"/>
      <c r="H125" s="240">
        <v>17.1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46" t="s">
        <v>210</v>
      </c>
      <c r="AU125" s="246" t="s">
        <v>86</v>
      </c>
      <c r="AV125" s="12" t="s">
        <v>86</v>
      </c>
      <c r="AW125" s="12" t="s">
        <v>33</v>
      </c>
      <c r="AX125" s="12" t="s">
        <v>77</v>
      </c>
      <c r="AY125" s="246" t="s">
        <v>204</v>
      </c>
    </row>
    <row r="126" spans="1:65" s="2" customFormat="1" ht="21.75" customHeight="1">
      <c r="A126" s="38"/>
      <c r="B126" s="39"/>
      <c r="C126" s="221" t="s">
        <v>86</v>
      </c>
      <c r="D126" s="221" t="s">
        <v>205</v>
      </c>
      <c r="E126" s="222" t="s">
        <v>3538</v>
      </c>
      <c r="F126" s="223" t="s">
        <v>3539</v>
      </c>
      <c r="G126" s="224" t="s">
        <v>219</v>
      </c>
      <c r="H126" s="225">
        <v>9.72</v>
      </c>
      <c r="I126" s="226"/>
      <c r="J126" s="227">
        <f>ROUND(I126*H126,0)</f>
        <v>0</v>
      </c>
      <c r="K126" s="228"/>
      <c r="L126" s="44"/>
      <c r="M126" s="229" t="s">
        <v>1</v>
      </c>
      <c r="N126" s="230" t="s">
        <v>42</v>
      </c>
      <c r="O126" s="91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209</v>
      </c>
      <c r="AT126" s="233" t="s">
        <v>205</v>
      </c>
      <c r="AU126" s="233" t="s">
        <v>86</v>
      </c>
      <c r="AY126" s="17" t="s">
        <v>204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</v>
      </c>
      <c r="BK126" s="234">
        <f>ROUND(I126*H126,0)</f>
        <v>0</v>
      </c>
      <c r="BL126" s="17" t="s">
        <v>209</v>
      </c>
      <c r="BM126" s="233" t="s">
        <v>3540</v>
      </c>
    </row>
    <row r="127" spans="1:51" s="12" customFormat="1" ht="12">
      <c r="A127" s="12"/>
      <c r="B127" s="235"/>
      <c r="C127" s="236"/>
      <c r="D127" s="237" t="s">
        <v>210</v>
      </c>
      <c r="E127" s="238" t="s">
        <v>1</v>
      </c>
      <c r="F127" s="239" t="s">
        <v>3541</v>
      </c>
      <c r="G127" s="236"/>
      <c r="H127" s="240">
        <v>9.72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46" t="s">
        <v>210</v>
      </c>
      <c r="AU127" s="246" t="s">
        <v>86</v>
      </c>
      <c r="AV127" s="12" t="s">
        <v>86</v>
      </c>
      <c r="AW127" s="12" t="s">
        <v>33</v>
      </c>
      <c r="AX127" s="12" t="s">
        <v>77</v>
      </c>
      <c r="AY127" s="246" t="s">
        <v>204</v>
      </c>
    </row>
    <row r="128" spans="1:65" s="2" customFormat="1" ht="21.75" customHeight="1">
      <c r="A128" s="38"/>
      <c r="B128" s="39"/>
      <c r="C128" s="221" t="s">
        <v>118</v>
      </c>
      <c r="D128" s="221" t="s">
        <v>205</v>
      </c>
      <c r="E128" s="222" t="s">
        <v>3090</v>
      </c>
      <c r="F128" s="223" t="s">
        <v>3091</v>
      </c>
      <c r="G128" s="224" t="s">
        <v>219</v>
      </c>
      <c r="H128" s="225">
        <v>9.72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3542</v>
      </c>
    </row>
    <row r="129" spans="1:65" s="2" customFormat="1" ht="21.75" customHeight="1">
      <c r="A129" s="38"/>
      <c r="B129" s="39"/>
      <c r="C129" s="221" t="s">
        <v>209</v>
      </c>
      <c r="D129" s="221" t="s">
        <v>205</v>
      </c>
      <c r="E129" s="222" t="s">
        <v>3093</v>
      </c>
      <c r="F129" s="223" t="s">
        <v>3094</v>
      </c>
      <c r="G129" s="224" t="s">
        <v>219</v>
      </c>
      <c r="H129" s="225">
        <v>92.88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3543</v>
      </c>
    </row>
    <row r="130" spans="1:51" s="12" customFormat="1" ht="12">
      <c r="A130" s="12"/>
      <c r="B130" s="235"/>
      <c r="C130" s="236"/>
      <c r="D130" s="237" t="s">
        <v>210</v>
      </c>
      <c r="E130" s="238" t="s">
        <v>1</v>
      </c>
      <c r="F130" s="239" t="s">
        <v>3544</v>
      </c>
      <c r="G130" s="236"/>
      <c r="H130" s="240">
        <v>92.88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6" t="s">
        <v>210</v>
      </c>
      <c r="AU130" s="246" t="s">
        <v>86</v>
      </c>
      <c r="AV130" s="12" t="s">
        <v>86</v>
      </c>
      <c r="AW130" s="12" t="s">
        <v>33</v>
      </c>
      <c r="AX130" s="12" t="s">
        <v>77</v>
      </c>
      <c r="AY130" s="246" t="s">
        <v>204</v>
      </c>
    </row>
    <row r="131" spans="1:65" s="2" customFormat="1" ht="21.75" customHeight="1">
      <c r="A131" s="38"/>
      <c r="B131" s="39"/>
      <c r="C131" s="221" t="s">
        <v>224</v>
      </c>
      <c r="D131" s="221" t="s">
        <v>205</v>
      </c>
      <c r="E131" s="222" t="s">
        <v>3097</v>
      </c>
      <c r="F131" s="223" t="s">
        <v>3098</v>
      </c>
      <c r="G131" s="224" t="s">
        <v>219</v>
      </c>
      <c r="H131" s="225">
        <v>92.88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3545</v>
      </c>
    </row>
    <row r="132" spans="1:65" s="2" customFormat="1" ht="33" customHeight="1">
      <c r="A132" s="38"/>
      <c r="B132" s="39"/>
      <c r="C132" s="221" t="s">
        <v>220</v>
      </c>
      <c r="D132" s="221" t="s">
        <v>205</v>
      </c>
      <c r="E132" s="222" t="s">
        <v>3546</v>
      </c>
      <c r="F132" s="223" t="s">
        <v>3547</v>
      </c>
      <c r="G132" s="224" t="s">
        <v>219</v>
      </c>
      <c r="H132" s="225">
        <v>6.24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3548</v>
      </c>
    </row>
    <row r="133" spans="1:65" s="2" customFormat="1" ht="16.5" customHeight="1">
      <c r="A133" s="38"/>
      <c r="B133" s="39"/>
      <c r="C133" s="221" t="s">
        <v>232</v>
      </c>
      <c r="D133" s="221" t="s">
        <v>205</v>
      </c>
      <c r="E133" s="222" t="s">
        <v>444</v>
      </c>
      <c r="F133" s="223" t="s">
        <v>445</v>
      </c>
      <c r="G133" s="224" t="s">
        <v>219</v>
      </c>
      <c r="H133" s="225">
        <v>6.48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3549</v>
      </c>
    </row>
    <row r="134" spans="1:51" s="12" customFormat="1" ht="12">
      <c r="A134" s="12"/>
      <c r="B134" s="235"/>
      <c r="C134" s="236"/>
      <c r="D134" s="237" t="s">
        <v>210</v>
      </c>
      <c r="E134" s="238" t="s">
        <v>1</v>
      </c>
      <c r="F134" s="239" t="s">
        <v>3550</v>
      </c>
      <c r="G134" s="236"/>
      <c r="H134" s="240">
        <v>6.48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46" t="s">
        <v>210</v>
      </c>
      <c r="AU134" s="246" t="s">
        <v>86</v>
      </c>
      <c r="AV134" s="12" t="s">
        <v>86</v>
      </c>
      <c r="AW134" s="12" t="s">
        <v>33</v>
      </c>
      <c r="AX134" s="12" t="s">
        <v>77</v>
      </c>
      <c r="AY134" s="246" t="s">
        <v>204</v>
      </c>
    </row>
    <row r="135" spans="1:65" s="2" customFormat="1" ht="16.5" customHeight="1">
      <c r="A135" s="38"/>
      <c r="B135" s="39"/>
      <c r="C135" s="221" t="s">
        <v>223</v>
      </c>
      <c r="D135" s="221" t="s">
        <v>205</v>
      </c>
      <c r="E135" s="222" t="s">
        <v>447</v>
      </c>
      <c r="F135" s="223" t="s">
        <v>448</v>
      </c>
      <c r="G135" s="224" t="s">
        <v>219</v>
      </c>
      <c r="H135" s="225">
        <v>61.92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0.0103</v>
      </c>
      <c r="R135" s="231">
        <f>Q135*H135</f>
        <v>0.637776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3551</v>
      </c>
    </row>
    <row r="136" spans="1:51" s="12" customFormat="1" ht="12">
      <c r="A136" s="12"/>
      <c r="B136" s="235"/>
      <c r="C136" s="236"/>
      <c r="D136" s="237" t="s">
        <v>210</v>
      </c>
      <c r="E136" s="238" t="s">
        <v>1</v>
      </c>
      <c r="F136" s="239" t="s">
        <v>3552</v>
      </c>
      <c r="G136" s="236"/>
      <c r="H136" s="240">
        <v>61.92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46" t="s">
        <v>210</v>
      </c>
      <c r="AU136" s="246" t="s">
        <v>86</v>
      </c>
      <c r="AV136" s="12" t="s">
        <v>86</v>
      </c>
      <c r="AW136" s="12" t="s">
        <v>33</v>
      </c>
      <c r="AX136" s="12" t="s">
        <v>77</v>
      </c>
      <c r="AY136" s="246" t="s">
        <v>204</v>
      </c>
    </row>
    <row r="137" spans="1:65" s="2" customFormat="1" ht="21.75" customHeight="1">
      <c r="A137" s="38"/>
      <c r="B137" s="39"/>
      <c r="C137" s="221" t="s">
        <v>243</v>
      </c>
      <c r="D137" s="221" t="s">
        <v>205</v>
      </c>
      <c r="E137" s="222" t="s">
        <v>3104</v>
      </c>
      <c r="F137" s="223" t="s">
        <v>3105</v>
      </c>
      <c r="G137" s="224" t="s">
        <v>219</v>
      </c>
      <c r="H137" s="225">
        <v>62.4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3553</v>
      </c>
    </row>
    <row r="138" spans="1:51" s="12" customFormat="1" ht="12">
      <c r="A138" s="12"/>
      <c r="B138" s="235"/>
      <c r="C138" s="236"/>
      <c r="D138" s="237" t="s">
        <v>210</v>
      </c>
      <c r="E138" s="238" t="s">
        <v>1</v>
      </c>
      <c r="F138" s="239" t="s">
        <v>3554</v>
      </c>
      <c r="G138" s="236"/>
      <c r="H138" s="240">
        <v>62.4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46" t="s">
        <v>210</v>
      </c>
      <c r="AU138" s="246" t="s">
        <v>86</v>
      </c>
      <c r="AV138" s="12" t="s">
        <v>86</v>
      </c>
      <c r="AW138" s="12" t="s">
        <v>33</v>
      </c>
      <c r="AX138" s="12" t="s">
        <v>77</v>
      </c>
      <c r="AY138" s="246" t="s">
        <v>204</v>
      </c>
    </row>
    <row r="139" spans="1:65" s="2" customFormat="1" ht="21.75" customHeight="1">
      <c r="A139" s="38"/>
      <c r="B139" s="39"/>
      <c r="C139" s="221" t="s">
        <v>227</v>
      </c>
      <c r="D139" s="221" t="s">
        <v>205</v>
      </c>
      <c r="E139" s="222" t="s">
        <v>3108</v>
      </c>
      <c r="F139" s="223" t="s">
        <v>3109</v>
      </c>
      <c r="G139" s="224" t="s">
        <v>219</v>
      </c>
      <c r="H139" s="225">
        <v>37.44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3555</v>
      </c>
    </row>
    <row r="140" spans="1:51" s="12" customFormat="1" ht="12">
      <c r="A140" s="12"/>
      <c r="B140" s="235"/>
      <c r="C140" s="236"/>
      <c r="D140" s="237" t="s">
        <v>210</v>
      </c>
      <c r="E140" s="238" t="s">
        <v>1</v>
      </c>
      <c r="F140" s="239" t="s">
        <v>3556</v>
      </c>
      <c r="G140" s="236"/>
      <c r="H140" s="240">
        <v>37.44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6" t="s">
        <v>210</v>
      </c>
      <c r="AU140" s="246" t="s">
        <v>86</v>
      </c>
      <c r="AV140" s="12" t="s">
        <v>86</v>
      </c>
      <c r="AW140" s="12" t="s">
        <v>33</v>
      </c>
      <c r="AX140" s="12" t="s">
        <v>77</v>
      </c>
      <c r="AY140" s="246" t="s">
        <v>204</v>
      </c>
    </row>
    <row r="141" spans="1:65" s="2" customFormat="1" ht="21.75" customHeight="1">
      <c r="A141" s="38"/>
      <c r="B141" s="39"/>
      <c r="C141" s="221" t="s">
        <v>250</v>
      </c>
      <c r="D141" s="221" t="s">
        <v>205</v>
      </c>
      <c r="E141" s="222" t="s">
        <v>316</v>
      </c>
      <c r="F141" s="223" t="s">
        <v>317</v>
      </c>
      <c r="G141" s="224" t="s">
        <v>219</v>
      </c>
      <c r="H141" s="225">
        <v>55.36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3557</v>
      </c>
    </row>
    <row r="142" spans="1:51" s="12" customFormat="1" ht="12">
      <c r="A142" s="12"/>
      <c r="B142" s="235"/>
      <c r="C142" s="236"/>
      <c r="D142" s="237" t="s">
        <v>210</v>
      </c>
      <c r="E142" s="238" t="s">
        <v>1</v>
      </c>
      <c r="F142" s="239" t="s">
        <v>3558</v>
      </c>
      <c r="G142" s="236"/>
      <c r="H142" s="240">
        <v>55.36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46" t="s">
        <v>210</v>
      </c>
      <c r="AU142" s="246" t="s">
        <v>86</v>
      </c>
      <c r="AV142" s="12" t="s">
        <v>86</v>
      </c>
      <c r="AW142" s="12" t="s">
        <v>33</v>
      </c>
      <c r="AX142" s="12" t="s">
        <v>77</v>
      </c>
      <c r="AY142" s="246" t="s">
        <v>204</v>
      </c>
    </row>
    <row r="143" spans="1:65" s="2" customFormat="1" ht="21.75" customHeight="1">
      <c r="A143" s="38"/>
      <c r="B143" s="39"/>
      <c r="C143" s="221" t="s">
        <v>231</v>
      </c>
      <c r="D143" s="221" t="s">
        <v>205</v>
      </c>
      <c r="E143" s="222" t="s">
        <v>3559</v>
      </c>
      <c r="F143" s="223" t="s">
        <v>3560</v>
      </c>
      <c r="G143" s="224" t="s">
        <v>219</v>
      </c>
      <c r="H143" s="225">
        <v>55.36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3561</v>
      </c>
    </row>
    <row r="144" spans="1:51" s="12" customFormat="1" ht="12">
      <c r="A144" s="12"/>
      <c r="B144" s="235"/>
      <c r="C144" s="236"/>
      <c r="D144" s="237" t="s">
        <v>210</v>
      </c>
      <c r="E144" s="238" t="s">
        <v>1</v>
      </c>
      <c r="F144" s="239" t="s">
        <v>3558</v>
      </c>
      <c r="G144" s="236"/>
      <c r="H144" s="240">
        <v>55.36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6" t="s">
        <v>210</v>
      </c>
      <c r="AU144" s="246" t="s">
        <v>86</v>
      </c>
      <c r="AV144" s="12" t="s">
        <v>86</v>
      </c>
      <c r="AW144" s="12" t="s">
        <v>33</v>
      </c>
      <c r="AX144" s="12" t="s">
        <v>77</v>
      </c>
      <c r="AY144" s="246" t="s">
        <v>204</v>
      </c>
    </row>
    <row r="145" spans="1:65" s="2" customFormat="1" ht="21.75" customHeight="1">
      <c r="A145" s="38"/>
      <c r="B145" s="39"/>
      <c r="C145" s="221" t="s">
        <v>315</v>
      </c>
      <c r="D145" s="221" t="s">
        <v>205</v>
      </c>
      <c r="E145" s="222" t="s">
        <v>457</v>
      </c>
      <c r="F145" s="223" t="s">
        <v>458</v>
      </c>
      <c r="G145" s="224" t="s">
        <v>219</v>
      </c>
      <c r="H145" s="225">
        <v>121.88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3562</v>
      </c>
    </row>
    <row r="146" spans="1:65" s="2" customFormat="1" ht="21.75" customHeight="1">
      <c r="A146" s="38"/>
      <c r="B146" s="39"/>
      <c r="C146" s="221" t="s">
        <v>235</v>
      </c>
      <c r="D146" s="221" t="s">
        <v>205</v>
      </c>
      <c r="E146" s="222" t="s">
        <v>3123</v>
      </c>
      <c r="F146" s="223" t="s">
        <v>3124</v>
      </c>
      <c r="G146" s="224" t="s">
        <v>219</v>
      </c>
      <c r="H146" s="225">
        <v>27.68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3563</v>
      </c>
    </row>
    <row r="147" spans="1:65" s="2" customFormat="1" ht="16.5" customHeight="1">
      <c r="A147" s="38"/>
      <c r="B147" s="39"/>
      <c r="C147" s="280" t="s">
        <v>9</v>
      </c>
      <c r="D147" s="280" t="s">
        <v>366</v>
      </c>
      <c r="E147" s="281" t="s">
        <v>1479</v>
      </c>
      <c r="F147" s="282" t="s">
        <v>1480</v>
      </c>
      <c r="G147" s="283" t="s">
        <v>230</v>
      </c>
      <c r="H147" s="284">
        <v>52.592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223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3564</v>
      </c>
    </row>
    <row r="148" spans="1:51" s="12" customFormat="1" ht="12">
      <c r="A148" s="12"/>
      <c r="B148" s="235"/>
      <c r="C148" s="236"/>
      <c r="D148" s="237" t="s">
        <v>210</v>
      </c>
      <c r="E148" s="238" t="s">
        <v>1</v>
      </c>
      <c r="F148" s="239" t="s">
        <v>3565</v>
      </c>
      <c r="G148" s="236"/>
      <c r="H148" s="240">
        <v>52.592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6" t="s">
        <v>210</v>
      </c>
      <c r="AU148" s="246" t="s">
        <v>86</v>
      </c>
      <c r="AV148" s="12" t="s">
        <v>86</v>
      </c>
      <c r="AW148" s="12" t="s">
        <v>33</v>
      </c>
      <c r="AX148" s="12" t="s">
        <v>77</v>
      </c>
      <c r="AY148" s="246" t="s">
        <v>204</v>
      </c>
    </row>
    <row r="149" spans="1:63" s="11" customFormat="1" ht="22.8" customHeight="1">
      <c r="A149" s="11"/>
      <c r="B149" s="207"/>
      <c r="C149" s="208"/>
      <c r="D149" s="209" t="s">
        <v>76</v>
      </c>
      <c r="E149" s="268" t="s">
        <v>209</v>
      </c>
      <c r="F149" s="268" t="s">
        <v>698</v>
      </c>
      <c r="G149" s="208"/>
      <c r="H149" s="208"/>
      <c r="I149" s="211"/>
      <c r="J149" s="269">
        <f>BK149</f>
        <v>0</v>
      </c>
      <c r="K149" s="208"/>
      <c r="L149" s="213"/>
      <c r="M149" s="214"/>
      <c r="N149" s="215"/>
      <c r="O149" s="215"/>
      <c r="P149" s="216">
        <f>SUM(P150:P151)</f>
        <v>0</v>
      </c>
      <c r="Q149" s="215"/>
      <c r="R149" s="216">
        <f>SUM(R150:R151)</f>
        <v>0</v>
      </c>
      <c r="S149" s="215"/>
      <c r="T149" s="217">
        <f>SUM(T150:T151)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18" t="s">
        <v>8</v>
      </c>
      <c r="AT149" s="219" t="s">
        <v>76</v>
      </c>
      <c r="AU149" s="219" t="s">
        <v>8</v>
      </c>
      <c r="AY149" s="218" t="s">
        <v>204</v>
      </c>
      <c r="BK149" s="220">
        <f>SUM(BK150:BK151)</f>
        <v>0</v>
      </c>
    </row>
    <row r="150" spans="1:65" s="2" customFormat="1" ht="21.75" customHeight="1">
      <c r="A150" s="38"/>
      <c r="B150" s="39"/>
      <c r="C150" s="221" t="s">
        <v>240</v>
      </c>
      <c r="D150" s="221" t="s">
        <v>205</v>
      </c>
      <c r="E150" s="222" t="s">
        <v>1483</v>
      </c>
      <c r="F150" s="223" t="s">
        <v>1484</v>
      </c>
      <c r="G150" s="224" t="s">
        <v>219</v>
      </c>
      <c r="H150" s="225">
        <v>27.68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209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209</v>
      </c>
      <c r="BM150" s="233" t="s">
        <v>3566</v>
      </c>
    </row>
    <row r="151" spans="1:65" s="2" customFormat="1" ht="21.75" customHeight="1">
      <c r="A151" s="38"/>
      <c r="B151" s="39"/>
      <c r="C151" s="221" t="s">
        <v>329</v>
      </c>
      <c r="D151" s="221" t="s">
        <v>205</v>
      </c>
      <c r="E151" s="222" t="s">
        <v>3131</v>
      </c>
      <c r="F151" s="223" t="s">
        <v>3132</v>
      </c>
      <c r="G151" s="224" t="s">
        <v>219</v>
      </c>
      <c r="H151" s="225">
        <v>4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209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209</v>
      </c>
      <c r="BM151" s="233" t="s">
        <v>3567</v>
      </c>
    </row>
    <row r="152" spans="1:63" s="11" customFormat="1" ht="22.8" customHeight="1">
      <c r="A152" s="11"/>
      <c r="B152" s="207"/>
      <c r="C152" s="208"/>
      <c r="D152" s="209" t="s">
        <v>76</v>
      </c>
      <c r="E152" s="268" t="s">
        <v>223</v>
      </c>
      <c r="F152" s="268" t="s">
        <v>863</v>
      </c>
      <c r="G152" s="208"/>
      <c r="H152" s="208"/>
      <c r="I152" s="211"/>
      <c r="J152" s="269">
        <f>BK152</f>
        <v>0</v>
      </c>
      <c r="K152" s="208"/>
      <c r="L152" s="213"/>
      <c r="M152" s="214"/>
      <c r="N152" s="215"/>
      <c r="O152" s="215"/>
      <c r="P152" s="216">
        <f>SUM(P153:P195)</f>
        <v>0</v>
      </c>
      <c r="Q152" s="215"/>
      <c r="R152" s="216">
        <f>SUM(R153:R195)</f>
        <v>0.7546799999999999</v>
      </c>
      <c r="S152" s="215"/>
      <c r="T152" s="217">
        <f>SUM(T153:T195)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18" t="s">
        <v>8</v>
      </c>
      <c r="AT152" s="219" t="s">
        <v>76</v>
      </c>
      <c r="AU152" s="219" t="s">
        <v>8</v>
      </c>
      <c r="AY152" s="218" t="s">
        <v>204</v>
      </c>
      <c r="BK152" s="220">
        <f>SUM(BK153:BK195)</f>
        <v>0</v>
      </c>
    </row>
    <row r="153" spans="1:65" s="2" customFormat="1" ht="21.75" customHeight="1">
      <c r="A153" s="38"/>
      <c r="B153" s="39"/>
      <c r="C153" s="221" t="s">
        <v>246</v>
      </c>
      <c r="D153" s="221" t="s">
        <v>205</v>
      </c>
      <c r="E153" s="222" t="s">
        <v>3141</v>
      </c>
      <c r="F153" s="223" t="s">
        <v>3142</v>
      </c>
      <c r="G153" s="224" t="s">
        <v>274</v>
      </c>
      <c r="H153" s="225">
        <v>2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0.06864</v>
      </c>
      <c r="R153" s="231">
        <f>Q153*H153</f>
        <v>0.13728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86</v>
      </c>
    </row>
    <row r="154" spans="1:65" s="2" customFormat="1" ht="21.75" customHeight="1">
      <c r="A154" s="38"/>
      <c r="B154" s="39"/>
      <c r="C154" s="221" t="s">
        <v>339</v>
      </c>
      <c r="D154" s="221" t="s">
        <v>205</v>
      </c>
      <c r="E154" s="222" t="s">
        <v>3143</v>
      </c>
      <c r="F154" s="223" t="s">
        <v>3144</v>
      </c>
      <c r="G154" s="224" t="s">
        <v>473</v>
      </c>
      <c r="H154" s="225">
        <v>3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1E-05</v>
      </c>
      <c r="R154" s="231">
        <f>Q154*H154</f>
        <v>3.0000000000000004E-05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209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3568</v>
      </c>
    </row>
    <row r="155" spans="1:65" s="2" customFormat="1" ht="21.75" customHeight="1">
      <c r="A155" s="38"/>
      <c r="B155" s="39"/>
      <c r="C155" s="280" t="s">
        <v>249</v>
      </c>
      <c r="D155" s="280" t="s">
        <v>366</v>
      </c>
      <c r="E155" s="281" t="s">
        <v>3146</v>
      </c>
      <c r="F155" s="282" t="s">
        <v>3147</v>
      </c>
      <c r="G155" s="283" t="s">
        <v>473</v>
      </c>
      <c r="H155" s="284">
        <v>2</v>
      </c>
      <c r="I155" s="285"/>
      <c r="J155" s="286">
        <f>ROUND(I155*H155,0)</f>
        <v>0</v>
      </c>
      <c r="K155" s="287"/>
      <c r="L155" s="288"/>
      <c r="M155" s="289" t="s">
        <v>1</v>
      </c>
      <c r="N155" s="290" t="s">
        <v>42</v>
      </c>
      <c r="O155" s="91"/>
      <c r="P155" s="231">
        <f>O155*H155</f>
        <v>0</v>
      </c>
      <c r="Q155" s="231">
        <v>0.00048</v>
      </c>
      <c r="R155" s="231">
        <f>Q155*H155</f>
        <v>0.00096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223</v>
      </c>
      <c r="AT155" s="233" t="s">
        <v>366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209</v>
      </c>
      <c r="BM155" s="233" t="s">
        <v>3569</v>
      </c>
    </row>
    <row r="156" spans="1:65" s="2" customFormat="1" ht="21.75" customHeight="1">
      <c r="A156" s="38"/>
      <c r="B156" s="39"/>
      <c r="C156" s="280" t="s">
        <v>7</v>
      </c>
      <c r="D156" s="280" t="s">
        <v>366</v>
      </c>
      <c r="E156" s="281" t="s">
        <v>3570</v>
      </c>
      <c r="F156" s="282" t="s">
        <v>3571</v>
      </c>
      <c r="G156" s="283" t="s">
        <v>473</v>
      </c>
      <c r="H156" s="284">
        <v>1</v>
      </c>
      <c r="I156" s="285"/>
      <c r="J156" s="286">
        <f>ROUND(I156*H156,0)</f>
        <v>0</v>
      </c>
      <c r="K156" s="287"/>
      <c r="L156" s="288"/>
      <c r="M156" s="289" t="s">
        <v>1</v>
      </c>
      <c r="N156" s="290" t="s">
        <v>42</v>
      </c>
      <c r="O156" s="91"/>
      <c r="P156" s="231">
        <f>O156*H156</f>
        <v>0</v>
      </c>
      <c r="Q156" s="231">
        <v>0.00101</v>
      </c>
      <c r="R156" s="231">
        <f>Q156*H156</f>
        <v>0.00101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223</v>
      </c>
      <c r="AT156" s="233" t="s">
        <v>366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3572</v>
      </c>
    </row>
    <row r="157" spans="1:65" s="2" customFormat="1" ht="21.75" customHeight="1">
      <c r="A157" s="38"/>
      <c r="B157" s="39"/>
      <c r="C157" s="221" t="s">
        <v>361</v>
      </c>
      <c r="D157" s="221" t="s">
        <v>205</v>
      </c>
      <c r="E157" s="222" t="s">
        <v>3149</v>
      </c>
      <c r="F157" s="223" t="s">
        <v>3150</v>
      </c>
      <c r="G157" s="224" t="s">
        <v>473</v>
      </c>
      <c r="H157" s="225">
        <v>6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0.00131</v>
      </c>
      <c r="R157" s="231">
        <f>Q157*H157</f>
        <v>0.007859999999999999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209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209</v>
      </c>
      <c r="BM157" s="233" t="s">
        <v>209</v>
      </c>
    </row>
    <row r="158" spans="1:65" s="2" customFormat="1" ht="21.75" customHeight="1">
      <c r="A158" s="38"/>
      <c r="B158" s="39"/>
      <c r="C158" s="221" t="s">
        <v>365</v>
      </c>
      <c r="D158" s="221" t="s">
        <v>205</v>
      </c>
      <c r="E158" s="222" t="s">
        <v>3573</v>
      </c>
      <c r="F158" s="223" t="s">
        <v>3574</v>
      </c>
      <c r="G158" s="224" t="s">
        <v>473</v>
      </c>
      <c r="H158" s="225">
        <v>2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1E-05</v>
      </c>
      <c r="R158" s="231">
        <f>Q158*H158</f>
        <v>2E-05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209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3575</v>
      </c>
    </row>
    <row r="159" spans="1:65" s="2" customFormat="1" ht="21.75" customHeight="1">
      <c r="A159" s="38"/>
      <c r="B159" s="39"/>
      <c r="C159" s="280" t="s">
        <v>253</v>
      </c>
      <c r="D159" s="280" t="s">
        <v>366</v>
      </c>
      <c r="E159" s="281" t="s">
        <v>3576</v>
      </c>
      <c r="F159" s="282" t="s">
        <v>3577</v>
      </c>
      <c r="G159" s="283" t="s">
        <v>473</v>
      </c>
      <c r="H159" s="284">
        <v>2</v>
      </c>
      <c r="I159" s="285"/>
      <c r="J159" s="286">
        <f>ROUND(I159*H159,0)</f>
        <v>0</v>
      </c>
      <c r="K159" s="287"/>
      <c r="L159" s="288"/>
      <c r="M159" s="289" t="s">
        <v>1</v>
      </c>
      <c r="N159" s="290" t="s">
        <v>42</v>
      </c>
      <c r="O159" s="91"/>
      <c r="P159" s="231">
        <f>O159*H159</f>
        <v>0</v>
      </c>
      <c r="Q159" s="231">
        <v>0.00133</v>
      </c>
      <c r="R159" s="231">
        <f>Q159*H159</f>
        <v>0.00266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223</v>
      </c>
      <c r="AT159" s="233" t="s">
        <v>366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3578</v>
      </c>
    </row>
    <row r="160" spans="1:65" s="2" customFormat="1" ht="21.75" customHeight="1">
      <c r="A160" s="38"/>
      <c r="B160" s="39"/>
      <c r="C160" s="280" t="s">
        <v>376</v>
      </c>
      <c r="D160" s="280" t="s">
        <v>366</v>
      </c>
      <c r="E160" s="281" t="s">
        <v>3579</v>
      </c>
      <c r="F160" s="282" t="s">
        <v>3580</v>
      </c>
      <c r="G160" s="283" t="s">
        <v>274</v>
      </c>
      <c r="H160" s="284">
        <v>2</v>
      </c>
      <c r="I160" s="285"/>
      <c r="J160" s="286">
        <f>ROUND(I160*H160,0)</f>
        <v>0</v>
      </c>
      <c r="K160" s="287"/>
      <c r="L160" s="288"/>
      <c r="M160" s="289" t="s">
        <v>1</v>
      </c>
      <c r="N160" s="290" t="s">
        <v>42</v>
      </c>
      <c r="O160" s="91"/>
      <c r="P160" s="231">
        <f>O160*H160</f>
        <v>0</v>
      </c>
      <c r="Q160" s="231">
        <v>0.00052</v>
      </c>
      <c r="R160" s="231">
        <f>Q160*H160</f>
        <v>0.00104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223</v>
      </c>
      <c r="AT160" s="233" t="s">
        <v>366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3581</v>
      </c>
    </row>
    <row r="161" spans="1:65" s="2" customFormat="1" ht="21.75" customHeight="1">
      <c r="A161" s="38"/>
      <c r="B161" s="39"/>
      <c r="C161" s="221" t="s">
        <v>256</v>
      </c>
      <c r="D161" s="221" t="s">
        <v>205</v>
      </c>
      <c r="E161" s="222" t="s">
        <v>3151</v>
      </c>
      <c r="F161" s="223" t="s">
        <v>3152</v>
      </c>
      <c r="G161" s="224" t="s">
        <v>473</v>
      </c>
      <c r="H161" s="225">
        <v>12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0.00746</v>
      </c>
      <c r="R161" s="231">
        <f>Q161*H161</f>
        <v>0.08951999999999999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209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220</v>
      </c>
    </row>
    <row r="162" spans="1:65" s="2" customFormat="1" ht="21.75" customHeight="1">
      <c r="A162" s="38"/>
      <c r="B162" s="39"/>
      <c r="C162" s="221" t="s">
        <v>384</v>
      </c>
      <c r="D162" s="221" t="s">
        <v>205</v>
      </c>
      <c r="E162" s="222" t="s">
        <v>864</v>
      </c>
      <c r="F162" s="223" t="s">
        <v>865</v>
      </c>
      <c r="G162" s="224" t="s">
        <v>473</v>
      </c>
      <c r="H162" s="225">
        <v>110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0.00276</v>
      </c>
      <c r="R162" s="231">
        <f>Q162*H162</f>
        <v>0.3036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209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223</v>
      </c>
    </row>
    <row r="163" spans="1:65" s="2" customFormat="1" ht="21.75" customHeight="1">
      <c r="A163" s="38"/>
      <c r="B163" s="39"/>
      <c r="C163" s="221" t="s">
        <v>389</v>
      </c>
      <c r="D163" s="221" t="s">
        <v>205</v>
      </c>
      <c r="E163" s="222" t="s">
        <v>3161</v>
      </c>
      <c r="F163" s="223" t="s">
        <v>3162</v>
      </c>
      <c r="G163" s="224" t="s">
        <v>473</v>
      </c>
      <c r="H163" s="225">
        <v>45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0.0044</v>
      </c>
      <c r="R163" s="231">
        <f>Q163*H163</f>
        <v>0.198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209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227</v>
      </c>
    </row>
    <row r="164" spans="1:65" s="2" customFormat="1" ht="21.75" customHeight="1">
      <c r="A164" s="38"/>
      <c r="B164" s="39"/>
      <c r="C164" s="221" t="s">
        <v>394</v>
      </c>
      <c r="D164" s="221" t="s">
        <v>205</v>
      </c>
      <c r="E164" s="222" t="s">
        <v>3167</v>
      </c>
      <c r="F164" s="223" t="s">
        <v>3168</v>
      </c>
      <c r="G164" s="224" t="s">
        <v>274</v>
      </c>
      <c r="H164" s="225">
        <v>1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3582</v>
      </c>
    </row>
    <row r="165" spans="1:65" s="2" customFormat="1" ht="21.75" customHeight="1">
      <c r="A165" s="38"/>
      <c r="B165" s="39"/>
      <c r="C165" s="280" t="s">
        <v>399</v>
      </c>
      <c r="D165" s="280" t="s">
        <v>366</v>
      </c>
      <c r="E165" s="281" t="s">
        <v>3170</v>
      </c>
      <c r="F165" s="282" t="s">
        <v>3583</v>
      </c>
      <c r="G165" s="283" t="s">
        <v>274</v>
      </c>
      <c r="H165" s="284">
        <v>1</v>
      </c>
      <c r="I165" s="285"/>
      <c r="J165" s="286">
        <f>ROUND(I165*H165,0)</f>
        <v>0</v>
      </c>
      <c r="K165" s="287"/>
      <c r="L165" s="288"/>
      <c r="M165" s="289" t="s">
        <v>1</v>
      </c>
      <c r="N165" s="290" t="s">
        <v>42</v>
      </c>
      <c r="O165" s="91"/>
      <c r="P165" s="231">
        <f>O165*H165</f>
        <v>0</v>
      </c>
      <c r="Q165" s="231">
        <v>0.00012</v>
      </c>
      <c r="R165" s="231">
        <f>Q165*H165</f>
        <v>0.00012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223</v>
      </c>
      <c r="AT165" s="233" t="s">
        <v>366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3584</v>
      </c>
    </row>
    <row r="166" spans="1:65" s="2" customFormat="1" ht="33" customHeight="1">
      <c r="A166" s="38"/>
      <c r="B166" s="39"/>
      <c r="C166" s="221" t="s">
        <v>406</v>
      </c>
      <c r="D166" s="221" t="s">
        <v>205</v>
      </c>
      <c r="E166" s="222" t="s">
        <v>3173</v>
      </c>
      <c r="F166" s="223" t="s">
        <v>3174</v>
      </c>
      <c r="G166" s="224" t="s">
        <v>274</v>
      </c>
      <c r="H166" s="225">
        <v>3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3585</v>
      </c>
    </row>
    <row r="167" spans="1:65" s="2" customFormat="1" ht="16.5" customHeight="1">
      <c r="A167" s="38"/>
      <c r="B167" s="39"/>
      <c r="C167" s="280" t="s">
        <v>488</v>
      </c>
      <c r="D167" s="280" t="s">
        <v>366</v>
      </c>
      <c r="E167" s="281" t="s">
        <v>3181</v>
      </c>
      <c r="F167" s="282" t="s">
        <v>3182</v>
      </c>
      <c r="G167" s="283" t="s">
        <v>274</v>
      </c>
      <c r="H167" s="284">
        <v>3</v>
      </c>
      <c r="I167" s="285"/>
      <c r="J167" s="286">
        <f>ROUND(I167*H167,0)</f>
        <v>0</v>
      </c>
      <c r="K167" s="287"/>
      <c r="L167" s="288"/>
      <c r="M167" s="289" t="s">
        <v>1</v>
      </c>
      <c r="N167" s="290" t="s">
        <v>42</v>
      </c>
      <c r="O167" s="91"/>
      <c r="P167" s="231">
        <f>O167*H167</f>
        <v>0</v>
      </c>
      <c r="Q167" s="231">
        <v>0.00028</v>
      </c>
      <c r="R167" s="231">
        <f>Q167*H167</f>
        <v>0.0008399999999999999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223</v>
      </c>
      <c r="AT167" s="233" t="s">
        <v>366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3586</v>
      </c>
    </row>
    <row r="168" spans="1:65" s="2" customFormat="1" ht="21.75" customHeight="1">
      <c r="A168" s="38"/>
      <c r="B168" s="39"/>
      <c r="C168" s="221" t="s">
        <v>573</v>
      </c>
      <c r="D168" s="221" t="s">
        <v>205</v>
      </c>
      <c r="E168" s="222" t="s">
        <v>3587</v>
      </c>
      <c r="F168" s="223" t="s">
        <v>3588</v>
      </c>
      <c r="G168" s="224" t="s">
        <v>274</v>
      </c>
      <c r="H168" s="225">
        <v>1</v>
      </c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209</v>
      </c>
      <c r="AT168" s="233" t="s">
        <v>205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209</v>
      </c>
      <c r="BM168" s="233" t="s">
        <v>3589</v>
      </c>
    </row>
    <row r="169" spans="1:65" s="2" customFormat="1" ht="21.75" customHeight="1">
      <c r="A169" s="38"/>
      <c r="B169" s="39"/>
      <c r="C169" s="280" t="s">
        <v>491</v>
      </c>
      <c r="D169" s="280" t="s">
        <v>366</v>
      </c>
      <c r="E169" s="281" t="s">
        <v>3590</v>
      </c>
      <c r="F169" s="282" t="s">
        <v>3591</v>
      </c>
      <c r="G169" s="283" t="s">
        <v>274</v>
      </c>
      <c r="H169" s="284">
        <v>1</v>
      </c>
      <c r="I169" s="285"/>
      <c r="J169" s="286">
        <f>ROUND(I169*H169,0)</f>
        <v>0</v>
      </c>
      <c r="K169" s="287"/>
      <c r="L169" s="288"/>
      <c r="M169" s="289" t="s">
        <v>1</v>
      </c>
      <c r="N169" s="290" t="s">
        <v>42</v>
      </c>
      <c r="O169" s="91"/>
      <c r="P169" s="231">
        <f>O169*H169</f>
        <v>0</v>
      </c>
      <c r="Q169" s="231">
        <v>0.0003</v>
      </c>
      <c r="R169" s="231">
        <f>Q169*H169</f>
        <v>0.0003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223</v>
      </c>
      <c r="AT169" s="233" t="s">
        <v>366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209</v>
      </c>
      <c r="BM169" s="233" t="s">
        <v>3592</v>
      </c>
    </row>
    <row r="170" spans="1:65" s="2" customFormat="1" ht="33" customHeight="1">
      <c r="A170" s="38"/>
      <c r="B170" s="39"/>
      <c r="C170" s="221" t="s">
        <v>581</v>
      </c>
      <c r="D170" s="221" t="s">
        <v>205</v>
      </c>
      <c r="E170" s="222" t="s">
        <v>3187</v>
      </c>
      <c r="F170" s="223" t="s">
        <v>3188</v>
      </c>
      <c r="G170" s="224" t="s">
        <v>274</v>
      </c>
      <c r="H170" s="225">
        <v>4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209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361</v>
      </c>
    </row>
    <row r="171" spans="1:65" s="2" customFormat="1" ht="16.5" customHeight="1">
      <c r="A171" s="38"/>
      <c r="B171" s="39"/>
      <c r="C171" s="280" t="s">
        <v>498</v>
      </c>
      <c r="D171" s="280" t="s">
        <v>366</v>
      </c>
      <c r="E171" s="281" t="s">
        <v>3192</v>
      </c>
      <c r="F171" s="282" t="s">
        <v>3193</v>
      </c>
      <c r="G171" s="283" t="s">
        <v>274</v>
      </c>
      <c r="H171" s="284">
        <v>4</v>
      </c>
      <c r="I171" s="285"/>
      <c r="J171" s="286">
        <f>ROUND(I171*H171,0)</f>
        <v>0</v>
      </c>
      <c r="K171" s="287"/>
      <c r="L171" s="288"/>
      <c r="M171" s="289" t="s">
        <v>1</v>
      </c>
      <c r="N171" s="290" t="s">
        <v>42</v>
      </c>
      <c r="O171" s="91"/>
      <c r="P171" s="231">
        <f>O171*H171</f>
        <v>0</v>
      </c>
      <c r="Q171" s="231">
        <v>0.00035</v>
      </c>
      <c r="R171" s="231">
        <f>Q171*H171</f>
        <v>0.0014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223</v>
      </c>
      <c r="AT171" s="233" t="s">
        <v>366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253</v>
      </c>
    </row>
    <row r="172" spans="1:65" s="2" customFormat="1" ht="33" customHeight="1">
      <c r="A172" s="38"/>
      <c r="B172" s="39"/>
      <c r="C172" s="221" t="s">
        <v>589</v>
      </c>
      <c r="D172" s="221" t="s">
        <v>205</v>
      </c>
      <c r="E172" s="222" t="s">
        <v>3593</v>
      </c>
      <c r="F172" s="223" t="s">
        <v>3594</v>
      </c>
      <c r="G172" s="224" t="s">
        <v>274</v>
      </c>
      <c r="H172" s="225">
        <v>1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1E-05</v>
      </c>
      <c r="R172" s="231">
        <f>Q172*H172</f>
        <v>1E-05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209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209</v>
      </c>
      <c r="BM172" s="233" t="s">
        <v>3595</v>
      </c>
    </row>
    <row r="173" spans="1:65" s="2" customFormat="1" ht="21.75" customHeight="1">
      <c r="A173" s="38"/>
      <c r="B173" s="39"/>
      <c r="C173" s="280" t="s">
        <v>506</v>
      </c>
      <c r="D173" s="280" t="s">
        <v>366</v>
      </c>
      <c r="E173" s="281" t="s">
        <v>3596</v>
      </c>
      <c r="F173" s="282" t="s">
        <v>3597</v>
      </c>
      <c r="G173" s="283" t="s">
        <v>274</v>
      </c>
      <c r="H173" s="284">
        <v>1</v>
      </c>
      <c r="I173" s="285"/>
      <c r="J173" s="286">
        <f>ROUND(I173*H173,0)</f>
        <v>0</v>
      </c>
      <c r="K173" s="287"/>
      <c r="L173" s="288"/>
      <c r="M173" s="289" t="s">
        <v>1</v>
      </c>
      <c r="N173" s="290" t="s">
        <v>42</v>
      </c>
      <c r="O173" s="91"/>
      <c r="P173" s="231">
        <f>O173*H173</f>
        <v>0</v>
      </c>
      <c r="Q173" s="231">
        <v>0.0007</v>
      </c>
      <c r="R173" s="231">
        <f>Q173*H173</f>
        <v>0.0007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223</v>
      </c>
      <c r="AT173" s="233" t="s">
        <v>366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209</v>
      </c>
      <c r="BM173" s="233" t="s">
        <v>3598</v>
      </c>
    </row>
    <row r="174" spans="1:65" s="2" customFormat="1" ht="21.75" customHeight="1">
      <c r="A174" s="38"/>
      <c r="B174" s="39"/>
      <c r="C174" s="221" t="s">
        <v>599</v>
      </c>
      <c r="D174" s="221" t="s">
        <v>205</v>
      </c>
      <c r="E174" s="222" t="s">
        <v>3599</v>
      </c>
      <c r="F174" s="223" t="s">
        <v>3600</v>
      </c>
      <c r="G174" s="224" t="s">
        <v>274</v>
      </c>
      <c r="H174" s="225">
        <v>2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209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209</v>
      </c>
      <c r="BM174" s="233" t="s">
        <v>3601</v>
      </c>
    </row>
    <row r="175" spans="1:65" s="2" customFormat="1" ht="33" customHeight="1">
      <c r="A175" s="38"/>
      <c r="B175" s="39"/>
      <c r="C175" s="221" t="s">
        <v>604</v>
      </c>
      <c r="D175" s="221" t="s">
        <v>205</v>
      </c>
      <c r="E175" s="222" t="s">
        <v>869</v>
      </c>
      <c r="F175" s="223" t="s">
        <v>870</v>
      </c>
      <c r="G175" s="224" t="s">
        <v>274</v>
      </c>
      <c r="H175" s="225">
        <v>6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209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256</v>
      </c>
    </row>
    <row r="176" spans="1:65" s="2" customFormat="1" ht="16.5" customHeight="1">
      <c r="A176" s="38"/>
      <c r="B176" s="39"/>
      <c r="C176" s="280" t="s">
        <v>609</v>
      </c>
      <c r="D176" s="280" t="s">
        <v>366</v>
      </c>
      <c r="E176" s="281" t="s">
        <v>3202</v>
      </c>
      <c r="F176" s="282" t="s">
        <v>3203</v>
      </c>
      <c r="G176" s="283" t="s">
        <v>274</v>
      </c>
      <c r="H176" s="284">
        <v>1</v>
      </c>
      <c r="I176" s="285"/>
      <c r="J176" s="286">
        <f>ROUND(I176*H176,0)</f>
        <v>0</v>
      </c>
      <c r="K176" s="287"/>
      <c r="L176" s="288"/>
      <c r="M176" s="289" t="s">
        <v>1</v>
      </c>
      <c r="N176" s="290" t="s">
        <v>42</v>
      </c>
      <c r="O176" s="91"/>
      <c r="P176" s="231">
        <f>O176*H176</f>
        <v>0</v>
      </c>
      <c r="Q176" s="231">
        <v>0.00054</v>
      </c>
      <c r="R176" s="231">
        <f>Q176*H176</f>
        <v>0.00054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223</v>
      </c>
      <c r="AT176" s="233" t="s">
        <v>366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3602</v>
      </c>
    </row>
    <row r="177" spans="1:65" s="2" customFormat="1" ht="16.5" customHeight="1">
      <c r="A177" s="38"/>
      <c r="B177" s="39"/>
      <c r="C177" s="280" t="s">
        <v>518</v>
      </c>
      <c r="D177" s="280" t="s">
        <v>366</v>
      </c>
      <c r="E177" s="281" t="s">
        <v>3208</v>
      </c>
      <c r="F177" s="282" t="s">
        <v>3209</v>
      </c>
      <c r="G177" s="283" t="s">
        <v>274</v>
      </c>
      <c r="H177" s="284">
        <v>5</v>
      </c>
      <c r="I177" s="285"/>
      <c r="J177" s="286">
        <f>ROUND(I177*H177,0)</f>
        <v>0</v>
      </c>
      <c r="K177" s="287"/>
      <c r="L177" s="288"/>
      <c r="M177" s="289" t="s">
        <v>1</v>
      </c>
      <c r="N177" s="290" t="s">
        <v>42</v>
      </c>
      <c r="O177" s="91"/>
      <c r="P177" s="231">
        <f>O177*H177</f>
        <v>0</v>
      </c>
      <c r="Q177" s="231">
        <v>0.00065</v>
      </c>
      <c r="R177" s="231">
        <f>Q177*H177</f>
        <v>0.00325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223</v>
      </c>
      <c r="AT177" s="233" t="s">
        <v>366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389</v>
      </c>
    </row>
    <row r="178" spans="1:65" s="2" customFormat="1" ht="33" customHeight="1">
      <c r="A178" s="38"/>
      <c r="B178" s="39"/>
      <c r="C178" s="221" t="s">
        <v>618</v>
      </c>
      <c r="D178" s="221" t="s">
        <v>205</v>
      </c>
      <c r="E178" s="222" t="s">
        <v>877</v>
      </c>
      <c r="F178" s="223" t="s">
        <v>878</v>
      </c>
      <c r="G178" s="224" t="s">
        <v>274</v>
      </c>
      <c r="H178" s="225">
        <v>1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1E-05</v>
      </c>
      <c r="R178" s="231">
        <f>Q178*H178</f>
        <v>1E-05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209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209</v>
      </c>
      <c r="BM178" s="233" t="s">
        <v>488</v>
      </c>
    </row>
    <row r="179" spans="1:65" s="2" customFormat="1" ht="21.75" customHeight="1">
      <c r="A179" s="38"/>
      <c r="B179" s="39"/>
      <c r="C179" s="280" t="s">
        <v>524</v>
      </c>
      <c r="D179" s="280" t="s">
        <v>366</v>
      </c>
      <c r="E179" s="281" t="s">
        <v>3603</v>
      </c>
      <c r="F179" s="282" t="s">
        <v>3604</v>
      </c>
      <c r="G179" s="283" t="s">
        <v>274</v>
      </c>
      <c r="H179" s="284">
        <v>1</v>
      </c>
      <c r="I179" s="285"/>
      <c r="J179" s="286">
        <f>ROUND(I179*H179,0)</f>
        <v>0</v>
      </c>
      <c r="K179" s="287"/>
      <c r="L179" s="288"/>
      <c r="M179" s="289" t="s">
        <v>1</v>
      </c>
      <c r="N179" s="290" t="s">
        <v>42</v>
      </c>
      <c r="O179" s="91"/>
      <c r="P179" s="231">
        <f>O179*H179</f>
        <v>0</v>
      </c>
      <c r="Q179" s="231">
        <v>0.00194</v>
      </c>
      <c r="R179" s="231">
        <f>Q179*H179</f>
        <v>0.00194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223</v>
      </c>
      <c r="AT179" s="233" t="s">
        <v>366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209</v>
      </c>
      <c r="BM179" s="233" t="s">
        <v>3605</v>
      </c>
    </row>
    <row r="180" spans="1:65" s="2" customFormat="1" ht="33" customHeight="1">
      <c r="A180" s="38"/>
      <c r="B180" s="39"/>
      <c r="C180" s="221" t="s">
        <v>626</v>
      </c>
      <c r="D180" s="221" t="s">
        <v>205</v>
      </c>
      <c r="E180" s="222" t="s">
        <v>3223</v>
      </c>
      <c r="F180" s="223" t="s">
        <v>3224</v>
      </c>
      <c r="G180" s="224" t="s">
        <v>274</v>
      </c>
      <c r="H180" s="225">
        <v>1</v>
      </c>
      <c r="I180" s="226"/>
      <c r="J180" s="227">
        <f>ROUND(I180*H180,0)</f>
        <v>0</v>
      </c>
      <c r="K180" s="228"/>
      <c r="L180" s="44"/>
      <c r="M180" s="229" t="s">
        <v>1</v>
      </c>
      <c r="N180" s="230" t="s">
        <v>42</v>
      </c>
      <c r="O180" s="91"/>
      <c r="P180" s="231">
        <f>O180*H180</f>
        <v>0</v>
      </c>
      <c r="Q180" s="231">
        <v>1E-05</v>
      </c>
      <c r="R180" s="231">
        <f>Q180*H180</f>
        <v>1E-05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209</v>
      </c>
      <c r="AT180" s="233" t="s">
        <v>205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3606</v>
      </c>
    </row>
    <row r="181" spans="1:65" s="2" customFormat="1" ht="16.5" customHeight="1">
      <c r="A181" s="38"/>
      <c r="B181" s="39"/>
      <c r="C181" s="280" t="s">
        <v>527</v>
      </c>
      <c r="D181" s="280" t="s">
        <v>366</v>
      </c>
      <c r="E181" s="281" t="s">
        <v>3607</v>
      </c>
      <c r="F181" s="282" t="s">
        <v>3608</v>
      </c>
      <c r="G181" s="283" t="s">
        <v>274</v>
      </c>
      <c r="H181" s="284">
        <v>1</v>
      </c>
      <c r="I181" s="285"/>
      <c r="J181" s="286">
        <f>ROUND(I181*H181,0)</f>
        <v>0</v>
      </c>
      <c r="K181" s="287"/>
      <c r="L181" s="288"/>
      <c r="M181" s="289" t="s">
        <v>1</v>
      </c>
      <c r="N181" s="290" t="s">
        <v>42</v>
      </c>
      <c r="O181" s="91"/>
      <c r="P181" s="231">
        <f>O181*H181</f>
        <v>0</v>
      </c>
      <c r="Q181" s="231">
        <v>0.0011</v>
      </c>
      <c r="R181" s="231">
        <f>Q181*H181</f>
        <v>0.0011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223</v>
      </c>
      <c r="AT181" s="233" t="s">
        <v>366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209</v>
      </c>
      <c r="BM181" s="233" t="s">
        <v>3609</v>
      </c>
    </row>
    <row r="182" spans="1:65" s="2" customFormat="1" ht="33" customHeight="1">
      <c r="A182" s="38"/>
      <c r="B182" s="39"/>
      <c r="C182" s="221" t="s">
        <v>633</v>
      </c>
      <c r="D182" s="221" t="s">
        <v>205</v>
      </c>
      <c r="E182" s="222" t="s">
        <v>3257</v>
      </c>
      <c r="F182" s="223" t="s">
        <v>3258</v>
      </c>
      <c r="G182" s="224" t="s">
        <v>274</v>
      </c>
      <c r="H182" s="225">
        <v>1</v>
      </c>
      <c r="I182" s="226"/>
      <c r="J182" s="227">
        <f>ROUND(I182*H182,0)</f>
        <v>0</v>
      </c>
      <c r="K182" s="228"/>
      <c r="L182" s="44"/>
      <c r="M182" s="229" t="s">
        <v>1</v>
      </c>
      <c r="N182" s="230" t="s">
        <v>42</v>
      </c>
      <c r="O182" s="91"/>
      <c r="P182" s="231">
        <f>O182*H182</f>
        <v>0</v>
      </c>
      <c r="Q182" s="231">
        <v>1E-05</v>
      </c>
      <c r="R182" s="231">
        <f>Q182*H182</f>
        <v>1E-05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209</v>
      </c>
      <c r="AT182" s="233" t="s">
        <v>205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209</v>
      </c>
      <c r="BM182" s="233" t="s">
        <v>3610</v>
      </c>
    </row>
    <row r="183" spans="1:65" s="2" customFormat="1" ht="21.75" customHeight="1">
      <c r="A183" s="38"/>
      <c r="B183" s="39"/>
      <c r="C183" s="280" t="s">
        <v>530</v>
      </c>
      <c r="D183" s="280" t="s">
        <v>366</v>
      </c>
      <c r="E183" s="281" t="s">
        <v>3261</v>
      </c>
      <c r="F183" s="282" t="s">
        <v>3262</v>
      </c>
      <c r="G183" s="283" t="s">
        <v>274</v>
      </c>
      <c r="H183" s="284">
        <v>1</v>
      </c>
      <c r="I183" s="285"/>
      <c r="J183" s="286">
        <f>ROUND(I183*H183,0)</f>
        <v>0</v>
      </c>
      <c r="K183" s="287"/>
      <c r="L183" s="288"/>
      <c r="M183" s="289" t="s">
        <v>1</v>
      </c>
      <c r="N183" s="290" t="s">
        <v>42</v>
      </c>
      <c r="O183" s="91"/>
      <c r="P183" s="231">
        <f>O183*H183</f>
        <v>0</v>
      </c>
      <c r="Q183" s="231">
        <v>0.00247</v>
      </c>
      <c r="R183" s="231">
        <f>Q183*H183</f>
        <v>0.00247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223</v>
      </c>
      <c r="AT183" s="233" t="s">
        <v>366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209</v>
      </c>
      <c r="BM183" s="233" t="s">
        <v>3611</v>
      </c>
    </row>
    <row r="184" spans="1:65" s="2" customFormat="1" ht="21.75" customHeight="1">
      <c r="A184" s="38"/>
      <c r="B184" s="39"/>
      <c r="C184" s="221" t="s">
        <v>640</v>
      </c>
      <c r="D184" s="221" t="s">
        <v>205</v>
      </c>
      <c r="E184" s="222" t="s">
        <v>3296</v>
      </c>
      <c r="F184" s="223" t="s">
        <v>3297</v>
      </c>
      <c r="G184" s="224" t="s">
        <v>473</v>
      </c>
      <c r="H184" s="225">
        <v>18</v>
      </c>
      <c r="I184" s="226"/>
      <c r="J184" s="227">
        <f>ROUND(I184*H184,0)</f>
        <v>0</v>
      </c>
      <c r="K184" s="228"/>
      <c r="L184" s="44"/>
      <c r="M184" s="229" t="s">
        <v>1</v>
      </c>
      <c r="N184" s="230" t="s">
        <v>42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209</v>
      </c>
      <c r="AT184" s="233" t="s">
        <v>205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209</v>
      </c>
      <c r="BM184" s="233" t="s">
        <v>506</v>
      </c>
    </row>
    <row r="185" spans="1:65" s="2" customFormat="1" ht="21.75" customHeight="1">
      <c r="A185" s="38"/>
      <c r="B185" s="39"/>
      <c r="C185" s="221" t="s">
        <v>534</v>
      </c>
      <c r="D185" s="221" t="s">
        <v>205</v>
      </c>
      <c r="E185" s="222" t="s">
        <v>3299</v>
      </c>
      <c r="F185" s="223" t="s">
        <v>3300</v>
      </c>
      <c r="G185" s="224" t="s">
        <v>473</v>
      </c>
      <c r="H185" s="225">
        <v>155</v>
      </c>
      <c r="I185" s="226"/>
      <c r="J185" s="227">
        <f>ROUND(I185*H185,0)</f>
        <v>0</v>
      </c>
      <c r="K185" s="228"/>
      <c r="L185" s="44"/>
      <c r="M185" s="229" t="s">
        <v>1</v>
      </c>
      <c r="N185" s="230" t="s">
        <v>42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209</v>
      </c>
      <c r="AT185" s="233" t="s">
        <v>205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209</v>
      </c>
      <c r="BM185" s="233" t="s">
        <v>604</v>
      </c>
    </row>
    <row r="186" spans="1:51" s="12" customFormat="1" ht="12">
      <c r="A186" s="12"/>
      <c r="B186" s="235"/>
      <c r="C186" s="236"/>
      <c r="D186" s="237" t="s">
        <v>210</v>
      </c>
      <c r="E186" s="238" t="s">
        <v>1</v>
      </c>
      <c r="F186" s="239" t="s">
        <v>3612</v>
      </c>
      <c r="G186" s="236"/>
      <c r="H186" s="240">
        <v>155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6" t="s">
        <v>210</v>
      </c>
      <c r="AU186" s="246" t="s">
        <v>86</v>
      </c>
      <c r="AV186" s="12" t="s">
        <v>86</v>
      </c>
      <c r="AW186" s="12" t="s">
        <v>33</v>
      </c>
      <c r="AX186" s="12" t="s">
        <v>8</v>
      </c>
      <c r="AY186" s="246" t="s">
        <v>204</v>
      </c>
    </row>
    <row r="187" spans="1:65" s="2" customFormat="1" ht="44.25" customHeight="1">
      <c r="A187" s="38"/>
      <c r="B187" s="39"/>
      <c r="C187" s="221" t="s">
        <v>647</v>
      </c>
      <c r="D187" s="221" t="s">
        <v>205</v>
      </c>
      <c r="E187" s="222" t="s">
        <v>3613</v>
      </c>
      <c r="F187" s="223" t="s">
        <v>3614</v>
      </c>
      <c r="G187" s="224" t="s">
        <v>274</v>
      </c>
      <c r="H187" s="225">
        <v>1</v>
      </c>
      <c r="I187" s="226"/>
      <c r="J187" s="227">
        <f>ROUND(I187*H187,0)</f>
        <v>0</v>
      </c>
      <c r="K187" s="228"/>
      <c r="L187" s="44"/>
      <c r="M187" s="229" t="s">
        <v>1</v>
      </c>
      <c r="N187" s="230" t="s">
        <v>42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209</v>
      </c>
      <c r="AT187" s="233" t="s">
        <v>205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209</v>
      </c>
      <c r="BM187" s="233" t="s">
        <v>524</v>
      </c>
    </row>
    <row r="188" spans="1:65" s="2" customFormat="1" ht="44.25" customHeight="1">
      <c r="A188" s="38"/>
      <c r="B188" s="39"/>
      <c r="C188" s="221" t="s">
        <v>537</v>
      </c>
      <c r="D188" s="221" t="s">
        <v>205</v>
      </c>
      <c r="E188" s="222" t="s">
        <v>3615</v>
      </c>
      <c r="F188" s="223" t="s">
        <v>3616</v>
      </c>
      <c r="G188" s="224" t="s">
        <v>274</v>
      </c>
      <c r="H188" s="225">
        <v>1</v>
      </c>
      <c r="I188" s="226"/>
      <c r="J188" s="227">
        <f>ROUND(I188*H188,0)</f>
        <v>0</v>
      </c>
      <c r="K188" s="228"/>
      <c r="L188" s="44"/>
      <c r="M188" s="229" t="s">
        <v>1</v>
      </c>
      <c r="N188" s="230" t="s">
        <v>42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209</v>
      </c>
      <c r="AT188" s="233" t="s">
        <v>205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209</v>
      </c>
      <c r="BM188" s="233" t="s">
        <v>527</v>
      </c>
    </row>
    <row r="189" spans="1:65" s="2" customFormat="1" ht="44.25" customHeight="1">
      <c r="A189" s="38"/>
      <c r="B189" s="39"/>
      <c r="C189" s="221" t="s">
        <v>654</v>
      </c>
      <c r="D189" s="221" t="s">
        <v>205</v>
      </c>
      <c r="E189" s="222" t="s">
        <v>3617</v>
      </c>
      <c r="F189" s="223" t="s">
        <v>3618</v>
      </c>
      <c r="G189" s="224" t="s">
        <v>274</v>
      </c>
      <c r="H189" s="225">
        <v>1</v>
      </c>
      <c r="I189" s="226"/>
      <c r="J189" s="227">
        <f>ROUND(I189*H189,0)</f>
        <v>0</v>
      </c>
      <c r="K189" s="228"/>
      <c r="L189" s="44"/>
      <c r="M189" s="229" t="s">
        <v>1</v>
      </c>
      <c r="N189" s="230" t="s">
        <v>42</v>
      </c>
      <c r="O189" s="91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209</v>
      </c>
      <c r="AT189" s="233" t="s">
        <v>205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209</v>
      </c>
      <c r="BM189" s="233" t="s">
        <v>530</v>
      </c>
    </row>
    <row r="190" spans="1:65" s="2" customFormat="1" ht="44.25" customHeight="1">
      <c r="A190" s="38"/>
      <c r="B190" s="39"/>
      <c r="C190" s="221" t="s">
        <v>540</v>
      </c>
      <c r="D190" s="221" t="s">
        <v>205</v>
      </c>
      <c r="E190" s="222" t="s">
        <v>3619</v>
      </c>
      <c r="F190" s="223" t="s">
        <v>3620</v>
      </c>
      <c r="G190" s="224" t="s">
        <v>274</v>
      </c>
      <c r="H190" s="225">
        <v>1</v>
      </c>
      <c r="I190" s="226"/>
      <c r="J190" s="227">
        <f>ROUND(I190*H190,0)</f>
        <v>0</v>
      </c>
      <c r="K190" s="228"/>
      <c r="L190" s="44"/>
      <c r="M190" s="229" t="s">
        <v>1</v>
      </c>
      <c r="N190" s="230" t="s">
        <v>42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209</v>
      </c>
      <c r="AT190" s="233" t="s">
        <v>205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209</v>
      </c>
      <c r="BM190" s="233" t="s">
        <v>534</v>
      </c>
    </row>
    <row r="191" spans="1:65" s="2" customFormat="1" ht="44.25" customHeight="1">
      <c r="A191" s="38"/>
      <c r="B191" s="39"/>
      <c r="C191" s="221" t="s">
        <v>662</v>
      </c>
      <c r="D191" s="221" t="s">
        <v>205</v>
      </c>
      <c r="E191" s="222" t="s">
        <v>3621</v>
      </c>
      <c r="F191" s="223" t="s">
        <v>3622</v>
      </c>
      <c r="G191" s="224" t="s">
        <v>274</v>
      </c>
      <c r="H191" s="225">
        <v>1</v>
      </c>
      <c r="I191" s="226"/>
      <c r="J191" s="227">
        <f>ROUND(I191*H191,0)</f>
        <v>0</v>
      </c>
      <c r="K191" s="228"/>
      <c r="L191" s="44"/>
      <c r="M191" s="229" t="s">
        <v>1</v>
      </c>
      <c r="N191" s="23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209</v>
      </c>
      <c r="AT191" s="233" t="s">
        <v>205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209</v>
      </c>
      <c r="BM191" s="233" t="s">
        <v>3623</v>
      </c>
    </row>
    <row r="192" spans="1:65" s="2" customFormat="1" ht="33" customHeight="1">
      <c r="A192" s="38"/>
      <c r="B192" s="39"/>
      <c r="C192" s="221" t="s">
        <v>673</v>
      </c>
      <c r="D192" s="221" t="s">
        <v>205</v>
      </c>
      <c r="E192" s="222" t="s">
        <v>3624</v>
      </c>
      <c r="F192" s="223" t="s">
        <v>3625</v>
      </c>
      <c r="G192" s="224" t="s">
        <v>274</v>
      </c>
      <c r="H192" s="225">
        <v>2</v>
      </c>
      <c r="I192" s="226"/>
      <c r="J192" s="227">
        <f>ROUND(I192*H192,0)</f>
        <v>0</v>
      </c>
      <c r="K192" s="228"/>
      <c r="L192" s="44"/>
      <c r="M192" s="229" t="s">
        <v>1</v>
      </c>
      <c r="N192" s="23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209</v>
      </c>
      <c r="AT192" s="233" t="s">
        <v>205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209</v>
      </c>
      <c r="BM192" s="233" t="s">
        <v>498</v>
      </c>
    </row>
    <row r="193" spans="1:65" s="2" customFormat="1" ht="33" customHeight="1">
      <c r="A193" s="38"/>
      <c r="B193" s="39"/>
      <c r="C193" s="221" t="s">
        <v>677</v>
      </c>
      <c r="D193" s="221" t="s">
        <v>205</v>
      </c>
      <c r="E193" s="222" t="s">
        <v>3626</v>
      </c>
      <c r="F193" s="223" t="s">
        <v>3627</v>
      </c>
      <c r="G193" s="224" t="s">
        <v>374</v>
      </c>
      <c r="H193" s="225">
        <v>2</v>
      </c>
      <c r="I193" s="226"/>
      <c r="J193" s="227">
        <f>ROUND(I193*H193,0)</f>
        <v>0</v>
      </c>
      <c r="K193" s="228"/>
      <c r="L193" s="44"/>
      <c r="M193" s="229" t="s">
        <v>1</v>
      </c>
      <c r="N193" s="230" t="s">
        <v>42</v>
      </c>
      <c r="O193" s="91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209</v>
      </c>
      <c r="AT193" s="233" t="s">
        <v>205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209</v>
      </c>
      <c r="BM193" s="233" t="s">
        <v>537</v>
      </c>
    </row>
    <row r="194" spans="1:65" s="2" customFormat="1" ht="21.75" customHeight="1">
      <c r="A194" s="38"/>
      <c r="B194" s="39"/>
      <c r="C194" s="221" t="s">
        <v>544</v>
      </c>
      <c r="D194" s="221" t="s">
        <v>205</v>
      </c>
      <c r="E194" s="222" t="s">
        <v>3628</v>
      </c>
      <c r="F194" s="223" t="s">
        <v>3629</v>
      </c>
      <c r="G194" s="224" t="s">
        <v>374</v>
      </c>
      <c r="H194" s="225">
        <v>2</v>
      </c>
      <c r="I194" s="226"/>
      <c r="J194" s="227">
        <f>ROUND(I194*H194,0)</f>
        <v>0</v>
      </c>
      <c r="K194" s="228"/>
      <c r="L194" s="44"/>
      <c r="M194" s="229" t="s">
        <v>1</v>
      </c>
      <c r="N194" s="230" t="s">
        <v>42</v>
      </c>
      <c r="O194" s="9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209</v>
      </c>
      <c r="AT194" s="233" t="s">
        <v>205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209</v>
      </c>
      <c r="BM194" s="233" t="s">
        <v>3630</v>
      </c>
    </row>
    <row r="195" spans="1:65" s="2" customFormat="1" ht="21.75" customHeight="1">
      <c r="A195" s="38"/>
      <c r="B195" s="39"/>
      <c r="C195" s="221" t="s">
        <v>686</v>
      </c>
      <c r="D195" s="221" t="s">
        <v>205</v>
      </c>
      <c r="E195" s="222" t="s">
        <v>3631</v>
      </c>
      <c r="F195" s="223" t="s">
        <v>3632</v>
      </c>
      <c r="G195" s="224" t="s">
        <v>1263</v>
      </c>
      <c r="H195" s="225">
        <v>2</v>
      </c>
      <c r="I195" s="226"/>
      <c r="J195" s="227">
        <f>ROUND(I195*H195,0)</f>
        <v>0</v>
      </c>
      <c r="K195" s="228"/>
      <c r="L195" s="44"/>
      <c r="M195" s="229" t="s">
        <v>1</v>
      </c>
      <c r="N195" s="230" t="s">
        <v>42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209</v>
      </c>
      <c r="AT195" s="233" t="s">
        <v>205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209</v>
      </c>
      <c r="BM195" s="233" t="s">
        <v>540</v>
      </c>
    </row>
    <row r="196" spans="1:63" s="11" customFormat="1" ht="22.8" customHeight="1">
      <c r="A196" s="11"/>
      <c r="B196" s="207"/>
      <c r="C196" s="208"/>
      <c r="D196" s="209" t="s">
        <v>76</v>
      </c>
      <c r="E196" s="268" t="s">
        <v>404</v>
      </c>
      <c r="F196" s="268" t="s">
        <v>405</v>
      </c>
      <c r="G196" s="208"/>
      <c r="H196" s="208"/>
      <c r="I196" s="211"/>
      <c r="J196" s="269">
        <f>BK196</f>
        <v>0</v>
      </c>
      <c r="K196" s="208"/>
      <c r="L196" s="213"/>
      <c r="M196" s="214"/>
      <c r="N196" s="215"/>
      <c r="O196" s="215"/>
      <c r="P196" s="216">
        <f>P197</f>
        <v>0</v>
      </c>
      <c r="Q196" s="215"/>
      <c r="R196" s="216">
        <f>R197</f>
        <v>0</v>
      </c>
      <c r="S196" s="215"/>
      <c r="T196" s="217">
        <f>T197</f>
        <v>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218" t="s">
        <v>8</v>
      </c>
      <c r="AT196" s="219" t="s">
        <v>76</v>
      </c>
      <c r="AU196" s="219" t="s">
        <v>8</v>
      </c>
      <c r="AY196" s="218" t="s">
        <v>204</v>
      </c>
      <c r="BK196" s="220">
        <f>BK197</f>
        <v>0</v>
      </c>
    </row>
    <row r="197" spans="1:65" s="2" customFormat="1" ht="21.75" customHeight="1">
      <c r="A197" s="38"/>
      <c r="B197" s="39"/>
      <c r="C197" s="221" t="s">
        <v>548</v>
      </c>
      <c r="D197" s="221" t="s">
        <v>205</v>
      </c>
      <c r="E197" s="222" t="s">
        <v>3353</v>
      </c>
      <c r="F197" s="223" t="s">
        <v>3354</v>
      </c>
      <c r="G197" s="224" t="s">
        <v>230</v>
      </c>
      <c r="H197" s="225">
        <v>13.6</v>
      </c>
      <c r="I197" s="226"/>
      <c r="J197" s="227">
        <f>ROUND(I197*H197,0)</f>
        <v>0</v>
      </c>
      <c r="K197" s="228"/>
      <c r="L197" s="44"/>
      <c r="M197" s="258" t="s">
        <v>1</v>
      </c>
      <c r="N197" s="259" t="s">
        <v>42</v>
      </c>
      <c r="O197" s="260"/>
      <c r="P197" s="261">
        <f>O197*H197</f>
        <v>0</v>
      </c>
      <c r="Q197" s="261">
        <v>0</v>
      </c>
      <c r="R197" s="261">
        <f>Q197*H197</f>
        <v>0</v>
      </c>
      <c r="S197" s="261">
        <v>0</v>
      </c>
      <c r="T197" s="26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209</v>
      </c>
      <c r="AT197" s="233" t="s">
        <v>205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209</v>
      </c>
      <c r="BM197" s="233" t="s">
        <v>673</v>
      </c>
    </row>
    <row r="198" spans="1:31" s="2" customFormat="1" ht="6.95" customHeight="1">
      <c r="A198" s="38"/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password="F695" sheet="1" objects="1" scenarios="1" formatColumns="0" formatRows="0" autoFilter="0"/>
  <autoFilter ref="C120:K19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3633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ROUND(J128,0)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ROUND((SUM(BE128:BE234)),0)</f>
        <v>0</v>
      </c>
      <c r="G33" s="38"/>
      <c r="H33" s="38"/>
      <c r="I33" s="165">
        <v>0.21</v>
      </c>
      <c r="J33" s="164">
        <f>ROUND(((SUM(BE128:BE234))*I33),0)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ROUND((SUM(BF128:BF234)),0)</f>
        <v>0</v>
      </c>
      <c r="G34" s="38"/>
      <c r="H34" s="38"/>
      <c r="I34" s="165">
        <v>0.15</v>
      </c>
      <c r="J34" s="164">
        <f>ROUND(((SUM(BF128:BF234))*I34),0)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ROUND((SUM(BG128:BG234)),0)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ROUND((SUM(BH128:BH234)),0)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ROUND((SUM(BI128:BI234)),0)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090 - SO 12  Vodovod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J130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412</v>
      </c>
      <c r="E99" s="265"/>
      <c r="F99" s="265"/>
      <c r="G99" s="265"/>
      <c r="H99" s="265"/>
      <c r="I99" s="265"/>
      <c r="J99" s="266">
        <f>J146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414</v>
      </c>
      <c r="E100" s="265"/>
      <c r="F100" s="265"/>
      <c r="G100" s="265"/>
      <c r="H100" s="265"/>
      <c r="I100" s="265"/>
      <c r="J100" s="266">
        <f>J148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419</v>
      </c>
      <c r="E101" s="265"/>
      <c r="F101" s="265"/>
      <c r="G101" s="265"/>
      <c r="H101" s="265"/>
      <c r="I101" s="265"/>
      <c r="J101" s="266">
        <f>J151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268</v>
      </c>
      <c r="E102" s="265"/>
      <c r="F102" s="265"/>
      <c r="G102" s="265"/>
      <c r="H102" s="265"/>
      <c r="I102" s="265"/>
      <c r="J102" s="266">
        <f>J204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9" customFormat="1" ht="24.95" customHeight="1">
      <c r="A103" s="9"/>
      <c r="B103" s="189"/>
      <c r="C103" s="190"/>
      <c r="D103" s="191" t="s">
        <v>423</v>
      </c>
      <c r="E103" s="192"/>
      <c r="F103" s="192"/>
      <c r="G103" s="192"/>
      <c r="H103" s="192"/>
      <c r="I103" s="192"/>
      <c r="J103" s="193">
        <f>J206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4" customFormat="1" ht="19.9" customHeight="1">
      <c r="A104" s="14"/>
      <c r="B104" s="263"/>
      <c r="C104" s="133"/>
      <c r="D104" s="264" t="s">
        <v>426</v>
      </c>
      <c r="E104" s="265"/>
      <c r="F104" s="265"/>
      <c r="G104" s="265"/>
      <c r="H104" s="265"/>
      <c r="I104" s="265"/>
      <c r="J104" s="266">
        <f>J207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1449</v>
      </c>
      <c r="E105" s="265"/>
      <c r="F105" s="265"/>
      <c r="G105" s="265"/>
      <c r="H105" s="265"/>
      <c r="I105" s="265"/>
      <c r="J105" s="266">
        <f>J212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9" customFormat="1" ht="24.95" customHeight="1">
      <c r="A106" s="9"/>
      <c r="B106" s="189"/>
      <c r="C106" s="190"/>
      <c r="D106" s="191" t="s">
        <v>2683</v>
      </c>
      <c r="E106" s="192"/>
      <c r="F106" s="192"/>
      <c r="G106" s="192"/>
      <c r="H106" s="192"/>
      <c r="I106" s="192"/>
      <c r="J106" s="193">
        <f>J217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4" customFormat="1" ht="19.9" customHeight="1">
      <c r="A107" s="14"/>
      <c r="B107" s="263"/>
      <c r="C107" s="133"/>
      <c r="D107" s="264" t="s">
        <v>3634</v>
      </c>
      <c r="E107" s="265"/>
      <c r="F107" s="265"/>
      <c r="G107" s="265"/>
      <c r="H107" s="265"/>
      <c r="I107" s="265"/>
      <c r="J107" s="266">
        <f>J218</f>
        <v>0</v>
      </c>
      <c r="K107" s="133"/>
      <c r="L107" s="26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9" customFormat="1" ht="24.95" customHeight="1">
      <c r="A108" s="9"/>
      <c r="B108" s="189"/>
      <c r="C108" s="190"/>
      <c r="D108" s="191" t="s">
        <v>3635</v>
      </c>
      <c r="E108" s="192"/>
      <c r="F108" s="192"/>
      <c r="G108" s="192"/>
      <c r="H108" s="192"/>
      <c r="I108" s="192"/>
      <c r="J108" s="193">
        <f>J233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189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Areál ABYDOS IDEA s.r.o. - výrobní hala P a O a související inženýrské objekty, areál ABYDOS Hazlov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179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 xml:space="preserve">090 - SO 12  Vodovod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21</v>
      </c>
      <c r="D122" s="40"/>
      <c r="E122" s="40"/>
      <c r="F122" s="27" t="str">
        <f>F12</f>
        <v>Hazlov</v>
      </c>
      <c r="G122" s="40"/>
      <c r="H122" s="40"/>
      <c r="I122" s="32" t="s">
        <v>23</v>
      </c>
      <c r="J122" s="79" t="str">
        <f>IF(J12="","",J12)</f>
        <v>23. 2. 2021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25</v>
      </c>
      <c r="D124" s="40"/>
      <c r="E124" s="40"/>
      <c r="F124" s="27" t="str">
        <f>E15</f>
        <v>ABYDOS IDEA s.r.o. Hazlov</v>
      </c>
      <c r="G124" s="40"/>
      <c r="H124" s="40"/>
      <c r="I124" s="32" t="s">
        <v>31</v>
      </c>
      <c r="J124" s="36" t="str">
        <f>E21</f>
        <v>TMS PROJEKT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29</v>
      </c>
      <c r="D125" s="40"/>
      <c r="E125" s="40"/>
      <c r="F125" s="27" t="str">
        <f>IF(E18="","",E18)</f>
        <v>Vyplň údaj</v>
      </c>
      <c r="G125" s="40"/>
      <c r="H125" s="40"/>
      <c r="I125" s="32" t="s">
        <v>34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0" customFormat="1" ht="29.25" customHeight="1">
      <c r="A127" s="195"/>
      <c r="B127" s="196"/>
      <c r="C127" s="197" t="s">
        <v>190</v>
      </c>
      <c r="D127" s="198" t="s">
        <v>62</v>
      </c>
      <c r="E127" s="198" t="s">
        <v>58</v>
      </c>
      <c r="F127" s="198" t="s">
        <v>59</v>
      </c>
      <c r="G127" s="198" t="s">
        <v>191</v>
      </c>
      <c r="H127" s="198" t="s">
        <v>192</v>
      </c>
      <c r="I127" s="198" t="s">
        <v>193</v>
      </c>
      <c r="J127" s="199" t="s">
        <v>183</v>
      </c>
      <c r="K127" s="200" t="s">
        <v>194</v>
      </c>
      <c r="L127" s="201"/>
      <c r="M127" s="100" t="s">
        <v>1</v>
      </c>
      <c r="N127" s="101" t="s">
        <v>41</v>
      </c>
      <c r="O127" s="101" t="s">
        <v>195</v>
      </c>
      <c r="P127" s="101" t="s">
        <v>196</v>
      </c>
      <c r="Q127" s="101" t="s">
        <v>197</v>
      </c>
      <c r="R127" s="101" t="s">
        <v>198</v>
      </c>
      <c r="S127" s="101" t="s">
        <v>199</v>
      </c>
      <c r="T127" s="102" t="s">
        <v>200</v>
      </c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</row>
    <row r="128" spans="1:63" s="2" customFormat="1" ht="22.8" customHeight="1">
      <c r="A128" s="38"/>
      <c r="B128" s="39"/>
      <c r="C128" s="107" t="s">
        <v>201</v>
      </c>
      <c r="D128" s="40"/>
      <c r="E128" s="40"/>
      <c r="F128" s="40"/>
      <c r="G128" s="40"/>
      <c r="H128" s="40"/>
      <c r="I128" s="40"/>
      <c r="J128" s="202">
        <f>BK128</f>
        <v>0</v>
      </c>
      <c r="K128" s="40"/>
      <c r="L128" s="44"/>
      <c r="M128" s="103"/>
      <c r="N128" s="203"/>
      <c r="O128" s="104"/>
      <c r="P128" s="204">
        <f>P129+P206+P217+P233</f>
        <v>0</v>
      </c>
      <c r="Q128" s="104"/>
      <c r="R128" s="204">
        <f>R129+R206+R217+R233</f>
        <v>62.62744</v>
      </c>
      <c r="S128" s="104"/>
      <c r="T128" s="205">
        <f>T129+T206+T217+T233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185</v>
      </c>
      <c r="BK128" s="206">
        <f>BK129+BK206+BK217+BK233</f>
        <v>0</v>
      </c>
    </row>
    <row r="129" spans="1:63" s="11" customFormat="1" ht="25.9" customHeight="1">
      <c r="A129" s="11"/>
      <c r="B129" s="207"/>
      <c r="C129" s="208"/>
      <c r="D129" s="209" t="s">
        <v>76</v>
      </c>
      <c r="E129" s="210" t="s">
        <v>269</v>
      </c>
      <c r="F129" s="210" t="s">
        <v>270</v>
      </c>
      <c r="G129" s="208"/>
      <c r="H129" s="208"/>
      <c r="I129" s="211"/>
      <c r="J129" s="212">
        <f>BK129</f>
        <v>0</v>
      </c>
      <c r="K129" s="208"/>
      <c r="L129" s="213"/>
      <c r="M129" s="214"/>
      <c r="N129" s="215"/>
      <c r="O129" s="215"/>
      <c r="P129" s="216">
        <f>P130+P146+P148+P151+P204</f>
        <v>0</v>
      </c>
      <c r="Q129" s="215"/>
      <c r="R129" s="216">
        <f>R130+R146+R148+R151+R204</f>
        <v>62.59768</v>
      </c>
      <c r="S129" s="215"/>
      <c r="T129" s="217">
        <f>T130+T146+T148+T151+T204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8" t="s">
        <v>8</v>
      </c>
      <c r="AT129" s="219" t="s">
        <v>76</v>
      </c>
      <c r="AU129" s="219" t="s">
        <v>77</v>
      </c>
      <c r="AY129" s="218" t="s">
        <v>204</v>
      </c>
      <c r="BK129" s="220">
        <f>BK130+BK146+BK148+BK151+BK204</f>
        <v>0</v>
      </c>
    </row>
    <row r="130" spans="1:63" s="11" customFormat="1" ht="22.8" customHeight="1">
      <c r="A130" s="11"/>
      <c r="B130" s="207"/>
      <c r="C130" s="208"/>
      <c r="D130" s="209" t="s">
        <v>76</v>
      </c>
      <c r="E130" s="268" t="s">
        <v>8</v>
      </c>
      <c r="F130" s="268" t="s">
        <v>271</v>
      </c>
      <c r="G130" s="208"/>
      <c r="H130" s="208"/>
      <c r="I130" s="211"/>
      <c r="J130" s="269">
        <f>BK130</f>
        <v>0</v>
      </c>
      <c r="K130" s="208"/>
      <c r="L130" s="213"/>
      <c r="M130" s="214"/>
      <c r="N130" s="215"/>
      <c r="O130" s="215"/>
      <c r="P130" s="216">
        <f>SUM(P131:P145)</f>
        <v>0</v>
      </c>
      <c r="Q130" s="215"/>
      <c r="R130" s="216">
        <f>SUM(R131:R145)</f>
        <v>60.192</v>
      </c>
      <c r="S130" s="215"/>
      <c r="T130" s="217">
        <f>SUM(T131:T145)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18" t="s">
        <v>8</v>
      </c>
      <c r="AT130" s="219" t="s">
        <v>76</v>
      </c>
      <c r="AU130" s="219" t="s">
        <v>8</v>
      </c>
      <c r="AY130" s="218" t="s">
        <v>204</v>
      </c>
      <c r="BK130" s="220">
        <f>SUM(BK131:BK145)</f>
        <v>0</v>
      </c>
    </row>
    <row r="131" spans="1:65" s="2" customFormat="1" ht="21.75" customHeight="1">
      <c r="A131" s="38"/>
      <c r="B131" s="39"/>
      <c r="C131" s="221" t="s">
        <v>8</v>
      </c>
      <c r="D131" s="221" t="s">
        <v>205</v>
      </c>
      <c r="E131" s="222" t="s">
        <v>3082</v>
      </c>
      <c r="F131" s="223" t="s">
        <v>3083</v>
      </c>
      <c r="G131" s="224" t="s">
        <v>219</v>
      </c>
      <c r="H131" s="225">
        <v>21.8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3636</v>
      </c>
    </row>
    <row r="132" spans="1:51" s="12" customFormat="1" ht="12">
      <c r="A132" s="12"/>
      <c r="B132" s="235"/>
      <c r="C132" s="236"/>
      <c r="D132" s="237" t="s">
        <v>210</v>
      </c>
      <c r="E132" s="238" t="s">
        <v>1</v>
      </c>
      <c r="F132" s="239" t="s">
        <v>3637</v>
      </c>
      <c r="G132" s="236"/>
      <c r="H132" s="240">
        <v>21.8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6" t="s">
        <v>210</v>
      </c>
      <c r="AU132" s="246" t="s">
        <v>86</v>
      </c>
      <c r="AV132" s="12" t="s">
        <v>86</v>
      </c>
      <c r="AW132" s="12" t="s">
        <v>33</v>
      </c>
      <c r="AX132" s="12" t="s">
        <v>77</v>
      </c>
      <c r="AY132" s="246" t="s">
        <v>204</v>
      </c>
    </row>
    <row r="133" spans="1:65" s="2" customFormat="1" ht="21.75" customHeight="1">
      <c r="A133" s="38"/>
      <c r="B133" s="39"/>
      <c r="C133" s="221" t="s">
        <v>86</v>
      </c>
      <c r="D133" s="221" t="s">
        <v>205</v>
      </c>
      <c r="E133" s="222" t="s">
        <v>3086</v>
      </c>
      <c r="F133" s="223" t="s">
        <v>3087</v>
      </c>
      <c r="G133" s="224" t="s">
        <v>219</v>
      </c>
      <c r="H133" s="225">
        <v>145.333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3638</v>
      </c>
    </row>
    <row r="134" spans="1:51" s="12" customFormat="1" ht="12">
      <c r="A134" s="12"/>
      <c r="B134" s="235"/>
      <c r="C134" s="236"/>
      <c r="D134" s="237" t="s">
        <v>210</v>
      </c>
      <c r="E134" s="238" t="s">
        <v>1</v>
      </c>
      <c r="F134" s="239" t="s">
        <v>3639</v>
      </c>
      <c r="G134" s="236"/>
      <c r="H134" s="240">
        <v>145.333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46" t="s">
        <v>210</v>
      </c>
      <c r="AU134" s="246" t="s">
        <v>86</v>
      </c>
      <c r="AV134" s="12" t="s">
        <v>86</v>
      </c>
      <c r="AW134" s="12" t="s">
        <v>33</v>
      </c>
      <c r="AX134" s="12" t="s">
        <v>77</v>
      </c>
      <c r="AY134" s="246" t="s">
        <v>204</v>
      </c>
    </row>
    <row r="135" spans="1:65" s="2" customFormat="1" ht="21.75" customHeight="1">
      <c r="A135" s="38"/>
      <c r="B135" s="39"/>
      <c r="C135" s="221" t="s">
        <v>118</v>
      </c>
      <c r="D135" s="221" t="s">
        <v>205</v>
      </c>
      <c r="E135" s="222" t="s">
        <v>3090</v>
      </c>
      <c r="F135" s="223" t="s">
        <v>3091</v>
      </c>
      <c r="G135" s="224" t="s">
        <v>219</v>
      </c>
      <c r="H135" s="225">
        <v>145.333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3640</v>
      </c>
    </row>
    <row r="136" spans="1:65" s="2" customFormat="1" ht="16.5" customHeight="1">
      <c r="A136" s="38"/>
      <c r="B136" s="39"/>
      <c r="C136" s="221" t="s">
        <v>209</v>
      </c>
      <c r="D136" s="221" t="s">
        <v>205</v>
      </c>
      <c r="E136" s="222" t="s">
        <v>444</v>
      </c>
      <c r="F136" s="223" t="s">
        <v>445</v>
      </c>
      <c r="G136" s="224" t="s">
        <v>219</v>
      </c>
      <c r="H136" s="225">
        <v>72.667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3641</v>
      </c>
    </row>
    <row r="137" spans="1:51" s="12" customFormat="1" ht="12">
      <c r="A137" s="12"/>
      <c r="B137" s="235"/>
      <c r="C137" s="236"/>
      <c r="D137" s="237" t="s">
        <v>210</v>
      </c>
      <c r="E137" s="238" t="s">
        <v>1</v>
      </c>
      <c r="F137" s="239" t="s">
        <v>3642</v>
      </c>
      <c r="G137" s="236"/>
      <c r="H137" s="240">
        <v>72.667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6" t="s">
        <v>210</v>
      </c>
      <c r="AU137" s="246" t="s">
        <v>86</v>
      </c>
      <c r="AV137" s="12" t="s">
        <v>86</v>
      </c>
      <c r="AW137" s="12" t="s">
        <v>33</v>
      </c>
      <c r="AX137" s="12" t="s">
        <v>77</v>
      </c>
      <c r="AY137" s="246" t="s">
        <v>204</v>
      </c>
    </row>
    <row r="138" spans="1:65" s="2" customFormat="1" ht="21.75" customHeight="1">
      <c r="A138" s="38"/>
      <c r="B138" s="39"/>
      <c r="C138" s="221" t="s">
        <v>224</v>
      </c>
      <c r="D138" s="221" t="s">
        <v>205</v>
      </c>
      <c r="E138" s="222" t="s">
        <v>3104</v>
      </c>
      <c r="F138" s="223" t="s">
        <v>3105</v>
      </c>
      <c r="G138" s="224" t="s">
        <v>219</v>
      </c>
      <c r="H138" s="225">
        <v>218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3643</v>
      </c>
    </row>
    <row r="139" spans="1:65" s="2" customFormat="1" ht="21.75" customHeight="1">
      <c r="A139" s="38"/>
      <c r="B139" s="39"/>
      <c r="C139" s="221" t="s">
        <v>220</v>
      </c>
      <c r="D139" s="221" t="s">
        <v>205</v>
      </c>
      <c r="E139" s="222" t="s">
        <v>316</v>
      </c>
      <c r="F139" s="223" t="s">
        <v>317</v>
      </c>
      <c r="G139" s="224" t="s">
        <v>219</v>
      </c>
      <c r="H139" s="225">
        <v>63.36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3644</v>
      </c>
    </row>
    <row r="140" spans="1:51" s="12" customFormat="1" ht="12">
      <c r="A140" s="12"/>
      <c r="B140" s="235"/>
      <c r="C140" s="236"/>
      <c r="D140" s="237" t="s">
        <v>210</v>
      </c>
      <c r="E140" s="238" t="s">
        <v>1</v>
      </c>
      <c r="F140" s="239" t="s">
        <v>3645</v>
      </c>
      <c r="G140" s="236"/>
      <c r="H140" s="240">
        <v>63.36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6" t="s">
        <v>210</v>
      </c>
      <c r="AU140" s="246" t="s">
        <v>86</v>
      </c>
      <c r="AV140" s="12" t="s">
        <v>86</v>
      </c>
      <c r="AW140" s="12" t="s">
        <v>33</v>
      </c>
      <c r="AX140" s="12" t="s">
        <v>77</v>
      </c>
      <c r="AY140" s="246" t="s">
        <v>204</v>
      </c>
    </row>
    <row r="141" spans="1:65" s="2" customFormat="1" ht="21.75" customHeight="1">
      <c r="A141" s="38"/>
      <c r="B141" s="39"/>
      <c r="C141" s="221" t="s">
        <v>232</v>
      </c>
      <c r="D141" s="221" t="s">
        <v>205</v>
      </c>
      <c r="E141" s="222" t="s">
        <v>3559</v>
      </c>
      <c r="F141" s="223" t="s">
        <v>3560</v>
      </c>
      <c r="G141" s="224" t="s">
        <v>219</v>
      </c>
      <c r="H141" s="225">
        <v>63.36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3646</v>
      </c>
    </row>
    <row r="142" spans="1:65" s="2" customFormat="1" ht="21.75" customHeight="1">
      <c r="A142" s="38"/>
      <c r="B142" s="39"/>
      <c r="C142" s="221" t="s">
        <v>223</v>
      </c>
      <c r="D142" s="221" t="s">
        <v>205</v>
      </c>
      <c r="E142" s="222" t="s">
        <v>457</v>
      </c>
      <c r="F142" s="223" t="s">
        <v>458</v>
      </c>
      <c r="G142" s="224" t="s">
        <v>219</v>
      </c>
      <c r="H142" s="225">
        <v>154.64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209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3647</v>
      </c>
    </row>
    <row r="143" spans="1:65" s="2" customFormat="1" ht="21.75" customHeight="1">
      <c r="A143" s="38"/>
      <c r="B143" s="39"/>
      <c r="C143" s="221" t="s">
        <v>243</v>
      </c>
      <c r="D143" s="221" t="s">
        <v>205</v>
      </c>
      <c r="E143" s="222" t="s">
        <v>3123</v>
      </c>
      <c r="F143" s="223" t="s">
        <v>3124</v>
      </c>
      <c r="G143" s="224" t="s">
        <v>219</v>
      </c>
      <c r="H143" s="225">
        <v>31.68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3648</v>
      </c>
    </row>
    <row r="144" spans="1:65" s="2" customFormat="1" ht="16.5" customHeight="1">
      <c r="A144" s="38"/>
      <c r="B144" s="39"/>
      <c r="C144" s="280" t="s">
        <v>227</v>
      </c>
      <c r="D144" s="280" t="s">
        <v>366</v>
      </c>
      <c r="E144" s="281" t="s">
        <v>1479</v>
      </c>
      <c r="F144" s="282" t="s">
        <v>1480</v>
      </c>
      <c r="G144" s="283" t="s">
        <v>230</v>
      </c>
      <c r="H144" s="284">
        <v>60.192</v>
      </c>
      <c r="I144" s="285"/>
      <c r="J144" s="286">
        <f>ROUND(I144*H144,0)</f>
        <v>0</v>
      </c>
      <c r="K144" s="287"/>
      <c r="L144" s="288"/>
      <c r="M144" s="289" t="s">
        <v>1</v>
      </c>
      <c r="N144" s="290" t="s">
        <v>42</v>
      </c>
      <c r="O144" s="91"/>
      <c r="P144" s="231">
        <f>O144*H144</f>
        <v>0</v>
      </c>
      <c r="Q144" s="231">
        <v>1</v>
      </c>
      <c r="R144" s="231">
        <f>Q144*H144</f>
        <v>60.192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223</v>
      </c>
      <c r="AT144" s="233" t="s">
        <v>366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209</v>
      </c>
      <c r="BM144" s="233" t="s">
        <v>3649</v>
      </c>
    </row>
    <row r="145" spans="1:51" s="12" customFormat="1" ht="12">
      <c r="A145" s="12"/>
      <c r="B145" s="235"/>
      <c r="C145" s="236"/>
      <c r="D145" s="237" t="s">
        <v>210</v>
      </c>
      <c r="E145" s="238" t="s">
        <v>1</v>
      </c>
      <c r="F145" s="239" t="s">
        <v>3650</v>
      </c>
      <c r="G145" s="236"/>
      <c r="H145" s="240">
        <v>60.192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46" t="s">
        <v>210</v>
      </c>
      <c r="AU145" s="246" t="s">
        <v>86</v>
      </c>
      <c r="AV145" s="12" t="s">
        <v>86</v>
      </c>
      <c r="AW145" s="12" t="s">
        <v>33</v>
      </c>
      <c r="AX145" s="12" t="s">
        <v>77</v>
      </c>
      <c r="AY145" s="246" t="s">
        <v>204</v>
      </c>
    </row>
    <row r="146" spans="1:63" s="11" customFormat="1" ht="22.8" customHeight="1">
      <c r="A146" s="11"/>
      <c r="B146" s="207"/>
      <c r="C146" s="208"/>
      <c r="D146" s="209" t="s">
        <v>76</v>
      </c>
      <c r="E146" s="268" t="s">
        <v>118</v>
      </c>
      <c r="F146" s="268" t="s">
        <v>541</v>
      </c>
      <c r="G146" s="208"/>
      <c r="H146" s="208"/>
      <c r="I146" s="211"/>
      <c r="J146" s="269">
        <f>BK146</f>
        <v>0</v>
      </c>
      <c r="K146" s="208"/>
      <c r="L146" s="213"/>
      <c r="M146" s="214"/>
      <c r="N146" s="215"/>
      <c r="O146" s="215"/>
      <c r="P146" s="216">
        <f>P147</f>
        <v>0</v>
      </c>
      <c r="Q146" s="215"/>
      <c r="R146" s="216">
        <f>R147</f>
        <v>0.0045</v>
      </c>
      <c r="S146" s="215"/>
      <c r="T146" s="217">
        <f>T147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218" t="s">
        <v>8</v>
      </c>
      <c r="AT146" s="219" t="s">
        <v>76</v>
      </c>
      <c r="AU146" s="219" t="s">
        <v>8</v>
      </c>
      <c r="AY146" s="218" t="s">
        <v>204</v>
      </c>
      <c r="BK146" s="220">
        <f>BK147</f>
        <v>0</v>
      </c>
    </row>
    <row r="147" spans="1:65" s="2" customFormat="1" ht="21.75" customHeight="1">
      <c r="A147" s="38"/>
      <c r="B147" s="39"/>
      <c r="C147" s="221" t="s">
        <v>250</v>
      </c>
      <c r="D147" s="221" t="s">
        <v>205</v>
      </c>
      <c r="E147" s="222" t="s">
        <v>3651</v>
      </c>
      <c r="F147" s="223" t="s">
        <v>3652</v>
      </c>
      <c r="G147" s="224" t="s">
        <v>473</v>
      </c>
      <c r="H147" s="225">
        <v>10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0.00045</v>
      </c>
      <c r="R147" s="231">
        <f>Q147*H147</f>
        <v>0.0045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209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86</v>
      </c>
    </row>
    <row r="148" spans="1:63" s="11" customFormat="1" ht="22.8" customHeight="1">
      <c r="A148" s="11"/>
      <c r="B148" s="207"/>
      <c r="C148" s="208"/>
      <c r="D148" s="209" t="s">
        <v>76</v>
      </c>
      <c r="E148" s="268" t="s">
        <v>209</v>
      </c>
      <c r="F148" s="268" t="s">
        <v>698</v>
      </c>
      <c r="G148" s="208"/>
      <c r="H148" s="208"/>
      <c r="I148" s="211"/>
      <c r="J148" s="269">
        <f>BK148</f>
        <v>0</v>
      </c>
      <c r="K148" s="208"/>
      <c r="L148" s="213"/>
      <c r="M148" s="214"/>
      <c r="N148" s="215"/>
      <c r="O148" s="215"/>
      <c r="P148" s="216">
        <f>SUM(P149:P150)</f>
        <v>0</v>
      </c>
      <c r="Q148" s="215"/>
      <c r="R148" s="216">
        <f>SUM(R149:R150)</f>
        <v>0</v>
      </c>
      <c r="S148" s="215"/>
      <c r="T148" s="217">
        <f>SUM(T149:T150)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18" t="s">
        <v>8</v>
      </c>
      <c r="AT148" s="219" t="s">
        <v>76</v>
      </c>
      <c r="AU148" s="219" t="s">
        <v>8</v>
      </c>
      <c r="AY148" s="218" t="s">
        <v>204</v>
      </c>
      <c r="BK148" s="220">
        <f>SUM(BK149:BK150)</f>
        <v>0</v>
      </c>
    </row>
    <row r="149" spans="1:65" s="2" customFormat="1" ht="21.75" customHeight="1">
      <c r="A149" s="38"/>
      <c r="B149" s="39"/>
      <c r="C149" s="221" t="s">
        <v>231</v>
      </c>
      <c r="D149" s="221" t="s">
        <v>205</v>
      </c>
      <c r="E149" s="222" t="s">
        <v>1483</v>
      </c>
      <c r="F149" s="223" t="s">
        <v>1484</v>
      </c>
      <c r="G149" s="224" t="s">
        <v>219</v>
      </c>
      <c r="H149" s="225">
        <v>31.68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209</v>
      </c>
      <c r="AT149" s="233" t="s">
        <v>205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209</v>
      </c>
      <c r="BM149" s="233" t="s">
        <v>3653</v>
      </c>
    </row>
    <row r="150" spans="1:65" s="2" customFormat="1" ht="21.75" customHeight="1">
      <c r="A150" s="38"/>
      <c r="B150" s="39"/>
      <c r="C150" s="221" t="s">
        <v>315</v>
      </c>
      <c r="D150" s="221" t="s">
        <v>205</v>
      </c>
      <c r="E150" s="222" t="s">
        <v>3654</v>
      </c>
      <c r="F150" s="223" t="s">
        <v>3655</v>
      </c>
      <c r="G150" s="224" t="s">
        <v>219</v>
      </c>
      <c r="H150" s="225">
        <v>4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209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209</v>
      </c>
      <c r="BM150" s="233" t="s">
        <v>3656</v>
      </c>
    </row>
    <row r="151" spans="1:63" s="11" customFormat="1" ht="22.8" customHeight="1">
      <c r="A151" s="11"/>
      <c r="B151" s="207"/>
      <c r="C151" s="208"/>
      <c r="D151" s="209" t="s">
        <v>76</v>
      </c>
      <c r="E151" s="268" t="s">
        <v>223</v>
      </c>
      <c r="F151" s="268" t="s">
        <v>863</v>
      </c>
      <c r="G151" s="208"/>
      <c r="H151" s="208"/>
      <c r="I151" s="211"/>
      <c r="J151" s="269">
        <f>BK151</f>
        <v>0</v>
      </c>
      <c r="K151" s="208"/>
      <c r="L151" s="213"/>
      <c r="M151" s="214"/>
      <c r="N151" s="215"/>
      <c r="O151" s="215"/>
      <c r="P151" s="216">
        <f>SUM(P152:P203)</f>
        <v>0</v>
      </c>
      <c r="Q151" s="215"/>
      <c r="R151" s="216">
        <f>SUM(R152:R203)</f>
        <v>2.40118</v>
      </c>
      <c r="S151" s="215"/>
      <c r="T151" s="217">
        <f>SUM(T152:T203)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218" t="s">
        <v>8</v>
      </c>
      <c r="AT151" s="219" t="s">
        <v>76</v>
      </c>
      <c r="AU151" s="219" t="s">
        <v>8</v>
      </c>
      <c r="AY151" s="218" t="s">
        <v>204</v>
      </c>
      <c r="BK151" s="220">
        <f>SUM(BK152:BK203)</f>
        <v>0</v>
      </c>
    </row>
    <row r="152" spans="1:65" s="2" customFormat="1" ht="21.75" customHeight="1">
      <c r="A152" s="38"/>
      <c r="B152" s="39"/>
      <c r="C152" s="221" t="s">
        <v>235</v>
      </c>
      <c r="D152" s="221" t="s">
        <v>205</v>
      </c>
      <c r="E152" s="222" t="s">
        <v>3657</v>
      </c>
      <c r="F152" s="223" t="s">
        <v>3658</v>
      </c>
      <c r="G152" s="224" t="s">
        <v>473</v>
      </c>
      <c r="H152" s="225">
        <v>25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209</v>
      </c>
    </row>
    <row r="153" spans="1:65" s="2" customFormat="1" ht="21.75" customHeight="1">
      <c r="A153" s="38"/>
      <c r="B153" s="39"/>
      <c r="C153" s="280" t="s">
        <v>9</v>
      </c>
      <c r="D153" s="280" t="s">
        <v>366</v>
      </c>
      <c r="E153" s="281" t="s">
        <v>3659</v>
      </c>
      <c r="F153" s="282" t="s">
        <v>3660</v>
      </c>
      <c r="G153" s="283" t="s">
        <v>473</v>
      </c>
      <c r="H153" s="284">
        <v>25</v>
      </c>
      <c r="I153" s="285"/>
      <c r="J153" s="286">
        <f>ROUND(I153*H153,0)</f>
        <v>0</v>
      </c>
      <c r="K153" s="287"/>
      <c r="L153" s="288"/>
      <c r="M153" s="289" t="s">
        <v>1</v>
      </c>
      <c r="N153" s="29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223</v>
      </c>
      <c r="AT153" s="233" t="s">
        <v>366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220</v>
      </c>
    </row>
    <row r="154" spans="1:65" s="2" customFormat="1" ht="21.75" customHeight="1">
      <c r="A154" s="38"/>
      <c r="B154" s="39"/>
      <c r="C154" s="221" t="s">
        <v>240</v>
      </c>
      <c r="D154" s="221" t="s">
        <v>205</v>
      </c>
      <c r="E154" s="222" t="s">
        <v>3661</v>
      </c>
      <c r="F154" s="223" t="s">
        <v>3662</v>
      </c>
      <c r="G154" s="224" t="s">
        <v>473</v>
      </c>
      <c r="H154" s="225">
        <v>173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209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223</v>
      </c>
    </row>
    <row r="155" spans="1:65" s="2" customFormat="1" ht="21.75" customHeight="1">
      <c r="A155" s="38"/>
      <c r="B155" s="39"/>
      <c r="C155" s="280" t="s">
        <v>329</v>
      </c>
      <c r="D155" s="280" t="s">
        <v>366</v>
      </c>
      <c r="E155" s="281" t="s">
        <v>3663</v>
      </c>
      <c r="F155" s="282" t="s">
        <v>3664</v>
      </c>
      <c r="G155" s="283" t="s">
        <v>473</v>
      </c>
      <c r="H155" s="284">
        <v>173</v>
      </c>
      <c r="I155" s="285"/>
      <c r="J155" s="286">
        <f>ROUND(I155*H155,0)</f>
        <v>0</v>
      </c>
      <c r="K155" s="287"/>
      <c r="L155" s="288"/>
      <c r="M155" s="289" t="s">
        <v>1</v>
      </c>
      <c r="N155" s="290" t="s">
        <v>42</v>
      </c>
      <c r="O155" s="91"/>
      <c r="P155" s="231">
        <f>O155*H155</f>
        <v>0</v>
      </c>
      <c r="Q155" s="231">
        <v>0.00318</v>
      </c>
      <c r="R155" s="231">
        <f>Q155*H155</f>
        <v>0.55014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223</v>
      </c>
      <c r="AT155" s="233" t="s">
        <v>366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209</v>
      </c>
      <c r="BM155" s="233" t="s">
        <v>227</v>
      </c>
    </row>
    <row r="156" spans="1:65" s="2" customFormat="1" ht="21.75" customHeight="1">
      <c r="A156" s="38"/>
      <c r="B156" s="39"/>
      <c r="C156" s="221" t="s">
        <v>246</v>
      </c>
      <c r="D156" s="221" t="s">
        <v>205</v>
      </c>
      <c r="E156" s="222" t="s">
        <v>3665</v>
      </c>
      <c r="F156" s="223" t="s">
        <v>3666</v>
      </c>
      <c r="G156" s="224" t="s">
        <v>274</v>
      </c>
      <c r="H156" s="225">
        <v>2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231</v>
      </c>
    </row>
    <row r="157" spans="1:65" s="2" customFormat="1" ht="16.5" customHeight="1">
      <c r="A157" s="38"/>
      <c r="B157" s="39"/>
      <c r="C157" s="280" t="s">
        <v>339</v>
      </c>
      <c r="D157" s="280" t="s">
        <v>366</v>
      </c>
      <c r="E157" s="281" t="s">
        <v>3667</v>
      </c>
      <c r="F157" s="282" t="s">
        <v>3668</v>
      </c>
      <c r="G157" s="283" t="s">
        <v>274</v>
      </c>
      <c r="H157" s="284">
        <v>2</v>
      </c>
      <c r="I157" s="285"/>
      <c r="J157" s="286">
        <f>ROUND(I157*H157,0)</f>
        <v>0</v>
      </c>
      <c r="K157" s="287"/>
      <c r="L157" s="288"/>
      <c r="M157" s="289" t="s">
        <v>1</v>
      </c>
      <c r="N157" s="290" t="s">
        <v>42</v>
      </c>
      <c r="O157" s="91"/>
      <c r="P157" s="231">
        <f>O157*H157</f>
        <v>0</v>
      </c>
      <c r="Q157" s="231">
        <v>0.00022</v>
      </c>
      <c r="R157" s="231">
        <f>Q157*H157</f>
        <v>0.00044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223</v>
      </c>
      <c r="AT157" s="233" t="s">
        <v>366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209</v>
      </c>
      <c r="BM157" s="233" t="s">
        <v>235</v>
      </c>
    </row>
    <row r="158" spans="1:65" s="2" customFormat="1" ht="21.75" customHeight="1">
      <c r="A158" s="38"/>
      <c r="B158" s="39"/>
      <c r="C158" s="221" t="s">
        <v>249</v>
      </c>
      <c r="D158" s="221" t="s">
        <v>205</v>
      </c>
      <c r="E158" s="222" t="s">
        <v>3669</v>
      </c>
      <c r="F158" s="223" t="s">
        <v>3670</v>
      </c>
      <c r="G158" s="224" t="s">
        <v>274</v>
      </c>
      <c r="H158" s="225">
        <v>2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209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240</v>
      </c>
    </row>
    <row r="159" spans="1:65" s="2" customFormat="1" ht="16.5" customHeight="1">
      <c r="A159" s="38"/>
      <c r="B159" s="39"/>
      <c r="C159" s="280" t="s">
        <v>7</v>
      </c>
      <c r="D159" s="280" t="s">
        <v>366</v>
      </c>
      <c r="E159" s="281" t="s">
        <v>3671</v>
      </c>
      <c r="F159" s="282" t="s">
        <v>3672</v>
      </c>
      <c r="G159" s="283" t="s">
        <v>274</v>
      </c>
      <c r="H159" s="284">
        <v>2</v>
      </c>
      <c r="I159" s="285"/>
      <c r="J159" s="286">
        <f>ROUND(I159*H159,0)</f>
        <v>0</v>
      </c>
      <c r="K159" s="287"/>
      <c r="L159" s="288"/>
      <c r="M159" s="289" t="s">
        <v>1</v>
      </c>
      <c r="N159" s="290" t="s">
        <v>42</v>
      </c>
      <c r="O159" s="91"/>
      <c r="P159" s="231">
        <f>O159*H159</f>
        <v>0</v>
      </c>
      <c r="Q159" s="231">
        <v>0.00032</v>
      </c>
      <c r="R159" s="231">
        <f>Q159*H159</f>
        <v>0.00064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223</v>
      </c>
      <c r="AT159" s="233" t="s">
        <v>366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246</v>
      </c>
    </row>
    <row r="160" spans="1:65" s="2" customFormat="1" ht="21.75" customHeight="1">
      <c r="A160" s="38"/>
      <c r="B160" s="39"/>
      <c r="C160" s="221" t="s">
        <v>361</v>
      </c>
      <c r="D160" s="221" t="s">
        <v>205</v>
      </c>
      <c r="E160" s="222" t="s">
        <v>3673</v>
      </c>
      <c r="F160" s="223" t="s">
        <v>3674</v>
      </c>
      <c r="G160" s="224" t="s">
        <v>274</v>
      </c>
      <c r="H160" s="225">
        <v>11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209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249</v>
      </c>
    </row>
    <row r="161" spans="1:65" s="2" customFormat="1" ht="16.5" customHeight="1">
      <c r="A161" s="38"/>
      <c r="B161" s="39"/>
      <c r="C161" s="280" t="s">
        <v>365</v>
      </c>
      <c r="D161" s="280" t="s">
        <v>366</v>
      </c>
      <c r="E161" s="281" t="s">
        <v>3675</v>
      </c>
      <c r="F161" s="282" t="s">
        <v>3676</v>
      </c>
      <c r="G161" s="283" t="s">
        <v>274</v>
      </c>
      <c r="H161" s="284">
        <v>11</v>
      </c>
      <c r="I161" s="285"/>
      <c r="J161" s="286">
        <f>ROUND(I161*H161,0)</f>
        <v>0</v>
      </c>
      <c r="K161" s="287"/>
      <c r="L161" s="288"/>
      <c r="M161" s="289" t="s">
        <v>1</v>
      </c>
      <c r="N161" s="290" t="s">
        <v>42</v>
      </c>
      <c r="O161" s="91"/>
      <c r="P161" s="231">
        <f>O161*H161</f>
        <v>0</v>
      </c>
      <c r="Q161" s="231">
        <v>0.00072</v>
      </c>
      <c r="R161" s="231">
        <f>Q161*H161</f>
        <v>0.00792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223</v>
      </c>
      <c r="AT161" s="233" t="s">
        <v>366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361</v>
      </c>
    </row>
    <row r="162" spans="1:65" s="2" customFormat="1" ht="21.75" customHeight="1">
      <c r="A162" s="38"/>
      <c r="B162" s="39"/>
      <c r="C162" s="221" t="s">
        <v>253</v>
      </c>
      <c r="D162" s="221" t="s">
        <v>205</v>
      </c>
      <c r="E162" s="222" t="s">
        <v>3677</v>
      </c>
      <c r="F162" s="223" t="s">
        <v>3678</v>
      </c>
      <c r="G162" s="224" t="s">
        <v>274</v>
      </c>
      <c r="H162" s="225">
        <v>6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209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253</v>
      </c>
    </row>
    <row r="163" spans="1:65" s="2" customFormat="1" ht="16.5" customHeight="1">
      <c r="A163" s="38"/>
      <c r="B163" s="39"/>
      <c r="C163" s="280" t="s">
        <v>376</v>
      </c>
      <c r="D163" s="280" t="s">
        <v>366</v>
      </c>
      <c r="E163" s="281" t="s">
        <v>3679</v>
      </c>
      <c r="F163" s="282" t="s">
        <v>3680</v>
      </c>
      <c r="G163" s="283" t="s">
        <v>274</v>
      </c>
      <c r="H163" s="284">
        <v>1</v>
      </c>
      <c r="I163" s="285"/>
      <c r="J163" s="286">
        <f>ROUND(I163*H163,0)</f>
        <v>0</v>
      </c>
      <c r="K163" s="287"/>
      <c r="L163" s="288"/>
      <c r="M163" s="289" t="s">
        <v>1</v>
      </c>
      <c r="N163" s="290" t="s">
        <v>42</v>
      </c>
      <c r="O163" s="91"/>
      <c r="P163" s="231">
        <f>O163*H163</f>
        <v>0</v>
      </c>
      <c r="Q163" s="231">
        <v>0.0016</v>
      </c>
      <c r="R163" s="231">
        <f>Q163*H163</f>
        <v>0.0016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223</v>
      </c>
      <c r="AT163" s="233" t="s">
        <v>366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256</v>
      </c>
    </row>
    <row r="164" spans="1:65" s="2" customFormat="1" ht="16.5" customHeight="1">
      <c r="A164" s="38"/>
      <c r="B164" s="39"/>
      <c r="C164" s="280" t="s">
        <v>256</v>
      </c>
      <c r="D164" s="280" t="s">
        <v>366</v>
      </c>
      <c r="E164" s="281" t="s">
        <v>3681</v>
      </c>
      <c r="F164" s="282" t="s">
        <v>3682</v>
      </c>
      <c r="G164" s="283" t="s">
        <v>274</v>
      </c>
      <c r="H164" s="284">
        <v>4</v>
      </c>
      <c r="I164" s="285"/>
      <c r="J164" s="286">
        <f>ROUND(I164*H164,0)</f>
        <v>0</v>
      </c>
      <c r="K164" s="287"/>
      <c r="L164" s="288"/>
      <c r="M164" s="289" t="s">
        <v>1</v>
      </c>
      <c r="N164" s="290" t="s">
        <v>42</v>
      </c>
      <c r="O164" s="91"/>
      <c r="P164" s="231">
        <f>O164*H164</f>
        <v>0</v>
      </c>
      <c r="Q164" s="231">
        <v>0.00121</v>
      </c>
      <c r="R164" s="231">
        <f>Q164*H164</f>
        <v>0.00484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223</v>
      </c>
      <c r="AT164" s="233" t="s">
        <v>366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389</v>
      </c>
    </row>
    <row r="165" spans="1:65" s="2" customFormat="1" ht="16.5" customHeight="1">
      <c r="A165" s="38"/>
      <c r="B165" s="39"/>
      <c r="C165" s="280" t="s">
        <v>384</v>
      </c>
      <c r="D165" s="280" t="s">
        <v>366</v>
      </c>
      <c r="E165" s="281" t="s">
        <v>3683</v>
      </c>
      <c r="F165" s="282" t="s">
        <v>3684</v>
      </c>
      <c r="G165" s="283" t="s">
        <v>274</v>
      </c>
      <c r="H165" s="284">
        <v>1</v>
      </c>
      <c r="I165" s="285"/>
      <c r="J165" s="286">
        <f>ROUND(I165*H165,0)</f>
        <v>0</v>
      </c>
      <c r="K165" s="287"/>
      <c r="L165" s="288"/>
      <c r="M165" s="289" t="s">
        <v>1</v>
      </c>
      <c r="N165" s="290" t="s">
        <v>42</v>
      </c>
      <c r="O165" s="91"/>
      <c r="P165" s="231">
        <f>O165*H165</f>
        <v>0</v>
      </c>
      <c r="Q165" s="231">
        <v>0.00072</v>
      </c>
      <c r="R165" s="231">
        <f>Q165*H165</f>
        <v>0.00072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223</v>
      </c>
      <c r="AT165" s="233" t="s">
        <v>366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399</v>
      </c>
    </row>
    <row r="166" spans="1:65" s="2" customFormat="1" ht="21.75" customHeight="1">
      <c r="A166" s="38"/>
      <c r="B166" s="39"/>
      <c r="C166" s="221" t="s">
        <v>389</v>
      </c>
      <c r="D166" s="221" t="s">
        <v>205</v>
      </c>
      <c r="E166" s="222" t="s">
        <v>3685</v>
      </c>
      <c r="F166" s="223" t="s">
        <v>3686</v>
      </c>
      <c r="G166" s="224" t="s">
        <v>274</v>
      </c>
      <c r="H166" s="225">
        <v>4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488</v>
      </c>
    </row>
    <row r="167" spans="1:65" s="2" customFormat="1" ht="16.5" customHeight="1">
      <c r="A167" s="38"/>
      <c r="B167" s="39"/>
      <c r="C167" s="280" t="s">
        <v>394</v>
      </c>
      <c r="D167" s="280" t="s">
        <v>366</v>
      </c>
      <c r="E167" s="281" t="s">
        <v>3687</v>
      </c>
      <c r="F167" s="282" t="s">
        <v>3688</v>
      </c>
      <c r="G167" s="283" t="s">
        <v>274</v>
      </c>
      <c r="H167" s="284">
        <v>4</v>
      </c>
      <c r="I167" s="285"/>
      <c r="J167" s="286">
        <f>ROUND(I167*H167,0)</f>
        <v>0</v>
      </c>
      <c r="K167" s="287"/>
      <c r="L167" s="288"/>
      <c r="M167" s="289" t="s">
        <v>1</v>
      </c>
      <c r="N167" s="290" t="s">
        <v>42</v>
      </c>
      <c r="O167" s="91"/>
      <c r="P167" s="231">
        <f>O167*H167</f>
        <v>0</v>
      </c>
      <c r="Q167" s="231">
        <v>0.00141</v>
      </c>
      <c r="R167" s="231">
        <f>Q167*H167</f>
        <v>0.00564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223</v>
      </c>
      <c r="AT167" s="233" t="s">
        <v>366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491</v>
      </c>
    </row>
    <row r="168" spans="1:65" s="2" customFormat="1" ht="21.75" customHeight="1">
      <c r="A168" s="38"/>
      <c r="B168" s="39"/>
      <c r="C168" s="221" t="s">
        <v>399</v>
      </c>
      <c r="D168" s="221" t="s">
        <v>205</v>
      </c>
      <c r="E168" s="222" t="s">
        <v>3689</v>
      </c>
      <c r="F168" s="223" t="s">
        <v>3690</v>
      </c>
      <c r="G168" s="224" t="s">
        <v>274</v>
      </c>
      <c r="H168" s="225">
        <v>3</v>
      </c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209</v>
      </c>
      <c r="AT168" s="233" t="s">
        <v>205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209</v>
      </c>
      <c r="BM168" s="233" t="s">
        <v>498</v>
      </c>
    </row>
    <row r="169" spans="1:65" s="2" customFormat="1" ht="21.75" customHeight="1">
      <c r="A169" s="38"/>
      <c r="B169" s="39"/>
      <c r="C169" s="280" t="s">
        <v>406</v>
      </c>
      <c r="D169" s="280" t="s">
        <v>366</v>
      </c>
      <c r="E169" s="281" t="s">
        <v>3691</v>
      </c>
      <c r="F169" s="282" t="s">
        <v>3692</v>
      </c>
      <c r="G169" s="283" t="s">
        <v>274</v>
      </c>
      <c r="H169" s="284">
        <v>3</v>
      </c>
      <c r="I169" s="285"/>
      <c r="J169" s="286">
        <f>ROUND(I169*H169,0)</f>
        <v>0</v>
      </c>
      <c r="K169" s="287"/>
      <c r="L169" s="288"/>
      <c r="M169" s="289" t="s">
        <v>1</v>
      </c>
      <c r="N169" s="290" t="s">
        <v>42</v>
      </c>
      <c r="O169" s="91"/>
      <c r="P169" s="231">
        <f>O169*H169</f>
        <v>0</v>
      </c>
      <c r="Q169" s="231">
        <v>0.00223</v>
      </c>
      <c r="R169" s="231">
        <f>Q169*H169</f>
        <v>0.006690000000000001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223</v>
      </c>
      <c r="AT169" s="233" t="s">
        <v>366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209</v>
      </c>
      <c r="BM169" s="233" t="s">
        <v>506</v>
      </c>
    </row>
    <row r="170" spans="1:65" s="2" customFormat="1" ht="21.75" customHeight="1">
      <c r="A170" s="38"/>
      <c r="B170" s="39"/>
      <c r="C170" s="221" t="s">
        <v>488</v>
      </c>
      <c r="D170" s="221" t="s">
        <v>205</v>
      </c>
      <c r="E170" s="222" t="s">
        <v>3693</v>
      </c>
      <c r="F170" s="223" t="s">
        <v>3694</v>
      </c>
      <c r="G170" s="224" t="s">
        <v>274</v>
      </c>
      <c r="H170" s="225">
        <v>2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209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604</v>
      </c>
    </row>
    <row r="171" spans="1:65" s="2" customFormat="1" ht="21.75" customHeight="1">
      <c r="A171" s="38"/>
      <c r="B171" s="39"/>
      <c r="C171" s="280" t="s">
        <v>573</v>
      </c>
      <c r="D171" s="280" t="s">
        <v>366</v>
      </c>
      <c r="E171" s="281" t="s">
        <v>3695</v>
      </c>
      <c r="F171" s="282" t="s">
        <v>3696</v>
      </c>
      <c r="G171" s="283" t="s">
        <v>274</v>
      </c>
      <c r="H171" s="284">
        <v>2</v>
      </c>
      <c r="I171" s="285"/>
      <c r="J171" s="286">
        <f>ROUND(I171*H171,0)</f>
        <v>0</v>
      </c>
      <c r="K171" s="287"/>
      <c r="L171" s="288"/>
      <c r="M171" s="289" t="s">
        <v>1</v>
      </c>
      <c r="N171" s="290" t="s">
        <v>42</v>
      </c>
      <c r="O171" s="91"/>
      <c r="P171" s="231">
        <f>O171*H171</f>
        <v>0</v>
      </c>
      <c r="Q171" s="231">
        <v>0.0051</v>
      </c>
      <c r="R171" s="231">
        <f>Q171*H171</f>
        <v>0.0102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223</v>
      </c>
      <c r="AT171" s="233" t="s">
        <v>366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518</v>
      </c>
    </row>
    <row r="172" spans="1:65" s="2" customFormat="1" ht="21.75" customHeight="1">
      <c r="A172" s="38"/>
      <c r="B172" s="39"/>
      <c r="C172" s="221" t="s">
        <v>491</v>
      </c>
      <c r="D172" s="221" t="s">
        <v>205</v>
      </c>
      <c r="E172" s="222" t="s">
        <v>3697</v>
      </c>
      <c r="F172" s="223" t="s">
        <v>3698</v>
      </c>
      <c r="G172" s="224" t="s">
        <v>274</v>
      </c>
      <c r="H172" s="225">
        <v>2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209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209</v>
      </c>
      <c r="BM172" s="233" t="s">
        <v>524</v>
      </c>
    </row>
    <row r="173" spans="1:65" s="2" customFormat="1" ht="21.75" customHeight="1">
      <c r="A173" s="38"/>
      <c r="B173" s="39"/>
      <c r="C173" s="221" t="s">
        <v>581</v>
      </c>
      <c r="D173" s="221" t="s">
        <v>205</v>
      </c>
      <c r="E173" s="222" t="s">
        <v>3699</v>
      </c>
      <c r="F173" s="223" t="s">
        <v>3700</v>
      </c>
      <c r="G173" s="224" t="s">
        <v>274</v>
      </c>
      <c r="H173" s="225">
        <v>2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209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209</v>
      </c>
      <c r="BM173" s="233" t="s">
        <v>527</v>
      </c>
    </row>
    <row r="174" spans="1:65" s="2" customFormat="1" ht="21.75" customHeight="1">
      <c r="A174" s="38"/>
      <c r="B174" s="39"/>
      <c r="C174" s="221" t="s">
        <v>498</v>
      </c>
      <c r="D174" s="221" t="s">
        <v>205</v>
      </c>
      <c r="E174" s="222" t="s">
        <v>3701</v>
      </c>
      <c r="F174" s="223" t="s">
        <v>3702</v>
      </c>
      <c r="G174" s="224" t="s">
        <v>274</v>
      </c>
      <c r="H174" s="225">
        <v>4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0.00072</v>
      </c>
      <c r="R174" s="231">
        <f>Q174*H174</f>
        <v>0.00288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209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209</v>
      </c>
      <c r="BM174" s="233" t="s">
        <v>3703</v>
      </c>
    </row>
    <row r="175" spans="1:65" s="2" customFormat="1" ht="21.75" customHeight="1">
      <c r="A175" s="38"/>
      <c r="B175" s="39"/>
      <c r="C175" s="280" t="s">
        <v>589</v>
      </c>
      <c r="D175" s="280" t="s">
        <v>366</v>
      </c>
      <c r="E175" s="281" t="s">
        <v>3704</v>
      </c>
      <c r="F175" s="282" t="s">
        <v>3705</v>
      </c>
      <c r="G175" s="283" t="s">
        <v>274</v>
      </c>
      <c r="H175" s="284">
        <v>4</v>
      </c>
      <c r="I175" s="285"/>
      <c r="J175" s="286">
        <f>ROUND(I175*H175,0)</f>
        <v>0</v>
      </c>
      <c r="K175" s="287"/>
      <c r="L175" s="288"/>
      <c r="M175" s="289" t="s">
        <v>1</v>
      </c>
      <c r="N175" s="290" t="s">
        <v>42</v>
      </c>
      <c r="O175" s="91"/>
      <c r="P175" s="231">
        <f>O175*H175</f>
        <v>0</v>
      </c>
      <c r="Q175" s="231">
        <v>0.0073</v>
      </c>
      <c r="R175" s="231">
        <f>Q175*H175</f>
        <v>0.0292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223</v>
      </c>
      <c r="AT175" s="233" t="s">
        <v>366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3706</v>
      </c>
    </row>
    <row r="176" spans="1:65" s="2" customFormat="1" ht="21.75" customHeight="1">
      <c r="A176" s="38"/>
      <c r="B176" s="39"/>
      <c r="C176" s="280" t="s">
        <v>506</v>
      </c>
      <c r="D176" s="280" t="s">
        <v>366</v>
      </c>
      <c r="E176" s="281" t="s">
        <v>3707</v>
      </c>
      <c r="F176" s="282" t="s">
        <v>3708</v>
      </c>
      <c r="G176" s="283" t="s">
        <v>274</v>
      </c>
      <c r="H176" s="284">
        <v>4</v>
      </c>
      <c r="I176" s="285"/>
      <c r="J176" s="286">
        <f>ROUND(I176*H176,0)</f>
        <v>0</v>
      </c>
      <c r="K176" s="287"/>
      <c r="L176" s="288"/>
      <c r="M176" s="289" t="s">
        <v>1</v>
      </c>
      <c r="N176" s="290" t="s">
        <v>42</v>
      </c>
      <c r="O176" s="91"/>
      <c r="P176" s="231">
        <f>O176*H176</f>
        <v>0</v>
      </c>
      <c r="Q176" s="231">
        <v>0.0035</v>
      </c>
      <c r="R176" s="231">
        <f>Q176*H176</f>
        <v>0.014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223</v>
      </c>
      <c r="AT176" s="233" t="s">
        <v>366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3709</v>
      </c>
    </row>
    <row r="177" spans="1:65" s="2" customFormat="1" ht="21.75" customHeight="1">
      <c r="A177" s="38"/>
      <c r="B177" s="39"/>
      <c r="C177" s="221" t="s">
        <v>599</v>
      </c>
      <c r="D177" s="221" t="s">
        <v>205</v>
      </c>
      <c r="E177" s="222" t="s">
        <v>3710</v>
      </c>
      <c r="F177" s="223" t="s">
        <v>3711</v>
      </c>
      <c r="G177" s="224" t="s">
        <v>274</v>
      </c>
      <c r="H177" s="225">
        <v>7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2E-05</v>
      </c>
      <c r="R177" s="231">
        <f>Q177*H177</f>
        <v>0.00014000000000000001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209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530</v>
      </c>
    </row>
    <row r="178" spans="1:65" s="2" customFormat="1" ht="21.75" customHeight="1">
      <c r="A178" s="38"/>
      <c r="B178" s="39"/>
      <c r="C178" s="280" t="s">
        <v>604</v>
      </c>
      <c r="D178" s="280" t="s">
        <v>366</v>
      </c>
      <c r="E178" s="281" t="s">
        <v>3712</v>
      </c>
      <c r="F178" s="282" t="s">
        <v>3713</v>
      </c>
      <c r="G178" s="283" t="s">
        <v>274</v>
      </c>
      <c r="H178" s="284">
        <v>7</v>
      </c>
      <c r="I178" s="285"/>
      <c r="J178" s="286">
        <f>ROUND(I178*H178,0)</f>
        <v>0</v>
      </c>
      <c r="K178" s="287"/>
      <c r="L178" s="288"/>
      <c r="M178" s="289" t="s">
        <v>1</v>
      </c>
      <c r="N178" s="290" t="s">
        <v>42</v>
      </c>
      <c r="O178" s="91"/>
      <c r="P178" s="231">
        <f>O178*H178</f>
        <v>0</v>
      </c>
      <c r="Q178" s="231">
        <v>0.00208</v>
      </c>
      <c r="R178" s="231">
        <f>Q178*H178</f>
        <v>0.014559999999999998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223</v>
      </c>
      <c r="AT178" s="233" t="s">
        <v>366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209</v>
      </c>
      <c r="BM178" s="233" t="s">
        <v>534</v>
      </c>
    </row>
    <row r="179" spans="1:65" s="2" customFormat="1" ht="21.75" customHeight="1">
      <c r="A179" s="38"/>
      <c r="B179" s="39"/>
      <c r="C179" s="221" t="s">
        <v>609</v>
      </c>
      <c r="D179" s="221" t="s">
        <v>205</v>
      </c>
      <c r="E179" s="222" t="s">
        <v>3714</v>
      </c>
      <c r="F179" s="223" t="s">
        <v>3715</v>
      </c>
      <c r="G179" s="224" t="s">
        <v>274</v>
      </c>
      <c r="H179" s="225">
        <v>2</v>
      </c>
      <c r="I179" s="226"/>
      <c r="J179" s="227">
        <f>ROUND(I179*H179,0)</f>
        <v>0</v>
      </c>
      <c r="K179" s="228"/>
      <c r="L179" s="44"/>
      <c r="M179" s="229" t="s">
        <v>1</v>
      </c>
      <c r="N179" s="230" t="s">
        <v>42</v>
      </c>
      <c r="O179" s="91"/>
      <c r="P179" s="231">
        <f>O179*H179</f>
        <v>0</v>
      </c>
      <c r="Q179" s="231">
        <v>0.00165</v>
      </c>
      <c r="R179" s="231">
        <f>Q179*H179</f>
        <v>0.0033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209</v>
      </c>
      <c r="AT179" s="233" t="s">
        <v>205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209</v>
      </c>
      <c r="BM179" s="233" t="s">
        <v>537</v>
      </c>
    </row>
    <row r="180" spans="1:65" s="2" customFormat="1" ht="21.75" customHeight="1">
      <c r="A180" s="38"/>
      <c r="B180" s="39"/>
      <c r="C180" s="280" t="s">
        <v>518</v>
      </c>
      <c r="D180" s="280" t="s">
        <v>366</v>
      </c>
      <c r="E180" s="281" t="s">
        <v>3716</v>
      </c>
      <c r="F180" s="282" t="s">
        <v>3717</v>
      </c>
      <c r="G180" s="283" t="s">
        <v>274</v>
      </c>
      <c r="H180" s="284">
        <v>2</v>
      </c>
      <c r="I180" s="285"/>
      <c r="J180" s="286">
        <f>ROUND(I180*H180,0)</f>
        <v>0</v>
      </c>
      <c r="K180" s="287"/>
      <c r="L180" s="288"/>
      <c r="M180" s="289" t="s">
        <v>1</v>
      </c>
      <c r="N180" s="290" t="s">
        <v>42</v>
      </c>
      <c r="O180" s="91"/>
      <c r="P180" s="231">
        <f>O180*H180</f>
        <v>0</v>
      </c>
      <c r="Q180" s="231">
        <v>0.021</v>
      </c>
      <c r="R180" s="231">
        <f>Q180*H180</f>
        <v>0.042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223</v>
      </c>
      <c r="AT180" s="233" t="s">
        <v>366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540</v>
      </c>
    </row>
    <row r="181" spans="1:65" s="2" customFormat="1" ht="21.75" customHeight="1">
      <c r="A181" s="38"/>
      <c r="B181" s="39"/>
      <c r="C181" s="280" t="s">
        <v>618</v>
      </c>
      <c r="D181" s="280" t="s">
        <v>366</v>
      </c>
      <c r="E181" s="281" t="s">
        <v>3718</v>
      </c>
      <c r="F181" s="282" t="s">
        <v>3719</v>
      </c>
      <c r="G181" s="283" t="s">
        <v>274</v>
      </c>
      <c r="H181" s="284">
        <v>2</v>
      </c>
      <c r="I181" s="285"/>
      <c r="J181" s="286">
        <f>ROUND(I181*H181,0)</f>
        <v>0</v>
      </c>
      <c r="K181" s="287"/>
      <c r="L181" s="288"/>
      <c r="M181" s="289" t="s">
        <v>1</v>
      </c>
      <c r="N181" s="290" t="s">
        <v>42</v>
      </c>
      <c r="O181" s="91"/>
      <c r="P181" s="231">
        <f>O181*H181</f>
        <v>0</v>
      </c>
      <c r="Q181" s="231">
        <v>0.004</v>
      </c>
      <c r="R181" s="231">
        <f>Q181*H181</f>
        <v>0.008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223</v>
      </c>
      <c r="AT181" s="233" t="s">
        <v>366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209</v>
      </c>
      <c r="BM181" s="233" t="s">
        <v>673</v>
      </c>
    </row>
    <row r="182" spans="1:65" s="2" customFormat="1" ht="16.5" customHeight="1">
      <c r="A182" s="38"/>
      <c r="B182" s="39"/>
      <c r="C182" s="221" t="s">
        <v>524</v>
      </c>
      <c r="D182" s="221" t="s">
        <v>205</v>
      </c>
      <c r="E182" s="222" t="s">
        <v>3720</v>
      </c>
      <c r="F182" s="223" t="s">
        <v>3721</v>
      </c>
      <c r="G182" s="224" t="s">
        <v>274</v>
      </c>
      <c r="H182" s="225">
        <v>1</v>
      </c>
      <c r="I182" s="226"/>
      <c r="J182" s="227">
        <f>ROUND(I182*H182,0)</f>
        <v>0</v>
      </c>
      <c r="K182" s="228"/>
      <c r="L182" s="44"/>
      <c r="M182" s="229" t="s">
        <v>1</v>
      </c>
      <c r="N182" s="230" t="s">
        <v>42</v>
      </c>
      <c r="O182" s="91"/>
      <c r="P182" s="231">
        <f>O182*H182</f>
        <v>0</v>
      </c>
      <c r="Q182" s="231">
        <v>0.00091</v>
      </c>
      <c r="R182" s="231">
        <f>Q182*H182</f>
        <v>0.00091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209</v>
      </c>
      <c r="AT182" s="233" t="s">
        <v>205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209</v>
      </c>
      <c r="BM182" s="233" t="s">
        <v>558</v>
      </c>
    </row>
    <row r="183" spans="1:65" s="2" customFormat="1" ht="21.75" customHeight="1">
      <c r="A183" s="38"/>
      <c r="B183" s="39"/>
      <c r="C183" s="280" t="s">
        <v>626</v>
      </c>
      <c r="D183" s="280" t="s">
        <v>366</v>
      </c>
      <c r="E183" s="281" t="s">
        <v>3722</v>
      </c>
      <c r="F183" s="282" t="s">
        <v>3723</v>
      </c>
      <c r="G183" s="283" t="s">
        <v>274</v>
      </c>
      <c r="H183" s="284">
        <v>1</v>
      </c>
      <c r="I183" s="285"/>
      <c r="J183" s="286">
        <f>ROUND(I183*H183,0)</f>
        <v>0</v>
      </c>
      <c r="K183" s="287"/>
      <c r="L183" s="288"/>
      <c r="M183" s="289" t="s">
        <v>1</v>
      </c>
      <c r="N183" s="290" t="s">
        <v>42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223</v>
      </c>
      <c r="AT183" s="233" t="s">
        <v>366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209</v>
      </c>
      <c r="BM183" s="233" t="s">
        <v>566</v>
      </c>
    </row>
    <row r="184" spans="1:65" s="2" customFormat="1" ht="16.5" customHeight="1">
      <c r="A184" s="38"/>
      <c r="B184" s="39"/>
      <c r="C184" s="221" t="s">
        <v>527</v>
      </c>
      <c r="D184" s="221" t="s">
        <v>205</v>
      </c>
      <c r="E184" s="222" t="s">
        <v>3724</v>
      </c>
      <c r="F184" s="223" t="s">
        <v>3725</v>
      </c>
      <c r="G184" s="224" t="s">
        <v>274</v>
      </c>
      <c r="H184" s="225">
        <v>2</v>
      </c>
      <c r="I184" s="226"/>
      <c r="J184" s="227">
        <f>ROUND(I184*H184,0)</f>
        <v>0</v>
      </c>
      <c r="K184" s="228"/>
      <c r="L184" s="44"/>
      <c r="M184" s="229" t="s">
        <v>1</v>
      </c>
      <c r="N184" s="230" t="s">
        <v>42</v>
      </c>
      <c r="O184" s="91"/>
      <c r="P184" s="231">
        <f>O184*H184</f>
        <v>0</v>
      </c>
      <c r="Q184" s="231">
        <v>0.00034</v>
      </c>
      <c r="R184" s="231">
        <f>Q184*H184</f>
        <v>0.00068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209</v>
      </c>
      <c r="AT184" s="233" t="s">
        <v>205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209</v>
      </c>
      <c r="BM184" s="233" t="s">
        <v>569</v>
      </c>
    </row>
    <row r="185" spans="1:65" s="2" customFormat="1" ht="21.75" customHeight="1">
      <c r="A185" s="38"/>
      <c r="B185" s="39"/>
      <c r="C185" s="280" t="s">
        <v>633</v>
      </c>
      <c r="D185" s="280" t="s">
        <v>366</v>
      </c>
      <c r="E185" s="281" t="s">
        <v>3726</v>
      </c>
      <c r="F185" s="282" t="s">
        <v>3727</v>
      </c>
      <c r="G185" s="283" t="s">
        <v>274</v>
      </c>
      <c r="H185" s="284">
        <v>2</v>
      </c>
      <c r="I185" s="285"/>
      <c r="J185" s="286">
        <f>ROUND(I185*H185,0)</f>
        <v>0</v>
      </c>
      <c r="K185" s="287"/>
      <c r="L185" s="288"/>
      <c r="M185" s="289" t="s">
        <v>1</v>
      </c>
      <c r="N185" s="290" t="s">
        <v>42</v>
      </c>
      <c r="O185" s="91"/>
      <c r="P185" s="231">
        <f>O185*H185</f>
        <v>0</v>
      </c>
      <c r="Q185" s="231">
        <v>0.045</v>
      </c>
      <c r="R185" s="231">
        <f>Q185*H185</f>
        <v>0.09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223</v>
      </c>
      <c r="AT185" s="233" t="s">
        <v>366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209</v>
      </c>
      <c r="BM185" s="233" t="s">
        <v>572</v>
      </c>
    </row>
    <row r="186" spans="1:65" s="2" customFormat="1" ht="21.75" customHeight="1">
      <c r="A186" s="38"/>
      <c r="B186" s="39"/>
      <c r="C186" s="221" t="s">
        <v>530</v>
      </c>
      <c r="D186" s="221" t="s">
        <v>205</v>
      </c>
      <c r="E186" s="222" t="s">
        <v>3728</v>
      </c>
      <c r="F186" s="223" t="s">
        <v>3729</v>
      </c>
      <c r="G186" s="224" t="s">
        <v>274</v>
      </c>
      <c r="H186" s="225">
        <v>2</v>
      </c>
      <c r="I186" s="226"/>
      <c r="J186" s="227">
        <f>ROUND(I186*H186,0)</f>
        <v>0</v>
      </c>
      <c r="K186" s="228"/>
      <c r="L186" s="44"/>
      <c r="M186" s="229" t="s">
        <v>1</v>
      </c>
      <c r="N186" s="230" t="s">
        <v>42</v>
      </c>
      <c r="O186" s="91"/>
      <c r="P186" s="231">
        <f>O186*H186</f>
        <v>0</v>
      </c>
      <c r="Q186" s="231">
        <v>0.00165</v>
      </c>
      <c r="R186" s="231">
        <f>Q186*H186</f>
        <v>0.0033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209</v>
      </c>
      <c r="AT186" s="233" t="s">
        <v>205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209</v>
      </c>
      <c r="BM186" s="233" t="s">
        <v>576</v>
      </c>
    </row>
    <row r="187" spans="1:65" s="2" customFormat="1" ht="21.75" customHeight="1">
      <c r="A187" s="38"/>
      <c r="B187" s="39"/>
      <c r="C187" s="280" t="s">
        <v>640</v>
      </c>
      <c r="D187" s="280" t="s">
        <v>366</v>
      </c>
      <c r="E187" s="281" t="s">
        <v>3730</v>
      </c>
      <c r="F187" s="282" t="s">
        <v>3731</v>
      </c>
      <c r="G187" s="283" t="s">
        <v>274</v>
      </c>
      <c r="H187" s="284">
        <v>2</v>
      </c>
      <c r="I187" s="285"/>
      <c r="J187" s="286">
        <f>ROUND(I187*H187,0)</f>
        <v>0</v>
      </c>
      <c r="K187" s="287"/>
      <c r="L187" s="288"/>
      <c r="M187" s="289" t="s">
        <v>1</v>
      </c>
      <c r="N187" s="290" t="s">
        <v>42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223</v>
      </c>
      <c r="AT187" s="233" t="s">
        <v>366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209</v>
      </c>
      <c r="BM187" s="233" t="s">
        <v>580</v>
      </c>
    </row>
    <row r="188" spans="1:65" s="2" customFormat="1" ht="21.75" customHeight="1">
      <c r="A188" s="38"/>
      <c r="B188" s="39"/>
      <c r="C188" s="221" t="s">
        <v>534</v>
      </c>
      <c r="D188" s="221" t="s">
        <v>205</v>
      </c>
      <c r="E188" s="222" t="s">
        <v>3732</v>
      </c>
      <c r="F188" s="223" t="s">
        <v>3733</v>
      </c>
      <c r="G188" s="224" t="s">
        <v>274</v>
      </c>
      <c r="H188" s="225">
        <v>4</v>
      </c>
      <c r="I188" s="226"/>
      <c r="J188" s="227">
        <f>ROUND(I188*H188,0)</f>
        <v>0</v>
      </c>
      <c r="K188" s="228"/>
      <c r="L188" s="44"/>
      <c r="M188" s="229" t="s">
        <v>1</v>
      </c>
      <c r="N188" s="230" t="s">
        <v>42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209</v>
      </c>
      <c r="AT188" s="233" t="s">
        <v>205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209</v>
      </c>
      <c r="BM188" s="233" t="s">
        <v>3734</v>
      </c>
    </row>
    <row r="189" spans="1:65" s="2" customFormat="1" ht="21.75" customHeight="1">
      <c r="A189" s="38"/>
      <c r="B189" s="39"/>
      <c r="C189" s="280" t="s">
        <v>647</v>
      </c>
      <c r="D189" s="280" t="s">
        <v>366</v>
      </c>
      <c r="E189" s="281" t="s">
        <v>3735</v>
      </c>
      <c r="F189" s="282" t="s">
        <v>3736</v>
      </c>
      <c r="G189" s="283" t="s">
        <v>274</v>
      </c>
      <c r="H189" s="284">
        <v>4</v>
      </c>
      <c r="I189" s="285"/>
      <c r="J189" s="286">
        <f>ROUND(I189*H189,0)</f>
        <v>0</v>
      </c>
      <c r="K189" s="287"/>
      <c r="L189" s="288"/>
      <c r="M189" s="289" t="s">
        <v>1</v>
      </c>
      <c r="N189" s="290" t="s">
        <v>42</v>
      </c>
      <c r="O189" s="91"/>
      <c r="P189" s="231">
        <f>O189*H189</f>
        <v>0</v>
      </c>
      <c r="Q189" s="231">
        <v>0.0019</v>
      </c>
      <c r="R189" s="231">
        <f>Q189*H189</f>
        <v>0.0076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223</v>
      </c>
      <c r="AT189" s="233" t="s">
        <v>366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209</v>
      </c>
      <c r="BM189" s="233" t="s">
        <v>3737</v>
      </c>
    </row>
    <row r="190" spans="1:65" s="2" customFormat="1" ht="21.75" customHeight="1">
      <c r="A190" s="38"/>
      <c r="B190" s="39"/>
      <c r="C190" s="221" t="s">
        <v>537</v>
      </c>
      <c r="D190" s="221" t="s">
        <v>205</v>
      </c>
      <c r="E190" s="222" t="s">
        <v>3738</v>
      </c>
      <c r="F190" s="223" t="s">
        <v>3739</v>
      </c>
      <c r="G190" s="224" t="s">
        <v>473</v>
      </c>
      <c r="H190" s="225">
        <v>25</v>
      </c>
      <c r="I190" s="226"/>
      <c r="J190" s="227">
        <f>ROUND(I190*H190,0)</f>
        <v>0</v>
      </c>
      <c r="K190" s="228"/>
      <c r="L190" s="44"/>
      <c r="M190" s="229" t="s">
        <v>1</v>
      </c>
      <c r="N190" s="230" t="s">
        <v>42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209</v>
      </c>
      <c r="AT190" s="233" t="s">
        <v>205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209</v>
      </c>
      <c r="BM190" s="233" t="s">
        <v>3740</v>
      </c>
    </row>
    <row r="191" spans="1:65" s="2" customFormat="1" ht="16.5" customHeight="1">
      <c r="A191" s="38"/>
      <c r="B191" s="39"/>
      <c r="C191" s="221" t="s">
        <v>654</v>
      </c>
      <c r="D191" s="221" t="s">
        <v>205</v>
      </c>
      <c r="E191" s="222" t="s">
        <v>3741</v>
      </c>
      <c r="F191" s="223" t="s">
        <v>3742</v>
      </c>
      <c r="G191" s="224" t="s">
        <v>473</v>
      </c>
      <c r="H191" s="225">
        <v>25</v>
      </c>
      <c r="I191" s="226"/>
      <c r="J191" s="227">
        <f>ROUND(I191*H191,0)</f>
        <v>0</v>
      </c>
      <c r="K191" s="228"/>
      <c r="L191" s="44"/>
      <c r="M191" s="229" t="s">
        <v>1</v>
      </c>
      <c r="N191" s="23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209</v>
      </c>
      <c r="AT191" s="233" t="s">
        <v>205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209</v>
      </c>
      <c r="BM191" s="233" t="s">
        <v>3743</v>
      </c>
    </row>
    <row r="192" spans="1:65" s="2" customFormat="1" ht="21.75" customHeight="1">
      <c r="A192" s="38"/>
      <c r="B192" s="39"/>
      <c r="C192" s="221" t="s">
        <v>540</v>
      </c>
      <c r="D192" s="221" t="s">
        <v>205</v>
      </c>
      <c r="E192" s="222" t="s">
        <v>3296</v>
      </c>
      <c r="F192" s="223" t="s">
        <v>3297</v>
      </c>
      <c r="G192" s="224" t="s">
        <v>473</v>
      </c>
      <c r="H192" s="225">
        <v>173</v>
      </c>
      <c r="I192" s="226"/>
      <c r="J192" s="227">
        <f>ROUND(I192*H192,0)</f>
        <v>0</v>
      </c>
      <c r="K192" s="228"/>
      <c r="L192" s="44"/>
      <c r="M192" s="229" t="s">
        <v>1</v>
      </c>
      <c r="N192" s="23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209</v>
      </c>
      <c r="AT192" s="233" t="s">
        <v>205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209</v>
      </c>
      <c r="BM192" s="233" t="s">
        <v>588</v>
      </c>
    </row>
    <row r="193" spans="1:65" s="2" customFormat="1" ht="21.75" customHeight="1">
      <c r="A193" s="38"/>
      <c r="B193" s="39"/>
      <c r="C193" s="221" t="s">
        <v>662</v>
      </c>
      <c r="D193" s="221" t="s">
        <v>205</v>
      </c>
      <c r="E193" s="222" t="s">
        <v>3744</v>
      </c>
      <c r="F193" s="223" t="s">
        <v>3745</v>
      </c>
      <c r="G193" s="224" t="s">
        <v>473</v>
      </c>
      <c r="H193" s="225">
        <v>173</v>
      </c>
      <c r="I193" s="226"/>
      <c r="J193" s="227">
        <f>ROUND(I193*H193,0)</f>
        <v>0</v>
      </c>
      <c r="K193" s="228"/>
      <c r="L193" s="44"/>
      <c r="M193" s="229" t="s">
        <v>1</v>
      </c>
      <c r="N193" s="230" t="s">
        <v>42</v>
      </c>
      <c r="O193" s="91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209</v>
      </c>
      <c r="AT193" s="233" t="s">
        <v>205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209</v>
      </c>
      <c r="BM193" s="233" t="s">
        <v>592</v>
      </c>
    </row>
    <row r="194" spans="1:65" s="2" customFormat="1" ht="16.5" customHeight="1">
      <c r="A194" s="38"/>
      <c r="B194" s="39"/>
      <c r="C194" s="221" t="s">
        <v>673</v>
      </c>
      <c r="D194" s="221" t="s">
        <v>205</v>
      </c>
      <c r="E194" s="222" t="s">
        <v>3746</v>
      </c>
      <c r="F194" s="223" t="s">
        <v>3747</v>
      </c>
      <c r="G194" s="224" t="s">
        <v>274</v>
      </c>
      <c r="H194" s="225">
        <v>6</v>
      </c>
      <c r="I194" s="226"/>
      <c r="J194" s="227">
        <f>ROUND(I194*H194,0)</f>
        <v>0</v>
      </c>
      <c r="K194" s="228"/>
      <c r="L194" s="44"/>
      <c r="M194" s="229" t="s">
        <v>1</v>
      </c>
      <c r="N194" s="230" t="s">
        <v>42</v>
      </c>
      <c r="O194" s="91"/>
      <c r="P194" s="231">
        <f>O194*H194</f>
        <v>0</v>
      </c>
      <c r="Q194" s="231">
        <v>0.12303</v>
      </c>
      <c r="R194" s="231">
        <f>Q194*H194</f>
        <v>0.7381800000000001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209</v>
      </c>
      <c r="AT194" s="233" t="s">
        <v>205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209</v>
      </c>
      <c r="BM194" s="233" t="s">
        <v>3748</v>
      </c>
    </row>
    <row r="195" spans="1:65" s="2" customFormat="1" ht="21.75" customHeight="1">
      <c r="A195" s="38"/>
      <c r="B195" s="39"/>
      <c r="C195" s="280" t="s">
        <v>677</v>
      </c>
      <c r="D195" s="280" t="s">
        <v>366</v>
      </c>
      <c r="E195" s="281" t="s">
        <v>3749</v>
      </c>
      <c r="F195" s="282" t="s">
        <v>3750</v>
      </c>
      <c r="G195" s="283" t="s">
        <v>274</v>
      </c>
      <c r="H195" s="284">
        <v>6</v>
      </c>
      <c r="I195" s="285"/>
      <c r="J195" s="286">
        <f>ROUND(I195*H195,0)</f>
        <v>0</v>
      </c>
      <c r="K195" s="287"/>
      <c r="L195" s="288"/>
      <c r="M195" s="289" t="s">
        <v>1</v>
      </c>
      <c r="N195" s="290" t="s">
        <v>42</v>
      </c>
      <c r="O195" s="91"/>
      <c r="P195" s="231">
        <f>O195*H195</f>
        <v>0</v>
      </c>
      <c r="Q195" s="231">
        <v>0.0133</v>
      </c>
      <c r="R195" s="231">
        <f>Q195*H195</f>
        <v>0.0798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223</v>
      </c>
      <c r="AT195" s="233" t="s">
        <v>366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209</v>
      </c>
      <c r="BM195" s="233" t="s">
        <v>544</v>
      </c>
    </row>
    <row r="196" spans="1:65" s="2" customFormat="1" ht="21.75" customHeight="1">
      <c r="A196" s="38"/>
      <c r="B196" s="39"/>
      <c r="C196" s="280" t="s">
        <v>544</v>
      </c>
      <c r="D196" s="280" t="s">
        <v>366</v>
      </c>
      <c r="E196" s="281" t="s">
        <v>3751</v>
      </c>
      <c r="F196" s="282" t="s">
        <v>3752</v>
      </c>
      <c r="G196" s="283" t="s">
        <v>274</v>
      </c>
      <c r="H196" s="284">
        <v>6</v>
      </c>
      <c r="I196" s="285"/>
      <c r="J196" s="286">
        <f>ROUND(I196*H196,0)</f>
        <v>0</v>
      </c>
      <c r="K196" s="287"/>
      <c r="L196" s="288"/>
      <c r="M196" s="289" t="s">
        <v>1</v>
      </c>
      <c r="N196" s="290" t="s">
        <v>42</v>
      </c>
      <c r="O196" s="91"/>
      <c r="P196" s="231">
        <f>O196*H196</f>
        <v>0</v>
      </c>
      <c r="Q196" s="231">
        <v>0.0009</v>
      </c>
      <c r="R196" s="231">
        <f>Q196*H196</f>
        <v>0.0054</v>
      </c>
      <c r="S196" s="231">
        <v>0</v>
      </c>
      <c r="T196" s="23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3" t="s">
        <v>223</v>
      </c>
      <c r="AT196" s="233" t="s">
        <v>366</v>
      </c>
      <c r="AU196" s="233" t="s">
        <v>86</v>
      </c>
      <c r="AY196" s="17" t="s">
        <v>204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8</v>
      </c>
      <c r="BK196" s="234">
        <f>ROUND(I196*H196,0)</f>
        <v>0</v>
      </c>
      <c r="BL196" s="17" t="s">
        <v>209</v>
      </c>
      <c r="BM196" s="233" t="s">
        <v>3753</v>
      </c>
    </row>
    <row r="197" spans="1:65" s="2" customFormat="1" ht="16.5" customHeight="1">
      <c r="A197" s="38"/>
      <c r="B197" s="39"/>
      <c r="C197" s="221" t="s">
        <v>686</v>
      </c>
      <c r="D197" s="221" t="s">
        <v>205</v>
      </c>
      <c r="E197" s="222" t="s">
        <v>3754</v>
      </c>
      <c r="F197" s="223" t="s">
        <v>3755</v>
      </c>
      <c r="G197" s="224" t="s">
        <v>274</v>
      </c>
      <c r="H197" s="225">
        <v>2</v>
      </c>
      <c r="I197" s="226"/>
      <c r="J197" s="227">
        <f>ROUND(I197*H197,0)</f>
        <v>0</v>
      </c>
      <c r="K197" s="228"/>
      <c r="L197" s="44"/>
      <c r="M197" s="229" t="s">
        <v>1</v>
      </c>
      <c r="N197" s="230" t="s">
        <v>42</v>
      </c>
      <c r="O197" s="91"/>
      <c r="P197" s="231">
        <f>O197*H197</f>
        <v>0</v>
      </c>
      <c r="Q197" s="231">
        <v>0.32906</v>
      </c>
      <c r="R197" s="231">
        <f>Q197*H197</f>
        <v>0.65812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209</v>
      </c>
      <c r="AT197" s="233" t="s">
        <v>205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209</v>
      </c>
      <c r="BM197" s="233" t="s">
        <v>3756</v>
      </c>
    </row>
    <row r="198" spans="1:65" s="2" customFormat="1" ht="21.75" customHeight="1">
      <c r="A198" s="38"/>
      <c r="B198" s="39"/>
      <c r="C198" s="280" t="s">
        <v>548</v>
      </c>
      <c r="D198" s="280" t="s">
        <v>366</v>
      </c>
      <c r="E198" s="281" t="s">
        <v>3757</v>
      </c>
      <c r="F198" s="282" t="s">
        <v>3758</v>
      </c>
      <c r="G198" s="283" t="s">
        <v>274</v>
      </c>
      <c r="H198" s="284">
        <v>2</v>
      </c>
      <c r="I198" s="285"/>
      <c r="J198" s="286">
        <f>ROUND(I198*H198,0)</f>
        <v>0</v>
      </c>
      <c r="K198" s="287"/>
      <c r="L198" s="288"/>
      <c r="M198" s="289" t="s">
        <v>1</v>
      </c>
      <c r="N198" s="290" t="s">
        <v>42</v>
      </c>
      <c r="O198" s="91"/>
      <c r="P198" s="231">
        <f>O198*H198</f>
        <v>0</v>
      </c>
      <c r="Q198" s="231">
        <v>0.0295</v>
      </c>
      <c r="R198" s="231">
        <f>Q198*H198</f>
        <v>0.059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223</v>
      </c>
      <c r="AT198" s="233" t="s">
        <v>366</v>
      </c>
      <c r="AU198" s="233" t="s">
        <v>86</v>
      </c>
      <c r="AY198" s="17" t="s">
        <v>204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</v>
      </c>
      <c r="BK198" s="234">
        <f>ROUND(I198*H198,0)</f>
        <v>0</v>
      </c>
      <c r="BL198" s="17" t="s">
        <v>209</v>
      </c>
      <c r="BM198" s="233" t="s">
        <v>548</v>
      </c>
    </row>
    <row r="199" spans="1:65" s="2" customFormat="1" ht="16.5" customHeight="1">
      <c r="A199" s="38"/>
      <c r="B199" s="39"/>
      <c r="C199" s="280" t="s">
        <v>699</v>
      </c>
      <c r="D199" s="280" t="s">
        <v>366</v>
      </c>
      <c r="E199" s="281" t="s">
        <v>3759</v>
      </c>
      <c r="F199" s="282" t="s">
        <v>3760</v>
      </c>
      <c r="G199" s="283" t="s">
        <v>274</v>
      </c>
      <c r="H199" s="284">
        <v>2</v>
      </c>
      <c r="I199" s="285"/>
      <c r="J199" s="286">
        <f>ROUND(I199*H199,0)</f>
        <v>0</v>
      </c>
      <c r="K199" s="287"/>
      <c r="L199" s="288"/>
      <c r="M199" s="289" t="s">
        <v>1</v>
      </c>
      <c r="N199" s="290" t="s">
        <v>42</v>
      </c>
      <c r="O199" s="91"/>
      <c r="P199" s="231">
        <f>O199*H199</f>
        <v>0</v>
      </c>
      <c r="Q199" s="231">
        <v>0.0019</v>
      </c>
      <c r="R199" s="231">
        <f>Q199*H199</f>
        <v>0.0038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223</v>
      </c>
      <c r="AT199" s="233" t="s">
        <v>366</v>
      </c>
      <c r="AU199" s="233" t="s">
        <v>86</v>
      </c>
      <c r="AY199" s="17" t="s">
        <v>204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</v>
      </c>
      <c r="BK199" s="234">
        <f>ROUND(I199*H199,0)</f>
        <v>0</v>
      </c>
      <c r="BL199" s="17" t="s">
        <v>209</v>
      </c>
      <c r="BM199" s="233" t="s">
        <v>554</v>
      </c>
    </row>
    <row r="200" spans="1:65" s="2" customFormat="1" ht="21.75" customHeight="1">
      <c r="A200" s="38"/>
      <c r="B200" s="39"/>
      <c r="C200" s="221" t="s">
        <v>554</v>
      </c>
      <c r="D200" s="221" t="s">
        <v>205</v>
      </c>
      <c r="E200" s="222" t="s">
        <v>3761</v>
      </c>
      <c r="F200" s="223" t="s">
        <v>3762</v>
      </c>
      <c r="G200" s="224" t="s">
        <v>473</v>
      </c>
      <c r="H200" s="225">
        <v>198</v>
      </c>
      <c r="I200" s="226"/>
      <c r="J200" s="227">
        <f>ROUND(I200*H200,0)</f>
        <v>0</v>
      </c>
      <c r="K200" s="228"/>
      <c r="L200" s="44"/>
      <c r="M200" s="229" t="s">
        <v>1</v>
      </c>
      <c r="N200" s="230" t="s">
        <v>42</v>
      </c>
      <c r="O200" s="91"/>
      <c r="P200" s="231">
        <f>O200*H200</f>
        <v>0</v>
      </c>
      <c r="Q200" s="231">
        <v>0.00019</v>
      </c>
      <c r="R200" s="231">
        <f>Q200*H200</f>
        <v>0.03762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209</v>
      </c>
      <c r="AT200" s="233" t="s">
        <v>205</v>
      </c>
      <c r="AU200" s="233" t="s">
        <v>86</v>
      </c>
      <c r="AY200" s="17" t="s">
        <v>204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</v>
      </c>
      <c r="BK200" s="234">
        <f>ROUND(I200*H200,0)</f>
        <v>0</v>
      </c>
      <c r="BL200" s="17" t="s">
        <v>209</v>
      </c>
      <c r="BM200" s="233" t="s">
        <v>596</v>
      </c>
    </row>
    <row r="201" spans="1:65" s="2" customFormat="1" ht="21.75" customHeight="1">
      <c r="A201" s="38"/>
      <c r="B201" s="39"/>
      <c r="C201" s="221" t="s">
        <v>709</v>
      </c>
      <c r="D201" s="221" t="s">
        <v>205</v>
      </c>
      <c r="E201" s="222" t="s">
        <v>3763</v>
      </c>
      <c r="F201" s="223" t="s">
        <v>3764</v>
      </c>
      <c r="G201" s="224" t="s">
        <v>473</v>
      </c>
      <c r="H201" s="225">
        <v>198</v>
      </c>
      <c r="I201" s="226"/>
      <c r="J201" s="227">
        <f>ROUND(I201*H201,0)</f>
        <v>0</v>
      </c>
      <c r="K201" s="228"/>
      <c r="L201" s="44"/>
      <c r="M201" s="229" t="s">
        <v>1</v>
      </c>
      <c r="N201" s="230" t="s">
        <v>42</v>
      </c>
      <c r="O201" s="91"/>
      <c r="P201" s="231">
        <f>O201*H201</f>
        <v>0</v>
      </c>
      <c r="Q201" s="231">
        <v>7E-05</v>
      </c>
      <c r="R201" s="231">
        <f>Q201*H201</f>
        <v>0.013859999999999999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209</v>
      </c>
      <c r="AT201" s="233" t="s">
        <v>205</v>
      </c>
      <c r="AU201" s="233" t="s">
        <v>86</v>
      </c>
      <c r="AY201" s="17" t="s">
        <v>204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</v>
      </c>
      <c r="BK201" s="234">
        <f>ROUND(I201*H201,0)</f>
        <v>0</v>
      </c>
      <c r="BL201" s="17" t="s">
        <v>209</v>
      </c>
      <c r="BM201" s="233" t="s">
        <v>791</v>
      </c>
    </row>
    <row r="202" spans="1:65" s="2" customFormat="1" ht="33" customHeight="1">
      <c r="A202" s="38"/>
      <c r="B202" s="39"/>
      <c r="C202" s="221" t="s">
        <v>558</v>
      </c>
      <c r="D202" s="221" t="s">
        <v>205</v>
      </c>
      <c r="E202" s="222" t="s">
        <v>3765</v>
      </c>
      <c r="F202" s="223" t="s">
        <v>3766</v>
      </c>
      <c r="G202" s="224" t="s">
        <v>374</v>
      </c>
      <c r="H202" s="225">
        <v>1</v>
      </c>
      <c r="I202" s="226"/>
      <c r="J202" s="227">
        <f>ROUND(I202*H202,0)</f>
        <v>0</v>
      </c>
      <c r="K202" s="228"/>
      <c r="L202" s="44"/>
      <c r="M202" s="229" t="s">
        <v>1</v>
      </c>
      <c r="N202" s="230" t="s">
        <v>42</v>
      </c>
      <c r="O202" s="91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209</v>
      </c>
      <c r="AT202" s="233" t="s">
        <v>205</v>
      </c>
      <c r="AU202" s="233" t="s">
        <v>86</v>
      </c>
      <c r="AY202" s="17" t="s">
        <v>204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</v>
      </c>
      <c r="BK202" s="234">
        <f>ROUND(I202*H202,0)</f>
        <v>0</v>
      </c>
      <c r="BL202" s="17" t="s">
        <v>209</v>
      </c>
      <c r="BM202" s="233" t="s">
        <v>3767</v>
      </c>
    </row>
    <row r="203" spans="1:65" s="2" customFormat="1" ht="21.75" customHeight="1">
      <c r="A203" s="38"/>
      <c r="B203" s="39"/>
      <c r="C203" s="221" t="s">
        <v>717</v>
      </c>
      <c r="D203" s="221" t="s">
        <v>205</v>
      </c>
      <c r="E203" s="222" t="s">
        <v>3768</v>
      </c>
      <c r="F203" s="223" t="s">
        <v>3769</v>
      </c>
      <c r="G203" s="224" t="s">
        <v>374</v>
      </c>
      <c r="H203" s="225">
        <v>2</v>
      </c>
      <c r="I203" s="226"/>
      <c r="J203" s="227">
        <f>ROUND(I203*H203,0)</f>
        <v>0</v>
      </c>
      <c r="K203" s="228"/>
      <c r="L203" s="44"/>
      <c r="M203" s="229" t="s">
        <v>1</v>
      </c>
      <c r="N203" s="230" t="s">
        <v>42</v>
      </c>
      <c r="O203" s="91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209</v>
      </c>
      <c r="AT203" s="233" t="s">
        <v>205</v>
      </c>
      <c r="AU203" s="233" t="s">
        <v>86</v>
      </c>
      <c r="AY203" s="17" t="s">
        <v>204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</v>
      </c>
      <c r="BK203" s="234">
        <f>ROUND(I203*H203,0)</f>
        <v>0</v>
      </c>
      <c r="BL203" s="17" t="s">
        <v>209</v>
      </c>
      <c r="BM203" s="233" t="s">
        <v>3770</v>
      </c>
    </row>
    <row r="204" spans="1:63" s="11" customFormat="1" ht="22.8" customHeight="1">
      <c r="A204" s="11"/>
      <c r="B204" s="207"/>
      <c r="C204" s="208"/>
      <c r="D204" s="209" t="s">
        <v>76</v>
      </c>
      <c r="E204" s="268" t="s">
        <v>404</v>
      </c>
      <c r="F204" s="268" t="s">
        <v>405</v>
      </c>
      <c r="G204" s="208"/>
      <c r="H204" s="208"/>
      <c r="I204" s="211"/>
      <c r="J204" s="269">
        <f>BK204</f>
        <v>0</v>
      </c>
      <c r="K204" s="208"/>
      <c r="L204" s="213"/>
      <c r="M204" s="214"/>
      <c r="N204" s="215"/>
      <c r="O204" s="215"/>
      <c r="P204" s="216">
        <f>P205</f>
        <v>0</v>
      </c>
      <c r="Q204" s="215"/>
      <c r="R204" s="216">
        <f>R205</f>
        <v>0</v>
      </c>
      <c r="S204" s="215"/>
      <c r="T204" s="217">
        <f>T205</f>
        <v>0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R204" s="218" t="s">
        <v>8</v>
      </c>
      <c r="AT204" s="219" t="s">
        <v>76</v>
      </c>
      <c r="AU204" s="219" t="s">
        <v>8</v>
      </c>
      <c r="AY204" s="218" t="s">
        <v>204</v>
      </c>
      <c r="BK204" s="220">
        <f>BK205</f>
        <v>0</v>
      </c>
    </row>
    <row r="205" spans="1:65" s="2" customFormat="1" ht="21.75" customHeight="1">
      <c r="A205" s="38"/>
      <c r="B205" s="39"/>
      <c r="C205" s="221" t="s">
        <v>566</v>
      </c>
      <c r="D205" s="221" t="s">
        <v>205</v>
      </c>
      <c r="E205" s="222" t="s">
        <v>3353</v>
      </c>
      <c r="F205" s="223" t="s">
        <v>3354</v>
      </c>
      <c r="G205" s="224" t="s">
        <v>230</v>
      </c>
      <c r="H205" s="225">
        <v>1.178</v>
      </c>
      <c r="I205" s="226"/>
      <c r="J205" s="227">
        <f>ROUND(I205*H205,0)</f>
        <v>0</v>
      </c>
      <c r="K205" s="228"/>
      <c r="L205" s="44"/>
      <c r="M205" s="229" t="s">
        <v>1</v>
      </c>
      <c r="N205" s="230" t="s">
        <v>42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209</v>
      </c>
      <c r="AT205" s="233" t="s">
        <v>205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209</v>
      </c>
      <c r="BM205" s="233" t="s">
        <v>799</v>
      </c>
    </row>
    <row r="206" spans="1:63" s="11" customFormat="1" ht="25.9" customHeight="1">
      <c r="A206" s="11"/>
      <c r="B206" s="207"/>
      <c r="C206" s="208"/>
      <c r="D206" s="209" t="s">
        <v>76</v>
      </c>
      <c r="E206" s="210" t="s">
        <v>917</v>
      </c>
      <c r="F206" s="210" t="s">
        <v>918</v>
      </c>
      <c r="G206" s="208"/>
      <c r="H206" s="208"/>
      <c r="I206" s="211"/>
      <c r="J206" s="212">
        <f>BK206</f>
        <v>0</v>
      </c>
      <c r="K206" s="208"/>
      <c r="L206" s="213"/>
      <c r="M206" s="214"/>
      <c r="N206" s="215"/>
      <c r="O206" s="215"/>
      <c r="P206" s="216">
        <f>P207+P212</f>
        <v>0</v>
      </c>
      <c r="Q206" s="215"/>
      <c r="R206" s="216">
        <f>R207+R212</f>
        <v>0.02976</v>
      </c>
      <c r="S206" s="215"/>
      <c r="T206" s="217">
        <f>T207+T212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218" t="s">
        <v>86</v>
      </c>
      <c r="AT206" s="219" t="s">
        <v>76</v>
      </c>
      <c r="AU206" s="219" t="s">
        <v>77</v>
      </c>
      <c r="AY206" s="218" t="s">
        <v>204</v>
      </c>
      <c r="BK206" s="220">
        <f>BK207+BK212</f>
        <v>0</v>
      </c>
    </row>
    <row r="207" spans="1:63" s="11" customFormat="1" ht="22.8" customHeight="1">
      <c r="A207" s="11"/>
      <c r="B207" s="207"/>
      <c r="C207" s="208"/>
      <c r="D207" s="209" t="s">
        <v>76</v>
      </c>
      <c r="E207" s="268" t="s">
        <v>1015</v>
      </c>
      <c r="F207" s="268" t="s">
        <v>1016</v>
      </c>
      <c r="G207" s="208"/>
      <c r="H207" s="208"/>
      <c r="I207" s="211"/>
      <c r="J207" s="269">
        <f>BK207</f>
        <v>0</v>
      </c>
      <c r="K207" s="208"/>
      <c r="L207" s="213"/>
      <c r="M207" s="214"/>
      <c r="N207" s="215"/>
      <c r="O207" s="215"/>
      <c r="P207" s="216">
        <f>SUM(P208:P211)</f>
        <v>0</v>
      </c>
      <c r="Q207" s="215"/>
      <c r="R207" s="216">
        <f>SUM(R208:R211)</f>
        <v>0.026000000000000002</v>
      </c>
      <c r="S207" s="215"/>
      <c r="T207" s="217">
        <f>SUM(T208:T211)</f>
        <v>0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R207" s="218" t="s">
        <v>86</v>
      </c>
      <c r="AT207" s="219" t="s">
        <v>76</v>
      </c>
      <c r="AU207" s="219" t="s">
        <v>8</v>
      </c>
      <c r="AY207" s="218" t="s">
        <v>204</v>
      </c>
      <c r="BK207" s="220">
        <f>SUM(BK208:BK211)</f>
        <v>0</v>
      </c>
    </row>
    <row r="208" spans="1:65" s="2" customFormat="1" ht="33" customHeight="1">
      <c r="A208" s="38"/>
      <c r="B208" s="39"/>
      <c r="C208" s="221" t="s">
        <v>730</v>
      </c>
      <c r="D208" s="221" t="s">
        <v>205</v>
      </c>
      <c r="E208" s="222" t="s">
        <v>3771</v>
      </c>
      <c r="F208" s="223" t="s">
        <v>3772</v>
      </c>
      <c r="G208" s="224" t="s">
        <v>473</v>
      </c>
      <c r="H208" s="225">
        <v>80</v>
      </c>
      <c r="I208" s="226"/>
      <c r="J208" s="227">
        <f>ROUND(I208*H208,0)</f>
        <v>0</v>
      </c>
      <c r="K208" s="228"/>
      <c r="L208" s="44"/>
      <c r="M208" s="229" t="s">
        <v>1</v>
      </c>
      <c r="N208" s="230" t="s">
        <v>42</v>
      </c>
      <c r="O208" s="91"/>
      <c r="P208" s="231">
        <f>O208*H208</f>
        <v>0</v>
      </c>
      <c r="Q208" s="231">
        <v>0.00027</v>
      </c>
      <c r="R208" s="231">
        <f>Q208*H208</f>
        <v>0.0216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240</v>
      </c>
      <c r="AT208" s="233" t="s">
        <v>205</v>
      </c>
      <c r="AU208" s="233" t="s">
        <v>86</v>
      </c>
      <c r="AY208" s="17" t="s">
        <v>204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</v>
      </c>
      <c r="BK208" s="234">
        <f>ROUND(I208*H208,0)</f>
        <v>0</v>
      </c>
      <c r="BL208" s="17" t="s">
        <v>240</v>
      </c>
      <c r="BM208" s="233" t="s">
        <v>702</v>
      </c>
    </row>
    <row r="209" spans="1:65" s="2" customFormat="1" ht="33" customHeight="1">
      <c r="A209" s="38"/>
      <c r="B209" s="39"/>
      <c r="C209" s="221" t="s">
        <v>569</v>
      </c>
      <c r="D209" s="221" t="s">
        <v>205</v>
      </c>
      <c r="E209" s="222" t="s">
        <v>3773</v>
      </c>
      <c r="F209" s="223" t="s">
        <v>3774</v>
      </c>
      <c r="G209" s="224" t="s">
        <v>473</v>
      </c>
      <c r="H209" s="225">
        <v>11</v>
      </c>
      <c r="I209" s="226"/>
      <c r="J209" s="227">
        <f>ROUND(I209*H209,0)</f>
        <v>0</v>
      </c>
      <c r="K209" s="228"/>
      <c r="L209" s="44"/>
      <c r="M209" s="229" t="s">
        <v>1</v>
      </c>
      <c r="N209" s="230" t="s">
        <v>42</v>
      </c>
      <c r="O209" s="91"/>
      <c r="P209" s="231">
        <f>O209*H209</f>
        <v>0</v>
      </c>
      <c r="Q209" s="231">
        <v>0.0004</v>
      </c>
      <c r="R209" s="231">
        <f>Q209*H209</f>
        <v>0.0044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240</v>
      </c>
      <c r="AT209" s="233" t="s">
        <v>205</v>
      </c>
      <c r="AU209" s="233" t="s">
        <v>86</v>
      </c>
      <c r="AY209" s="17" t="s">
        <v>204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</v>
      </c>
      <c r="BK209" s="234">
        <f>ROUND(I209*H209,0)</f>
        <v>0</v>
      </c>
      <c r="BL209" s="17" t="s">
        <v>240</v>
      </c>
      <c r="BM209" s="233" t="s">
        <v>707</v>
      </c>
    </row>
    <row r="210" spans="1:65" s="2" customFormat="1" ht="21.75" customHeight="1">
      <c r="A210" s="38"/>
      <c r="B210" s="39"/>
      <c r="C210" s="280" t="s">
        <v>735</v>
      </c>
      <c r="D210" s="280" t="s">
        <v>366</v>
      </c>
      <c r="E210" s="281" t="s">
        <v>3775</v>
      </c>
      <c r="F210" s="282" t="s">
        <v>3776</v>
      </c>
      <c r="G210" s="283" t="s">
        <v>473</v>
      </c>
      <c r="H210" s="284">
        <v>80</v>
      </c>
      <c r="I210" s="285"/>
      <c r="J210" s="286">
        <f>ROUND(I210*H210,0)</f>
        <v>0</v>
      </c>
      <c r="K210" s="287"/>
      <c r="L210" s="288"/>
      <c r="M210" s="289" t="s">
        <v>1</v>
      </c>
      <c r="N210" s="290" t="s">
        <v>42</v>
      </c>
      <c r="O210" s="91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488</v>
      </c>
      <c r="AT210" s="233" t="s">
        <v>366</v>
      </c>
      <c r="AU210" s="233" t="s">
        <v>86</v>
      </c>
      <c r="AY210" s="17" t="s">
        <v>204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</v>
      </c>
      <c r="BK210" s="234">
        <f>ROUND(I210*H210,0)</f>
        <v>0</v>
      </c>
      <c r="BL210" s="17" t="s">
        <v>240</v>
      </c>
      <c r="BM210" s="233" t="s">
        <v>712</v>
      </c>
    </row>
    <row r="211" spans="1:65" s="2" customFormat="1" ht="21.75" customHeight="1">
      <c r="A211" s="38"/>
      <c r="B211" s="39"/>
      <c r="C211" s="221" t="s">
        <v>572</v>
      </c>
      <c r="D211" s="221" t="s">
        <v>205</v>
      </c>
      <c r="E211" s="222" t="s">
        <v>3777</v>
      </c>
      <c r="F211" s="223" t="s">
        <v>3778</v>
      </c>
      <c r="G211" s="224" t="s">
        <v>1180</v>
      </c>
      <c r="H211" s="291"/>
      <c r="I211" s="226"/>
      <c r="J211" s="227">
        <f>ROUND(I211*H211,0)</f>
        <v>0</v>
      </c>
      <c r="K211" s="228"/>
      <c r="L211" s="44"/>
      <c r="M211" s="229" t="s">
        <v>1</v>
      </c>
      <c r="N211" s="230" t="s">
        <v>42</v>
      </c>
      <c r="O211" s="91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3" t="s">
        <v>240</v>
      </c>
      <c r="AT211" s="233" t="s">
        <v>205</v>
      </c>
      <c r="AU211" s="233" t="s">
        <v>86</v>
      </c>
      <c r="AY211" s="17" t="s">
        <v>204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8</v>
      </c>
      <c r="BK211" s="234">
        <f>ROUND(I211*H211,0)</f>
        <v>0</v>
      </c>
      <c r="BL211" s="17" t="s">
        <v>240</v>
      </c>
      <c r="BM211" s="233" t="s">
        <v>3779</v>
      </c>
    </row>
    <row r="212" spans="1:63" s="11" customFormat="1" ht="22.8" customHeight="1">
      <c r="A212" s="11"/>
      <c r="B212" s="207"/>
      <c r="C212" s="208"/>
      <c r="D212" s="209" t="s">
        <v>76</v>
      </c>
      <c r="E212" s="268" t="s">
        <v>1554</v>
      </c>
      <c r="F212" s="268" t="s">
        <v>1555</v>
      </c>
      <c r="G212" s="208"/>
      <c r="H212" s="208"/>
      <c r="I212" s="211"/>
      <c r="J212" s="269">
        <f>BK212</f>
        <v>0</v>
      </c>
      <c r="K212" s="208"/>
      <c r="L212" s="213"/>
      <c r="M212" s="214"/>
      <c r="N212" s="215"/>
      <c r="O212" s="215"/>
      <c r="P212" s="216">
        <f>SUM(P213:P216)</f>
        <v>0</v>
      </c>
      <c r="Q212" s="215"/>
      <c r="R212" s="216">
        <f>SUM(R213:R216)</f>
        <v>0.00376</v>
      </c>
      <c r="S212" s="215"/>
      <c r="T212" s="217">
        <f>SUM(T213:T216)</f>
        <v>0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R212" s="218" t="s">
        <v>86</v>
      </c>
      <c r="AT212" s="219" t="s">
        <v>76</v>
      </c>
      <c r="AU212" s="219" t="s">
        <v>8</v>
      </c>
      <c r="AY212" s="218" t="s">
        <v>204</v>
      </c>
      <c r="BK212" s="220">
        <f>SUM(BK213:BK216)</f>
        <v>0</v>
      </c>
    </row>
    <row r="213" spans="1:65" s="2" customFormat="1" ht="21.75" customHeight="1">
      <c r="A213" s="38"/>
      <c r="B213" s="39"/>
      <c r="C213" s="221" t="s">
        <v>745</v>
      </c>
      <c r="D213" s="221" t="s">
        <v>205</v>
      </c>
      <c r="E213" s="222" t="s">
        <v>3780</v>
      </c>
      <c r="F213" s="223" t="s">
        <v>3781</v>
      </c>
      <c r="G213" s="224" t="s">
        <v>274</v>
      </c>
      <c r="H213" s="225">
        <v>2</v>
      </c>
      <c r="I213" s="226"/>
      <c r="J213" s="227">
        <f>ROUND(I213*H213,0)</f>
        <v>0</v>
      </c>
      <c r="K213" s="228"/>
      <c r="L213" s="44"/>
      <c r="M213" s="229" t="s">
        <v>1</v>
      </c>
      <c r="N213" s="230" t="s">
        <v>42</v>
      </c>
      <c r="O213" s="91"/>
      <c r="P213" s="231">
        <f>O213*H213</f>
        <v>0</v>
      </c>
      <c r="Q213" s="231">
        <v>0.0004</v>
      </c>
      <c r="R213" s="231">
        <f>Q213*H213</f>
        <v>0.0008</v>
      </c>
      <c r="S213" s="231">
        <v>0</v>
      </c>
      <c r="T213" s="23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3" t="s">
        <v>240</v>
      </c>
      <c r="AT213" s="233" t="s">
        <v>205</v>
      </c>
      <c r="AU213" s="233" t="s">
        <v>86</v>
      </c>
      <c r="AY213" s="17" t="s">
        <v>204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7" t="s">
        <v>8</v>
      </c>
      <c r="BK213" s="234">
        <f>ROUND(I213*H213,0)</f>
        <v>0</v>
      </c>
      <c r="BL213" s="17" t="s">
        <v>240</v>
      </c>
      <c r="BM213" s="233" t="s">
        <v>3782</v>
      </c>
    </row>
    <row r="214" spans="1:65" s="2" customFormat="1" ht="21.75" customHeight="1">
      <c r="A214" s="38"/>
      <c r="B214" s="39"/>
      <c r="C214" s="221" t="s">
        <v>576</v>
      </c>
      <c r="D214" s="221" t="s">
        <v>205</v>
      </c>
      <c r="E214" s="222" t="s">
        <v>3783</v>
      </c>
      <c r="F214" s="223" t="s">
        <v>3784</v>
      </c>
      <c r="G214" s="224" t="s">
        <v>274</v>
      </c>
      <c r="H214" s="225">
        <v>2</v>
      </c>
      <c r="I214" s="226"/>
      <c r="J214" s="227">
        <f>ROUND(I214*H214,0)</f>
        <v>0</v>
      </c>
      <c r="K214" s="228"/>
      <c r="L214" s="44"/>
      <c r="M214" s="229" t="s">
        <v>1</v>
      </c>
      <c r="N214" s="230" t="s">
        <v>42</v>
      </c>
      <c r="O214" s="91"/>
      <c r="P214" s="231">
        <f>O214*H214</f>
        <v>0</v>
      </c>
      <c r="Q214" s="231">
        <v>0.00057</v>
      </c>
      <c r="R214" s="231">
        <f>Q214*H214</f>
        <v>0.00114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240</v>
      </c>
      <c r="AT214" s="233" t="s">
        <v>205</v>
      </c>
      <c r="AU214" s="233" t="s">
        <v>86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240</v>
      </c>
      <c r="BM214" s="233" t="s">
        <v>3785</v>
      </c>
    </row>
    <row r="215" spans="1:65" s="2" customFormat="1" ht="21.75" customHeight="1">
      <c r="A215" s="38"/>
      <c r="B215" s="39"/>
      <c r="C215" s="221" t="s">
        <v>751</v>
      </c>
      <c r="D215" s="221" t="s">
        <v>205</v>
      </c>
      <c r="E215" s="222" t="s">
        <v>1628</v>
      </c>
      <c r="F215" s="223" t="s">
        <v>1629</v>
      </c>
      <c r="G215" s="224" t="s">
        <v>274</v>
      </c>
      <c r="H215" s="225">
        <v>1</v>
      </c>
      <c r="I215" s="226"/>
      <c r="J215" s="227">
        <f>ROUND(I215*H215,0)</f>
        <v>0</v>
      </c>
      <c r="K215" s="228"/>
      <c r="L215" s="44"/>
      <c r="M215" s="229" t="s">
        <v>1</v>
      </c>
      <c r="N215" s="230" t="s">
        <v>42</v>
      </c>
      <c r="O215" s="91"/>
      <c r="P215" s="231">
        <f>O215*H215</f>
        <v>0</v>
      </c>
      <c r="Q215" s="231">
        <v>0.00182</v>
      </c>
      <c r="R215" s="231">
        <f>Q215*H215</f>
        <v>0.00182</v>
      </c>
      <c r="S215" s="231">
        <v>0</v>
      </c>
      <c r="T215" s="23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3" t="s">
        <v>240</v>
      </c>
      <c r="AT215" s="233" t="s">
        <v>205</v>
      </c>
      <c r="AU215" s="233" t="s">
        <v>86</v>
      </c>
      <c r="AY215" s="17" t="s">
        <v>204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7" t="s">
        <v>8</v>
      </c>
      <c r="BK215" s="234">
        <f>ROUND(I215*H215,0)</f>
        <v>0</v>
      </c>
      <c r="BL215" s="17" t="s">
        <v>240</v>
      </c>
      <c r="BM215" s="233" t="s">
        <v>3786</v>
      </c>
    </row>
    <row r="216" spans="1:65" s="2" customFormat="1" ht="21.75" customHeight="1">
      <c r="A216" s="38"/>
      <c r="B216" s="39"/>
      <c r="C216" s="221" t="s">
        <v>580</v>
      </c>
      <c r="D216" s="221" t="s">
        <v>205</v>
      </c>
      <c r="E216" s="222" t="s">
        <v>3787</v>
      </c>
      <c r="F216" s="223" t="s">
        <v>3788</v>
      </c>
      <c r="G216" s="224" t="s">
        <v>1180</v>
      </c>
      <c r="H216" s="291"/>
      <c r="I216" s="226"/>
      <c r="J216" s="227">
        <f>ROUND(I216*H216,0)</f>
        <v>0</v>
      </c>
      <c r="K216" s="228"/>
      <c r="L216" s="44"/>
      <c r="M216" s="229" t="s">
        <v>1</v>
      </c>
      <c r="N216" s="230" t="s">
        <v>42</v>
      </c>
      <c r="O216" s="9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240</v>
      </c>
      <c r="AT216" s="233" t="s">
        <v>205</v>
      </c>
      <c r="AU216" s="233" t="s">
        <v>86</v>
      </c>
      <c r="AY216" s="17" t="s">
        <v>204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</v>
      </c>
      <c r="BK216" s="234">
        <f>ROUND(I216*H216,0)</f>
        <v>0</v>
      </c>
      <c r="BL216" s="17" t="s">
        <v>240</v>
      </c>
      <c r="BM216" s="233" t="s">
        <v>3789</v>
      </c>
    </row>
    <row r="217" spans="1:63" s="11" customFormat="1" ht="25.9" customHeight="1">
      <c r="A217" s="11"/>
      <c r="B217" s="207"/>
      <c r="C217" s="208"/>
      <c r="D217" s="209" t="s">
        <v>76</v>
      </c>
      <c r="E217" s="210" t="s">
        <v>366</v>
      </c>
      <c r="F217" s="210" t="s">
        <v>2736</v>
      </c>
      <c r="G217" s="208"/>
      <c r="H217" s="208"/>
      <c r="I217" s="211"/>
      <c r="J217" s="212">
        <f>BK217</f>
        <v>0</v>
      </c>
      <c r="K217" s="208"/>
      <c r="L217" s="213"/>
      <c r="M217" s="214"/>
      <c r="N217" s="215"/>
      <c r="O217" s="215"/>
      <c r="P217" s="216">
        <f>P218</f>
        <v>0</v>
      </c>
      <c r="Q217" s="215"/>
      <c r="R217" s="216">
        <f>R218</f>
        <v>0</v>
      </c>
      <c r="S217" s="215"/>
      <c r="T217" s="217">
        <f>T218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18" t="s">
        <v>118</v>
      </c>
      <c r="AT217" s="219" t="s">
        <v>76</v>
      </c>
      <c r="AU217" s="219" t="s">
        <v>77</v>
      </c>
      <c r="AY217" s="218" t="s">
        <v>204</v>
      </c>
      <c r="BK217" s="220">
        <f>BK218</f>
        <v>0</v>
      </c>
    </row>
    <row r="218" spans="1:63" s="11" customFormat="1" ht="22.8" customHeight="1">
      <c r="A218" s="11"/>
      <c r="B218" s="207"/>
      <c r="C218" s="208"/>
      <c r="D218" s="209" t="s">
        <v>76</v>
      </c>
      <c r="E218" s="268" t="s">
        <v>3790</v>
      </c>
      <c r="F218" s="268" t="s">
        <v>3791</v>
      </c>
      <c r="G218" s="208"/>
      <c r="H218" s="208"/>
      <c r="I218" s="211"/>
      <c r="J218" s="269">
        <f>BK218</f>
        <v>0</v>
      </c>
      <c r="K218" s="208"/>
      <c r="L218" s="213"/>
      <c r="M218" s="214"/>
      <c r="N218" s="215"/>
      <c r="O218" s="215"/>
      <c r="P218" s="216">
        <f>SUM(P219:P232)</f>
        <v>0</v>
      </c>
      <c r="Q218" s="215"/>
      <c r="R218" s="216">
        <f>SUM(R219:R232)</f>
        <v>0</v>
      </c>
      <c r="S218" s="215"/>
      <c r="T218" s="217">
        <f>SUM(T219:T232)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218" t="s">
        <v>118</v>
      </c>
      <c r="AT218" s="219" t="s">
        <v>76</v>
      </c>
      <c r="AU218" s="219" t="s">
        <v>8</v>
      </c>
      <c r="AY218" s="218" t="s">
        <v>204</v>
      </c>
      <c r="BK218" s="220">
        <f>SUM(BK219:BK232)</f>
        <v>0</v>
      </c>
    </row>
    <row r="219" spans="1:65" s="2" customFormat="1" ht="21.75" customHeight="1">
      <c r="A219" s="38"/>
      <c r="B219" s="39"/>
      <c r="C219" s="221" t="s">
        <v>760</v>
      </c>
      <c r="D219" s="221" t="s">
        <v>205</v>
      </c>
      <c r="E219" s="222" t="s">
        <v>3792</v>
      </c>
      <c r="F219" s="223" t="s">
        <v>3793</v>
      </c>
      <c r="G219" s="224" t="s">
        <v>473</v>
      </c>
      <c r="H219" s="225">
        <v>80</v>
      </c>
      <c r="I219" s="226"/>
      <c r="J219" s="227">
        <f>ROUND(I219*H219,0)</f>
        <v>0</v>
      </c>
      <c r="K219" s="228"/>
      <c r="L219" s="44"/>
      <c r="M219" s="229" t="s">
        <v>1</v>
      </c>
      <c r="N219" s="230" t="s">
        <v>42</v>
      </c>
      <c r="O219" s="91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3" t="s">
        <v>558</v>
      </c>
      <c r="AT219" s="233" t="s">
        <v>205</v>
      </c>
      <c r="AU219" s="233" t="s">
        <v>86</v>
      </c>
      <c r="AY219" s="17" t="s">
        <v>204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8</v>
      </c>
      <c r="BK219" s="234">
        <f>ROUND(I219*H219,0)</f>
        <v>0</v>
      </c>
      <c r="BL219" s="17" t="s">
        <v>558</v>
      </c>
      <c r="BM219" s="233" t="s">
        <v>720</v>
      </c>
    </row>
    <row r="220" spans="1:65" s="2" customFormat="1" ht="21.75" customHeight="1">
      <c r="A220" s="38"/>
      <c r="B220" s="39"/>
      <c r="C220" s="280" t="s">
        <v>588</v>
      </c>
      <c r="D220" s="280" t="s">
        <v>366</v>
      </c>
      <c r="E220" s="281" t="s">
        <v>3794</v>
      </c>
      <c r="F220" s="282" t="s">
        <v>3795</v>
      </c>
      <c r="G220" s="283" t="s">
        <v>473</v>
      </c>
      <c r="H220" s="284">
        <v>80</v>
      </c>
      <c r="I220" s="285"/>
      <c r="J220" s="286">
        <f>ROUND(I220*H220,0)</f>
        <v>0</v>
      </c>
      <c r="K220" s="287"/>
      <c r="L220" s="288"/>
      <c r="M220" s="289" t="s">
        <v>1</v>
      </c>
      <c r="N220" s="290" t="s">
        <v>42</v>
      </c>
      <c r="O220" s="91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1090</v>
      </c>
      <c r="AT220" s="233" t="s">
        <v>366</v>
      </c>
      <c r="AU220" s="233" t="s">
        <v>86</v>
      </c>
      <c r="AY220" s="17" t="s">
        <v>204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</v>
      </c>
      <c r="BK220" s="234">
        <f>ROUND(I220*H220,0)</f>
        <v>0</v>
      </c>
      <c r="BL220" s="17" t="s">
        <v>558</v>
      </c>
      <c r="BM220" s="233" t="s">
        <v>723</v>
      </c>
    </row>
    <row r="221" spans="1:65" s="2" customFormat="1" ht="21.75" customHeight="1">
      <c r="A221" s="38"/>
      <c r="B221" s="39"/>
      <c r="C221" s="221" t="s">
        <v>772</v>
      </c>
      <c r="D221" s="221" t="s">
        <v>205</v>
      </c>
      <c r="E221" s="222" t="s">
        <v>3796</v>
      </c>
      <c r="F221" s="223" t="s">
        <v>3797</v>
      </c>
      <c r="G221" s="224" t="s">
        <v>274</v>
      </c>
      <c r="H221" s="225">
        <v>11</v>
      </c>
      <c r="I221" s="226"/>
      <c r="J221" s="227">
        <f>ROUND(I221*H221,0)</f>
        <v>0</v>
      </c>
      <c r="K221" s="228"/>
      <c r="L221" s="44"/>
      <c r="M221" s="229" t="s">
        <v>1</v>
      </c>
      <c r="N221" s="230" t="s">
        <v>42</v>
      </c>
      <c r="O221" s="91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3" t="s">
        <v>558</v>
      </c>
      <c r="AT221" s="233" t="s">
        <v>205</v>
      </c>
      <c r="AU221" s="233" t="s">
        <v>86</v>
      </c>
      <c r="AY221" s="17" t="s">
        <v>204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8</v>
      </c>
      <c r="BK221" s="234">
        <f>ROUND(I221*H221,0)</f>
        <v>0</v>
      </c>
      <c r="BL221" s="17" t="s">
        <v>558</v>
      </c>
      <c r="BM221" s="233" t="s">
        <v>202</v>
      </c>
    </row>
    <row r="222" spans="1:65" s="2" customFormat="1" ht="21.75" customHeight="1">
      <c r="A222" s="38"/>
      <c r="B222" s="39"/>
      <c r="C222" s="280" t="s">
        <v>592</v>
      </c>
      <c r="D222" s="280" t="s">
        <v>366</v>
      </c>
      <c r="E222" s="281" t="s">
        <v>3798</v>
      </c>
      <c r="F222" s="282" t="s">
        <v>3799</v>
      </c>
      <c r="G222" s="283" t="s">
        <v>374</v>
      </c>
      <c r="H222" s="284">
        <v>11</v>
      </c>
      <c r="I222" s="285"/>
      <c r="J222" s="286">
        <f>ROUND(I222*H222,0)</f>
        <v>0</v>
      </c>
      <c r="K222" s="287"/>
      <c r="L222" s="288"/>
      <c r="M222" s="289" t="s">
        <v>1</v>
      </c>
      <c r="N222" s="290" t="s">
        <v>42</v>
      </c>
      <c r="O222" s="91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1090</v>
      </c>
      <c r="AT222" s="233" t="s">
        <v>366</v>
      </c>
      <c r="AU222" s="233" t="s">
        <v>86</v>
      </c>
      <c r="AY222" s="17" t="s">
        <v>204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</v>
      </c>
      <c r="BK222" s="234">
        <f>ROUND(I222*H222,0)</f>
        <v>0</v>
      </c>
      <c r="BL222" s="17" t="s">
        <v>558</v>
      </c>
      <c r="BM222" s="233" t="s">
        <v>154</v>
      </c>
    </row>
    <row r="223" spans="1:65" s="2" customFormat="1" ht="21.75" customHeight="1">
      <c r="A223" s="38"/>
      <c r="B223" s="39"/>
      <c r="C223" s="221" t="s">
        <v>781</v>
      </c>
      <c r="D223" s="221" t="s">
        <v>205</v>
      </c>
      <c r="E223" s="222" t="s">
        <v>3800</v>
      </c>
      <c r="F223" s="223" t="s">
        <v>3801</v>
      </c>
      <c r="G223" s="224" t="s">
        <v>1775</v>
      </c>
      <c r="H223" s="225">
        <v>1</v>
      </c>
      <c r="I223" s="226"/>
      <c r="J223" s="227">
        <f>ROUND(I223*H223,0)</f>
        <v>0</v>
      </c>
      <c r="K223" s="228"/>
      <c r="L223" s="44"/>
      <c r="M223" s="229" t="s">
        <v>1</v>
      </c>
      <c r="N223" s="230" t="s">
        <v>42</v>
      </c>
      <c r="O223" s="91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3" t="s">
        <v>558</v>
      </c>
      <c r="AT223" s="233" t="s">
        <v>205</v>
      </c>
      <c r="AU223" s="233" t="s">
        <v>86</v>
      </c>
      <c r="AY223" s="17" t="s">
        <v>204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7" t="s">
        <v>8</v>
      </c>
      <c r="BK223" s="234">
        <f>ROUND(I223*H223,0)</f>
        <v>0</v>
      </c>
      <c r="BL223" s="17" t="s">
        <v>558</v>
      </c>
      <c r="BM223" s="233" t="s">
        <v>738</v>
      </c>
    </row>
    <row r="224" spans="1:65" s="2" customFormat="1" ht="21.75" customHeight="1">
      <c r="A224" s="38"/>
      <c r="B224" s="39"/>
      <c r="C224" s="221" t="s">
        <v>596</v>
      </c>
      <c r="D224" s="221" t="s">
        <v>205</v>
      </c>
      <c r="E224" s="222" t="s">
        <v>3802</v>
      </c>
      <c r="F224" s="223" t="s">
        <v>3803</v>
      </c>
      <c r="G224" s="224" t="s">
        <v>274</v>
      </c>
      <c r="H224" s="225">
        <v>12</v>
      </c>
      <c r="I224" s="226"/>
      <c r="J224" s="227">
        <f>ROUND(I224*H224,0)</f>
        <v>0</v>
      </c>
      <c r="K224" s="228"/>
      <c r="L224" s="44"/>
      <c r="M224" s="229" t="s">
        <v>1</v>
      </c>
      <c r="N224" s="230" t="s">
        <v>42</v>
      </c>
      <c r="O224" s="91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3" t="s">
        <v>558</v>
      </c>
      <c r="AT224" s="233" t="s">
        <v>205</v>
      </c>
      <c r="AU224" s="233" t="s">
        <v>86</v>
      </c>
      <c r="AY224" s="17" t="s">
        <v>204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7" t="s">
        <v>8</v>
      </c>
      <c r="BK224" s="234">
        <f>ROUND(I224*H224,0)</f>
        <v>0</v>
      </c>
      <c r="BL224" s="17" t="s">
        <v>558</v>
      </c>
      <c r="BM224" s="233" t="s">
        <v>880</v>
      </c>
    </row>
    <row r="225" spans="1:65" s="2" customFormat="1" ht="21.75" customHeight="1">
      <c r="A225" s="38"/>
      <c r="B225" s="39"/>
      <c r="C225" s="221" t="s">
        <v>787</v>
      </c>
      <c r="D225" s="221" t="s">
        <v>205</v>
      </c>
      <c r="E225" s="222" t="s">
        <v>3804</v>
      </c>
      <c r="F225" s="223" t="s">
        <v>3805</v>
      </c>
      <c r="G225" s="224" t="s">
        <v>274</v>
      </c>
      <c r="H225" s="225">
        <v>2</v>
      </c>
      <c r="I225" s="226"/>
      <c r="J225" s="227">
        <f>ROUND(I225*H225,0)</f>
        <v>0</v>
      </c>
      <c r="K225" s="228"/>
      <c r="L225" s="44"/>
      <c r="M225" s="229" t="s">
        <v>1</v>
      </c>
      <c r="N225" s="230" t="s">
        <v>42</v>
      </c>
      <c r="O225" s="91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3" t="s">
        <v>558</v>
      </c>
      <c r="AT225" s="233" t="s">
        <v>205</v>
      </c>
      <c r="AU225" s="233" t="s">
        <v>86</v>
      </c>
      <c r="AY225" s="17" t="s">
        <v>204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8</v>
      </c>
      <c r="BK225" s="234">
        <f>ROUND(I225*H225,0)</f>
        <v>0</v>
      </c>
      <c r="BL225" s="17" t="s">
        <v>558</v>
      </c>
      <c r="BM225" s="233" t="s">
        <v>890</v>
      </c>
    </row>
    <row r="226" spans="1:65" s="2" customFormat="1" ht="21.75" customHeight="1">
      <c r="A226" s="38"/>
      <c r="B226" s="39"/>
      <c r="C226" s="221" t="s">
        <v>791</v>
      </c>
      <c r="D226" s="221" t="s">
        <v>205</v>
      </c>
      <c r="E226" s="222" t="s">
        <v>3806</v>
      </c>
      <c r="F226" s="223" t="s">
        <v>3807</v>
      </c>
      <c r="G226" s="224" t="s">
        <v>1263</v>
      </c>
      <c r="H226" s="225">
        <v>1</v>
      </c>
      <c r="I226" s="226"/>
      <c r="J226" s="227">
        <f>ROUND(I226*H226,0)</f>
        <v>0</v>
      </c>
      <c r="K226" s="228"/>
      <c r="L226" s="44"/>
      <c r="M226" s="229" t="s">
        <v>1</v>
      </c>
      <c r="N226" s="230" t="s">
        <v>42</v>
      </c>
      <c r="O226" s="91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558</v>
      </c>
      <c r="AT226" s="233" t="s">
        <v>205</v>
      </c>
      <c r="AU226" s="233" t="s">
        <v>86</v>
      </c>
      <c r="AY226" s="17" t="s">
        <v>204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</v>
      </c>
      <c r="BK226" s="234">
        <f>ROUND(I226*H226,0)</f>
        <v>0</v>
      </c>
      <c r="BL226" s="17" t="s">
        <v>558</v>
      </c>
      <c r="BM226" s="233" t="s">
        <v>744</v>
      </c>
    </row>
    <row r="227" spans="1:65" s="2" customFormat="1" ht="21.75" customHeight="1">
      <c r="A227" s="38"/>
      <c r="B227" s="39"/>
      <c r="C227" s="221" t="s">
        <v>795</v>
      </c>
      <c r="D227" s="221" t="s">
        <v>205</v>
      </c>
      <c r="E227" s="222" t="s">
        <v>3808</v>
      </c>
      <c r="F227" s="223" t="s">
        <v>3809</v>
      </c>
      <c r="G227" s="224" t="s">
        <v>473</v>
      </c>
      <c r="H227" s="225">
        <v>80</v>
      </c>
      <c r="I227" s="226"/>
      <c r="J227" s="227">
        <f>ROUND(I227*H227,0)</f>
        <v>0</v>
      </c>
      <c r="K227" s="228"/>
      <c r="L227" s="44"/>
      <c r="M227" s="229" t="s">
        <v>1</v>
      </c>
      <c r="N227" s="230" t="s">
        <v>42</v>
      </c>
      <c r="O227" s="91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3" t="s">
        <v>558</v>
      </c>
      <c r="AT227" s="233" t="s">
        <v>205</v>
      </c>
      <c r="AU227" s="233" t="s">
        <v>86</v>
      </c>
      <c r="AY227" s="17" t="s">
        <v>204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7" t="s">
        <v>8</v>
      </c>
      <c r="BK227" s="234">
        <f>ROUND(I227*H227,0)</f>
        <v>0</v>
      </c>
      <c r="BL227" s="17" t="s">
        <v>558</v>
      </c>
      <c r="BM227" s="233" t="s">
        <v>157</v>
      </c>
    </row>
    <row r="228" spans="1:65" s="2" customFormat="1" ht="33" customHeight="1">
      <c r="A228" s="38"/>
      <c r="B228" s="39"/>
      <c r="C228" s="221" t="s">
        <v>799</v>
      </c>
      <c r="D228" s="221" t="s">
        <v>205</v>
      </c>
      <c r="E228" s="222" t="s">
        <v>3810</v>
      </c>
      <c r="F228" s="223" t="s">
        <v>3766</v>
      </c>
      <c r="G228" s="224" t="s">
        <v>374</v>
      </c>
      <c r="H228" s="225">
        <v>2</v>
      </c>
      <c r="I228" s="226"/>
      <c r="J228" s="227">
        <f>ROUND(I228*H228,0)</f>
        <v>0</v>
      </c>
      <c r="K228" s="228"/>
      <c r="L228" s="44"/>
      <c r="M228" s="229" t="s">
        <v>1</v>
      </c>
      <c r="N228" s="230" t="s">
        <v>42</v>
      </c>
      <c r="O228" s="91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209</v>
      </c>
      <c r="AT228" s="233" t="s">
        <v>205</v>
      </c>
      <c r="AU228" s="233" t="s">
        <v>86</v>
      </c>
      <c r="AY228" s="17" t="s">
        <v>204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</v>
      </c>
      <c r="BK228" s="234">
        <f>ROUND(I228*H228,0)</f>
        <v>0</v>
      </c>
      <c r="BL228" s="17" t="s">
        <v>209</v>
      </c>
      <c r="BM228" s="233" t="s">
        <v>3811</v>
      </c>
    </row>
    <row r="229" spans="1:65" s="2" customFormat="1" ht="21.75" customHeight="1">
      <c r="A229" s="38"/>
      <c r="B229" s="39"/>
      <c r="C229" s="221" t="s">
        <v>804</v>
      </c>
      <c r="D229" s="221" t="s">
        <v>205</v>
      </c>
      <c r="E229" s="222" t="s">
        <v>3812</v>
      </c>
      <c r="F229" s="223" t="s">
        <v>3813</v>
      </c>
      <c r="G229" s="224" t="s">
        <v>374</v>
      </c>
      <c r="H229" s="225">
        <v>1</v>
      </c>
      <c r="I229" s="226"/>
      <c r="J229" s="227">
        <f>ROUND(I229*H229,0)</f>
        <v>0</v>
      </c>
      <c r="K229" s="228"/>
      <c r="L229" s="44"/>
      <c r="M229" s="229" t="s">
        <v>1</v>
      </c>
      <c r="N229" s="230" t="s">
        <v>42</v>
      </c>
      <c r="O229" s="91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3" t="s">
        <v>209</v>
      </c>
      <c r="AT229" s="233" t="s">
        <v>205</v>
      </c>
      <c r="AU229" s="233" t="s">
        <v>86</v>
      </c>
      <c r="AY229" s="17" t="s">
        <v>204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7" t="s">
        <v>8</v>
      </c>
      <c r="BK229" s="234">
        <f>ROUND(I229*H229,0)</f>
        <v>0</v>
      </c>
      <c r="BL229" s="17" t="s">
        <v>209</v>
      </c>
      <c r="BM229" s="233" t="s">
        <v>3814</v>
      </c>
    </row>
    <row r="230" spans="1:65" s="2" customFormat="1" ht="16.5" customHeight="1">
      <c r="A230" s="38"/>
      <c r="B230" s="39"/>
      <c r="C230" s="221" t="s">
        <v>702</v>
      </c>
      <c r="D230" s="221" t="s">
        <v>205</v>
      </c>
      <c r="E230" s="222" t="s">
        <v>3815</v>
      </c>
      <c r="F230" s="223" t="s">
        <v>3816</v>
      </c>
      <c r="G230" s="224" t="s">
        <v>374</v>
      </c>
      <c r="H230" s="225">
        <v>2</v>
      </c>
      <c r="I230" s="226"/>
      <c r="J230" s="227">
        <f>ROUND(I230*H230,0)</f>
        <v>0</v>
      </c>
      <c r="K230" s="228"/>
      <c r="L230" s="44"/>
      <c r="M230" s="229" t="s">
        <v>1</v>
      </c>
      <c r="N230" s="230" t="s">
        <v>42</v>
      </c>
      <c r="O230" s="9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209</v>
      </c>
      <c r="AT230" s="233" t="s">
        <v>205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209</v>
      </c>
      <c r="BM230" s="233" t="s">
        <v>3817</v>
      </c>
    </row>
    <row r="231" spans="1:65" s="2" customFormat="1" ht="16.5" customHeight="1">
      <c r="A231" s="38"/>
      <c r="B231" s="39"/>
      <c r="C231" s="221" t="s">
        <v>812</v>
      </c>
      <c r="D231" s="221" t="s">
        <v>205</v>
      </c>
      <c r="E231" s="222" t="s">
        <v>3818</v>
      </c>
      <c r="F231" s="223" t="s">
        <v>3819</v>
      </c>
      <c r="G231" s="224" t="s">
        <v>374</v>
      </c>
      <c r="H231" s="225">
        <v>2</v>
      </c>
      <c r="I231" s="226"/>
      <c r="J231" s="227">
        <f>ROUND(I231*H231,0)</f>
        <v>0</v>
      </c>
      <c r="K231" s="228"/>
      <c r="L231" s="44"/>
      <c r="M231" s="229" t="s">
        <v>1</v>
      </c>
      <c r="N231" s="230" t="s">
        <v>42</v>
      </c>
      <c r="O231" s="91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3" t="s">
        <v>209</v>
      </c>
      <c r="AT231" s="233" t="s">
        <v>205</v>
      </c>
      <c r="AU231" s="233" t="s">
        <v>86</v>
      </c>
      <c r="AY231" s="17" t="s">
        <v>204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7" t="s">
        <v>8</v>
      </c>
      <c r="BK231" s="234">
        <f>ROUND(I231*H231,0)</f>
        <v>0</v>
      </c>
      <c r="BL231" s="17" t="s">
        <v>209</v>
      </c>
      <c r="BM231" s="233" t="s">
        <v>3820</v>
      </c>
    </row>
    <row r="232" spans="1:65" s="2" customFormat="1" ht="16.5" customHeight="1">
      <c r="A232" s="38"/>
      <c r="B232" s="39"/>
      <c r="C232" s="221" t="s">
        <v>707</v>
      </c>
      <c r="D232" s="221" t="s">
        <v>205</v>
      </c>
      <c r="E232" s="222" t="s">
        <v>3821</v>
      </c>
      <c r="F232" s="223" t="s">
        <v>3822</v>
      </c>
      <c r="G232" s="224" t="s">
        <v>374</v>
      </c>
      <c r="H232" s="225">
        <v>1</v>
      </c>
      <c r="I232" s="226"/>
      <c r="J232" s="227">
        <f>ROUND(I232*H232,0)</f>
        <v>0</v>
      </c>
      <c r="K232" s="228"/>
      <c r="L232" s="44"/>
      <c r="M232" s="229" t="s">
        <v>1</v>
      </c>
      <c r="N232" s="230" t="s">
        <v>42</v>
      </c>
      <c r="O232" s="91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3" t="s">
        <v>209</v>
      </c>
      <c r="AT232" s="233" t="s">
        <v>205</v>
      </c>
      <c r="AU232" s="233" t="s">
        <v>86</v>
      </c>
      <c r="AY232" s="17" t="s">
        <v>204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7" t="s">
        <v>8</v>
      </c>
      <c r="BK232" s="234">
        <f>ROUND(I232*H232,0)</f>
        <v>0</v>
      </c>
      <c r="BL232" s="17" t="s">
        <v>209</v>
      </c>
      <c r="BM232" s="233" t="s">
        <v>3823</v>
      </c>
    </row>
    <row r="233" spans="1:63" s="11" customFormat="1" ht="25.9" customHeight="1">
      <c r="A233" s="11"/>
      <c r="B233" s="207"/>
      <c r="C233" s="208"/>
      <c r="D233" s="209" t="s">
        <v>76</v>
      </c>
      <c r="E233" s="210" t="s">
        <v>1771</v>
      </c>
      <c r="F233" s="210" t="s">
        <v>3824</v>
      </c>
      <c r="G233" s="208"/>
      <c r="H233" s="208"/>
      <c r="I233" s="211"/>
      <c r="J233" s="212">
        <f>BK233</f>
        <v>0</v>
      </c>
      <c r="K233" s="208"/>
      <c r="L233" s="213"/>
      <c r="M233" s="214"/>
      <c r="N233" s="215"/>
      <c r="O233" s="215"/>
      <c r="P233" s="216">
        <f>P234</f>
        <v>0</v>
      </c>
      <c r="Q233" s="215"/>
      <c r="R233" s="216">
        <f>R234</f>
        <v>0</v>
      </c>
      <c r="S233" s="215"/>
      <c r="T233" s="217">
        <f>T234</f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218" t="s">
        <v>209</v>
      </c>
      <c r="AT233" s="219" t="s">
        <v>76</v>
      </c>
      <c r="AU233" s="219" t="s">
        <v>77</v>
      </c>
      <c r="AY233" s="218" t="s">
        <v>204</v>
      </c>
      <c r="BK233" s="220">
        <f>BK234</f>
        <v>0</v>
      </c>
    </row>
    <row r="234" spans="1:65" s="2" customFormat="1" ht="16.5" customHeight="1">
      <c r="A234" s="38"/>
      <c r="B234" s="39"/>
      <c r="C234" s="221" t="s">
        <v>818</v>
      </c>
      <c r="D234" s="221" t="s">
        <v>205</v>
      </c>
      <c r="E234" s="222" t="s">
        <v>3825</v>
      </c>
      <c r="F234" s="223" t="s">
        <v>3826</v>
      </c>
      <c r="G234" s="224" t="s">
        <v>1775</v>
      </c>
      <c r="H234" s="225">
        <v>1</v>
      </c>
      <c r="I234" s="226"/>
      <c r="J234" s="227">
        <f>ROUND(I234*H234,0)</f>
        <v>0</v>
      </c>
      <c r="K234" s="228"/>
      <c r="L234" s="44"/>
      <c r="M234" s="258" t="s">
        <v>1</v>
      </c>
      <c r="N234" s="259" t="s">
        <v>42</v>
      </c>
      <c r="O234" s="260"/>
      <c r="P234" s="261">
        <f>O234*H234</f>
        <v>0</v>
      </c>
      <c r="Q234" s="261">
        <v>0</v>
      </c>
      <c r="R234" s="261">
        <f>Q234*H234</f>
        <v>0</v>
      </c>
      <c r="S234" s="261">
        <v>0</v>
      </c>
      <c r="T234" s="26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3" t="s">
        <v>1776</v>
      </c>
      <c r="AT234" s="233" t="s">
        <v>205</v>
      </c>
      <c r="AU234" s="233" t="s">
        <v>8</v>
      </c>
      <c r="AY234" s="17" t="s">
        <v>204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7" t="s">
        <v>8</v>
      </c>
      <c r="BK234" s="234">
        <f>ROUND(I234*H234,0)</f>
        <v>0</v>
      </c>
      <c r="BL234" s="17" t="s">
        <v>1776</v>
      </c>
      <c r="BM234" s="233" t="s">
        <v>763</v>
      </c>
    </row>
    <row r="235" spans="1:31" s="2" customFormat="1" ht="6.95" customHeight="1">
      <c r="A235" s="38"/>
      <c r="B235" s="66"/>
      <c r="C235" s="67"/>
      <c r="D235" s="67"/>
      <c r="E235" s="67"/>
      <c r="F235" s="67"/>
      <c r="G235" s="67"/>
      <c r="H235" s="67"/>
      <c r="I235" s="67"/>
      <c r="J235" s="67"/>
      <c r="K235" s="67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password="F695" sheet="1" objects="1" scenarios="1" formatColumns="0" formatRows="0" autoFilter="0"/>
  <autoFilter ref="C127:K23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3827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ROUND(J121,0)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ROUND((SUM(BE121:BE179)),0)</f>
        <v>0</v>
      </c>
      <c r="G33" s="38"/>
      <c r="H33" s="38"/>
      <c r="I33" s="165">
        <v>0.21</v>
      </c>
      <c r="J33" s="164">
        <f>ROUND(((SUM(BE121:BE179))*I33),0)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ROUND((SUM(BF121:BF179)),0)</f>
        <v>0</v>
      </c>
      <c r="G34" s="38"/>
      <c r="H34" s="38"/>
      <c r="I34" s="165">
        <v>0.15</v>
      </c>
      <c r="J34" s="164">
        <f>ROUND(((SUM(BF121:BF179))*I34),0)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ROUND((SUM(BG121:BG179)),0)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ROUND((SUM(BH121:BH179)),0)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ROUND((SUM(BI121:BI179)),0)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100 - SO 13  Plynovod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J123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414</v>
      </c>
      <c r="E99" s="265"/>
      <c r="F99" s="265"/>
      <c r="G99" s="265"/>
      <c r="H99" s="265"/>
      <c r="I99" s="265"/>
      <c r="J99" s="266">
        <f>J139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9" customFormat="1" ht="24.95" customHeight="1">
      <c r="A100" s="9"/>
      <c r="B100" s="189"/>
      <c r="C100" s="190"/>
      <c r="D100" s="191" t="s">
        <v>3828</v>
      </c>
      <c r="E100" s="192"/>
      <c r="F100" s="192"/>
      <c r="G100" s="192"/>
      <c r="H100" s="192"/>
      <c r="I100" s="192"/>
      <c r="J100" s="193">
        <f>J142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3635</v>
      </c>
      <c r="E101" s="192"/>
      <c r="F101" s="192"/>
      <c r="G101" s="192"/>
      <c r="H101" s="192"/>
      <c r="I101" s="192"/>
      <c r="J101" s="193">
        <f>J177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17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84" t="str">
        <f>E7</f>
        <v>Areál ABYDOS IDEA s.r.o. - výrobní hala P a O a související inženýrské objekty, areál ABYDOS Hazlov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 xml:space="preserve">100 - SO 13  Plynovod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21</v>
      </c>
      <c r="D115" s="40"/>
      <c r="E115" s="40"/>
      <c r="F115" s="27" t="str">
        <f>F12</f>
        <v>Hazlov</v>
      </c>
      <c r="G115" s="40"/>
      <c r="H115" s="40"/>
      <c r="I115" s="32" t="s">
        <v>23</v>
      </c>
      <c r="J115" s="79" t="str">
        <f>IF(J12="","",J12)</f>
        <v>23. 2. 2021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25</v>
      </c>
      <c r="D117" s="40"/>
      <c r="E117" s="40"/>
      <c r="F117" s="27" t="str">
        <f>E15</f>
        <v>ABYDOS IDEA s.r.o. Hazlov</v>
      </c>
      <c r="G117" s="40"/>
      <c r="H117" s="40"/>
      <c r="I117" s="32" t="s">
        <v>31</v>
      </c>
      <c r="J117" s="36" t="str">
        <f>E21</f>
        <v>TMS PROJEKT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32" t="s">
        <v>34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0" customFormat="1" ht="29.25" customHeight="1">
      <c r="A120" s="195"/>
      <c r="B120" s="196"/>
      <c r="C120" s="197" t="s">
        <v>190</v>
      </c>
      <c r="D120" s="198" t="s">
        <v>62</v>
      </c>
      <c r="E120" s="198" t="s">
        <v>58</v>
      </c>
      <c r="F120" s="198" t="s">
        <v>59</v>
      </c>
      <c r="G120" s="198" t="s">
        <v>191</v>
      </c>
      <c r="H120" s="198" t="s">
        <v>192</v>
      </c>
      <c r="I120" s="198" t="s">
        <v>193</v>
      </c>
      <c r="J120" s="199" t="s">
        <v>183</v>
      </c>
      <c r="K120" s="200" t="s">
        <v>194</v>
      </c>
      <c r="L120" s="201"/>
      <c r="M120" s="100" t="s">
        <v>1</v>
      </c>
      <c r="N120" s="101" t="s">
        <v>41</v>
      </c>
      <c r="O120" s="101" t="s">
        <v>195</v>
      </c>
      <c r="P120" s="101" t="s">
        <v>196</v>
      </c>
      <c r="Q120" s="101" t="s">
        <v>197</v>
      </c>
      <c r="R120" s="101" t="s">
        <v>198</v>
      </c>
      <c r="S120" s="101" t="s">
        <v>199</v>
      </c>
      <c r="T120" s="102" t="s">
        <v>200</v>
      </c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</row>
    <row r="121" spans="1:63" s="2" customFormat="1" ht="22.8" customHeight="1">
      <c r="A121" s="38"/>
      <c r="B121" s="39"/>
      <c r="C121" s="107" t="s">
        <v>201</v>
      </c>
      <c r="D121" s="40"/>
      <c r="E121" s="40"/>
      <c r="F121" s="40"/>
      <c r="G121" s="40"/>
      <c r="H121" s="40"/>
      <c r="I121" s="40"/>
      <c r="J121" s="202">
        <f>BK121</f>
        <v>0</v>
      </c>
      <c r="K121" s="40"/>
      <c r="L121" s="44"/>
      <c r="M121" s="103"/>
      <c r="N121" s="203"/>
      <c r="O121" s="104"/>
      <c r="P121" s="204">
        <f>P122+P142+P177</f>
        <v>0</v>
      </c>
      <c r="Q121" s="104"/>
      <c r="R121" s="204">
        <f>R122+R142+R177</f>
        <v>93.48</v>
      </c>
      <c r="S121" s="104"/>
      <c r="T121" s="205">
        <f>T122+T142+T177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185</v>
      </c>
      <c r="BK121" s="206">
        <f>BK122+BK142+BK177</f>
        <v>0</v>
      </c>
    </row>
    <row r="122" spans="1:63" s="11" customFormat="1" ht="25.9" customHeight="1">
      <c r="A122" s="11"/>
      <c r="B122" s="207"/>
      <c r="C122" s="208"/>
      <c r="D122" s="209" t="s">
        <v>76</v>
      </c>
      <c r="E122" s="210" t="s">
        <v>269</v>
      </c>
      <c r="F122" s="210" t="s">
        <v>270</v>
      </c>
      <c r="G122" s="208"/>
      <c r="H122" s="208"/>
      <c r="I122" s="211"/>
      <c r="J122" s="212">
        <f>BK122</f>
        <v>0</v>
      </c>
      <c r="K122" s="208"/>
      <c r="L122" s="213"/>
      <c r="M122" s="214"/>
      <c r="N122" s="215"/>
      <c r="O122" s="215"/>
      <c r="P122" s="216">
        <f>P123+P139</f>
        <v>0</v>
      </c>
      <c r="Q122" s="215"/>
      <c r="R122" s="216">
        <f>R123+R139</f>
        <v>93.48</v>
      </c>
      <c r="S122" s="215"/>
      <c r="T122" s="217">
        <f>T123+T139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18" t="s">
        <v>8</v>
      </c>
      <c r="AT122" s="219" t="s">
        <v>76</v>
      </c>
      <c r="AU122" s="219" t="s">
        <v>77</v>
      </c>
      <c r="AY122" s="218" t="s">
        <v>204</v>
      </c>
      <c r="BK122" s="220">
        <f>BK123+BK139</f>
        <v>0</v>
      </c>
    </row>
    <row r="123" spans="1:63" s="11" customFormat="1" ht="22.8" customHeight="1">
      <c r="A123" s="11"/>
      <c r="B123" s="207"/>
      <c r="C123" s="208"/>
      <c r="D123" s="209" t="s">
        <v>76</v>
      </c>
      <c r="E123" s="268" t="s">
        <v>8</v>
      </c>
      <c r="F123" s="268" t="s">
        <v>271</v>
      </c>
      <c r="G123" s="208"/>
      <c r="H123" s="208"/>
      <c r="I123" s="211"/>
      <c r="J123" s="269">
        <f>BK123</f>
        <v>0</v>
      </c>
      <c r="K123" s="208"/>
      <c r="L123" s="213"/>
      <c r="M123" s="214"/>
      <c r="N123" s="215"/>
      <c r="O123" s="215"/>
      <c r="P123" s="216">
        <f>SUM(P124:P138)</f>
        <v>0</v>
      </c>
      <c r="Q123" s="215"/>
      <c r="R123" s="216">
        <f>SUM(R124:R138)</f>
        <v>93.48</v>
      </c>
      <c r="S123" s="215"/>
      <c r="T123" s="217">
        <f>SUM(T124:T138)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18" t="s">
        <v>8</v>
      </c>
      <c r="AT123" s="219" t="s">
        <v>76</v>
      </c>
      <c r="AU123" s="219" t="s">
        <v>8</v>
      </c>
      <c r="AY123" s="218" t="s">
        <v>204</v>
      </c>
      <c r="BK123" s="220">
        <f>SUM(BK124:BK138)</f>
        <v>0</v>
      </c>
    </row>
    <row r="124" spans="1:65" s="2" customFormat="1" ht="21.75" customHeight="1">
      <c r="A124" s="38"/>
      <c r="B124" s="39"/>
      <c r="C124" s="221" t="s">
        <v>8</v>
      </c>
      <c r="D124" s="221" t="s">
        <v>205</v>
      </c>
      <c r="E124" s="222" t="s">
        <v>3082</v>
      </c>
      <c r="F124" s="223" t="s">
        <v>3083</v>
      </c>
      <c r="G124" s="224" t="s">
        <v>219</v>
      </c>
      <c r="H124" s="225">
        <v>18.45</v>
      </c>
      <c r="I124" s="226"/>
      <c r="J124" s="227">
        <f>ROUND(I124*H124,0)</f>
        <v>0</v>
      </c>
      <c r="K124" s="228"/>
      <c r="L124" s="44"/>
      <c r="M124" s="229" t="s">
        <v>1</v>
      </c>
      <c r="N124" s="230" t="s">
        <v>42</v>
      </c>
      <c r="O124" s="91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3" t="s">
        <v>209</v>
      </c>
      <c r="AT124" s="233" t="s">
        <v>205</v>
      </c>
      <c r="AU124" s="233" t="s">
        <v>86</v>
      </c>
      <c r="AY124" s="17" t="s">
        <v>204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7" t="s">
        <v>8</v>
      </c>
      <c r="BK124" s="234">
        <f>ROUND(I124*H124,0)</f>
        <v>0</v>
      </c>
      <c r="BL124" s="17" t="s">
        <v>209</v>
      </c>
      <c r="BM124" s="233" t="s">
        <v>3829</v>
      </c>
    </row>
    <row r="125" spans="1:51" s="12" customFormat="1" ht="12">
      <c r="A125" s="12"/>
      <c r="B125" s="235"/>
      <c r="C125" s="236"/>
      <c r="D125" s="237" t="s">
        <v>210</v>
      </c>
      <c r="E125" s="238" t="s">
        <v>1</v>
      </c>
      <c r="F125" s="239" t="s">
        <v>3830</v>
      </c>
      <c r="G125" s="236"/>
      <c r="H125" s="240">
        <v>18.45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46" t="s">
        <v>210</v>
      </c>
      <c r="AU125" s="246" t="s">
        <v>86</v>
      </c>
      <c r="AV125" s="12" t="s">
        <v>86</v>
      </c>
      <c r="AW125" s="12" t="s">
        <v>33</v>
      </c>
      <c r="AX125" s="12" t="s">
        <v>77</v>
      </c>
      <c r="AY125" s="246" t="s">
        <v>204</v>
      </c>
    </row>
    <row r="126" spans="1:65" s="2" customFormat="1" ht="21.75" customHeight="1">
      <c r="A126" s="38"/>
      <c r="B126" s="39"/>
      <c r="C126" s="221" t="s">
        <v>86</v>
      </c>
      <c r="D126" s="221" t="s">
        <v>205</v>
      </c>
      <c r="E126" s="222" t="s">
        <v>3086</v>
      </c>
      <c r="F126" s="223" t="s">
        <v>3087</v>
      </c>
      <c r="G126" s="224" t="s">
        <v>219</v>
      </c>
      <c r="H126" s="225">
        <v>184.5</v>
      </c>
      <c r="I126" s="226"/>
      <c r="J126" s="227">
        <f>ROUND(I126*H126,0)</f>
        <v>0</v>
      </c>
      <c r="K126" s="228"/>
      <c r="L126" s="44"/>
      <c r="M126" s="229" t="s">
        <v>1</v>
      </c>
      <c r="N126" s="230" t="s">
        <v>42</v>
      </c>
      <c r="O126" s="91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209</v>
      </c>
      <c r="AT126" s="233" t="s">
        <v>205</v>
      </c>
      <c r="AU126" s="233" t="s">
        <v>86</v>
      </c>
      <c r="AY126" s="17" t="s">
        <v>204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</v>
      </c>
      <c r="BK126" s="234">
        <f>ROUND(I126*H126,0)</f>
        <v>0</v>
      </c>
      <c r="BL126" s="17" t="s">
        <v>209</v>
      </c>
      <c r="BM126" s="233" t="s">
        <v>3831</v>
      </c>
    </row>
    <row r="127" spans="1:51" s="12" customFormat="1" ht="12">
      <c r="A127" s="12"/>
      <c r="B127" s="235"/>
      <c r="C127" s="236"/>
      <c r="D127" s="237" t="s">
        <v>210</v>
      </c>
      <c r="E127" s="238" t="s">
        <v>1</v>
      </c>
      <c r="F127" s="239" t="s">
        <v>3832</v>
      </c>
      <c r="G127" s="236"/>
      <c r="H127" s="240">
        <v>184.5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46" t="s">
        <v>210</v>
      </c>
      <c r="AU127" s="246" t="s">
        <v>86</v>
      </c>
      <c r="AV127" s="12" t="s">
        <v>86</v>
      </c>
      <c r="AW127" s="12" t="s">
        <v>33</v>
      </c>
      <c r="AX127" s="12" t="s">
        <v>77</v>
      </c>
      <c r="AY127" s="246" t="s">
        <v>204</v>
      </c>
    </row>
    <row r="128" spans="1:65" s="2" customFormat="1" ht="21.75" customHeight="1">
      <c r="A128" s="38"/>
      <c r="B128" s="39"/>
      <c r="C128" s="221" t="s">
        <v>118</v>
      </c>
      <c r="D128" s="221" t="s">
        <v>205</v>
      </c>
      <c r="E128" s="222" t="s">
        <v>3090</v>
      </c>
      <c r="F128" s="223" t="s">
        <v>3091</v>
      </c>
      <c r="G128" s="224" t="s">
        <v>219</v>
      </c>
      <c r="H128" s="225">
        <v>184.5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3833</v>
      </c>
    </row>
    <row r="129" spans="1:65" s="2" customFormat="1" ht="21.75" customHeight="1">
      <c r="A129" s="38"/>
      <c r="B129" s="39"/>
      <c r="C129" s="221" t="s">
        <v>209</v>
      </c>
      <c r="D129" s="221" t="s">
        <v>205</v>
      </c>
      <c r="E129" s="222" t="s">
        <v>3104</v>
      </c>
      <c r="F129" s="223" t="s">
        <v>3105</v>
      </c>
      <c r="G129" s="224" t="s">
        <v>219</v>
      </c>
      <c r="H129" s="225">
        <v>184.5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3834</v>
      </c>
    </row>
    <row r="130" spans="1:65" s="2" customFormat="1" ht="21.75" customHeight="1">
      <c r="A130" s="38"/>
      <c r="B130" s="39"/>
      <c r="C130" s="221" t="s">
        <v>224</v>
      </c>
      <c r="D130" s="221" t="s">
        <v>205</v>
      </c>
      <c r="E130" s="222" t="s">
        <v>312</v>
      </c>
      <c r="F130" s="223" t="s">
        <v>313</v>
      </c>
      <c r="G130" s="224" t="s">
        <v>219</v>
      </c>
      <c r="H130" s="225">
        <v>61.5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3835</v>
      </c>
    </row>
    <row r="131" spans="1:51" s="12" customFormat="1" ht="12">
      <c r="A131" s="12"/>
      <c r="B131" s="235"/>
      <c r="C131" s="236"/>
      <c r="D131" s="237" t="s">
        <v>210</v>
      </c>
      <c r="E131" s="238" t="s">
        <v>1</v>
      </c>
      <c r="F131" s="239" t="s">
        <v>3836</v>
      </c>
      <c r="G131" s="236"/>
      <c r="H131" s="240">
        <v>61.5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6" t="s">
        <v>210</v>
      </c>
      <c r="AU131" s="246" t="s">
        <v>86</v>
      </c>
      <c r="AV131" s="12" t="s">
        <v>86</v>
      </c>
      <c r="AW131" s="12" t="s">
        <v>33</v>
      </c>
      <c r="AX131" s="12" t="s">
        <v>77</v>
      </c>
      <c r="AY131" s="246" t="s">
        <v>204</v>
      </c>
    </row>
    <row r="132" spans="1:65" s="2" customFormat="1" ht="21.75" customHeight="1">
      <c r="A132" s="38"/>
      <c r="B132" s="39"/>
      <c r="C132" s="221" t="s">
        <v>220</v>
      </c>
      <c r="D132" s="221" t="s">
        <v>205</v>
      </c>
      <c r="E132" s="222" t="s">
        <v>454</v>
      </c>
      <c r="F132" s="223" t="s">
        <v>455</v>
      </c>
      <c r="G132" s="224" t="s">
        <v>219</v>
      </c>
      <c r="H132" s="225">
        <v>61.5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3837</v>
      </c>
    </row>
    <row r="133" spans="1:65" s="2" customFormat="1" ht="21.75" customHeight="1">
      <c r="A133" s="38"/>
      <c r="B133" s="39"/>
      <c r="C133" s="221" t="s">
        <v>232</v>
      </c>
      <c r="D133" s="221" t="s">
        <v>205</v>
      </c>
      <c r="E133" s="222" t="s">
        <v>457</v>
      </c>
      <c r="F133" s="223" t="s">
        <v>458</v>
      </c>
      <c r="G133" s="224" t="s">
        <v>219</v>
      </c>
      <c r="H133" s="225">
        <v>123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3838</v>
      </c>
    </row>
    <row r="134" spans="1:51" s="12" customFormat="1" ht="12">
      <c r="A134" s="12"/>
      <c r="B134" s="235"/>
      <c r="C134" s="236"/>
      <c r="D134" s="237" t="s">
        <v>210</v>
      </c>
      <c r="E134" s="238" t="s">
        <v>1</v>
      </c>
      <c r="F134" s="239" t="s">
        <v>3839</v>
      </c>
      <c r="G134" s="236"/>
      <c r="H134" s="240">
        <v>123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46" t="s">
        <v>210</v>
      </c>
      <c r="AU134" s="246" t="s">
        <v>86</v>
      </c>
      <c r="AV134" s="12" t="s">
        <v>86</v>
      </c>
      <c r="AW134" s="12" t="s">
        <v>33</v>
      </c>
      <c r="AX134" s="12" t="s">
        <v>77</v>
      </c>
      <c r="AY134" s="246" t="s">
        <v>204</v>
      </c>
    </row>
    <row r="135" spans="1:65" s="2" customFormat="1" ht="21.75" customHeight="1">
      <c r="A135" s="38"/>
      <c r="B135" s="39"/>
      <c r="C135" s="221" t="s">
        <v>223</v>
      </c>
      <c r="D135" s="221" t="s">
        <v>205</v>
      </c>
      <c r="E135" s="222" t="s">
        <v>3123</v>
      </c>
      <c r="F135" s="223" t="s">
        <v>3124</v>
      </c>
      <c r="G135" s="224" t="s">
        <v>219</v>
      </c>
      <c r="H135" s="225">
        <v>49.2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3840</v>
      </c>
    </row>
    <row r="136" spans="1:51" s="12" customFormat="1" ht="12">
      <c r="A136" s="12"/>
      <c r="B136" s="235"/>
      <c r="C136" s="236"/>
      <c r="D136" s="237" t="s">
        <v>210</v>
      </c>
      <c r="E136" s="238" t="s">
        <v>1</v>
      </c>
      <c r="F136" s="239" t="s">
        <v>3841</v>
      </c>
      <c r="G136" s="236"/>
      <c r="H136" s="240">
        <v>49.2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46" t="s">
        <v>210</v>
      </c>
      <c r="AU136" s="246" t="s">
        <v>86</v>
      </c>
      <c r="AV136" s="12" t="s">
        <v>86</v>
      </c>
      <c r="AW136" s="12" t="s">
        <v>33</v>
      </c>
      <c r="AX136" s="12" t="s">
        <v>77</v>
      </c>
      <c r="AY136" s="246" t="s">
        <v>204</v>
      </c>
    </row>
    <row r="137" spans="1:65" s="2" customFormat="1" ht="16.5" customHeight="1">
      <c r="A137" s="38"/>
      <c r="B137" s="39"/>
      <c r="C137" s="280" t="s">
        <v>243</v>
      </c>
      <c r="D137" s="280" t="s">
        <v>366</v>
      </c>
      <c r="E137" s="281" t="s">
        <v>1479</v>
      </c>
      <c r="F137" s="282" t="s">
        <v>1480</v>
      </c>
      <c r="G137" s="283" t="s">
        <v>230</v>
      </c>
      <c r="H137" s="284">
        <v>93.48</v>
      </c>
      <c r="I137" s="285"/>
      <c r="J137" s="286">
        <f>ROUND(I137*H137,0)</f>
        <v>0</v>
      </c>
      <c r="K137" s="287"/>
      <c r="L137" s="288"/>
      <c r="M137" s="289" t="s">
        <v>1</v>
      </c>
      <c r="N137" s="290" t="s">
        <v>42</v>
      </c>
      <c r="O137" s="91"/>
      <c r="P137" s="231">
        <f>O137*H137</f>
        <v>0</v>
      </c>
      <c r="Q137" s="231">
        <v>1</v>
      </c>
      <c r="R137" s="231">
        <f>Q137*H137</f>
        <v>93.48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223</v>
      </c>
      <c r="AT137" s="233" t="s">
        <v>366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3842</v>
      </c>
    </row>
    <row r="138" spans="1:51" s="12" customFormat="1" ht="12">
      <c r="A138" s="12"/>
      <c r="B138" s="235"/>
      <c r="C138" s="236"/>
      <c r="D138" s="237" t="s">
        <v>210</v>
      </c>
      <c r="E138" s="238" t="s">
        <v>1</v>
      </c>
      <c r="F138" s="239" t="s">
        <v>3843</v>
      </c>
      <c r="G138" s="236"/>
      <c r="H138" s="240">
        <v>93.48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46" t="s">
        <v>210</v>
      </c>
      <c r="AU138" s="246" t="s">
        <v>86</v>
      </c>
      <c r="AV138" s="12" t="s">
        <v>86</v>
      </c>
      <c r="AW138" s="12" t="s">
        <v>33</v>
      </c>
      <c r="AX138" s="12" t="s">
        <v>77</v>
      </c>
      <c r="AY138" s="246" t="s">
        <v>204</v>
      </c>
    </row>
    <row r="139" spans="1:63" s="11" customFormat="1" ht="22.8" customHeight="1">
      <c r="A139" s="11"/>
      <c r="B139" s="207"/>
      <c r="C139" s="208"/>
      <c r="D139" s="209" t="s">
        <v>76</v>
      </c>
      <c r="E139" s="268" t="s">
        <v>209</v>
      </c>
      <c r="F139" s="268" t="s">
        <v>698</v>
      </c>
      <c r="G139" s="208"/>
      <c r="H139" s="208"/>
      <c r="I139" s="211"/>
      <c r="J139" s="269">
        <f>BK139</f>
        <v>0</v>
      </c>
      <c r="K139" s="208"/>
      <c r="L139" s="213"/>
      <c r="M139" s="214"/>
      <c r="N139" s="215"/>
      <c r="O139" s="215"/>
      <c r="P139" s="216">
        <f>SUM(P140:P141)</f>
        <v>0</v>
      </c>
      <c r="Q139" s="215"/>
      <c r="R139" s="216">
        <f>SUM(R140:R141)</f>
        <v>0</v>
      </c>
      <c r="S139" s="215"/>
      <c r="T139" s="217">
        <f>SUM(T140:T141)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18" t="s">
        <v>8</v>
      </c>
      <c r="AT139" s="219" t="s">
        <v>76</v>
      </c>
      <c r="AU139" s="219" t="s">
        <v>8</v>
      </c>
      <c r="AY139" s="218" t="s">
        <v>204</v>
      </c>
      <c r="BK139" s="220">
        <f>SUM(BK140:BK141)</f>
        <v>0</v>
      </c>
    </row>
    <row r="140" spans="1:65" s="2" customFormat="1" ht="21.75" customHeight="1">
      <c r="A140" s="38"/>
      <c r="B140" s="39"/>
      <c r="C140" s="221" t="s">
        <v>227</v>
      </c>
      <c r="D140" s="221" t="s">
        <v>205</v>
      </c>
      <c r="E140" s="222" t="s">
        <v>1483</v>
      </c>
      <c r="F140" s="223" t="s">
        <v>1484</v>
      </c>
      <c r="G140" s="224" t="s">
        <v>219</v>
      </c>
      <c r="H140" s="225">
        <v>12.3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3844</v>
      </c>
    </row>
    <row r="141" spans="1:51" s="12" customFormat="1" ht="12">
      <c r="A141" s="12"/>
      <c r="B141" s="235"/>
      <c r="C141" s="236"/>
      <c r="D141" s="237" t="s">
        <v>210</v>
      </c>
      <c r="E141" s="238" t="s">
        <v>1</v>
      </c>
      <c r="F141" s="239" t="s">
        <v>3845</v>
      </c>
      <c r="G141" s="236"/>
      <c r="H141" s="240">
        <v>12.3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6" t="s">
        <v>210</v>
      </c>
      <c r="AU141" s="246" t="s">
        <v>86</v>
      </c>
      <c r="AV141" s="12" t="s">
        <v>86</v>
      </c>
      <c r="AW141" s="12" t="s">
        <v>33</v>
      </c>
      <c r="AX141" s="12" t="s">
        <v>77</v>
      </c>
      <c r="AY141" s="246" t="s">
        <v>204</v>
      </c>
    </row>
    <row r="142" spans="1:63" s="11" customFormat="1" ht="25.9" customHeight="1">
      <c r="A142" s="11"/>
      <c r="B142" s="207"/>
      <c r="C142" s="208"/>
      <c r="D142" s="209" t="s">
        <v>76</v>
      </c>
      <c r="E142" s="210" t="s">
        <v>3790</v>
      </c>
      <c r="F142" s="210" t="s">
        <v>3846</v>
      </c>
      <c r="G142" s="208"/>
      <c r="H142" s="208"/>
      <c r="I142" s="211"/>
      <c r="J142" s="212">
        <f>BK142</f>
        <v>0</v>
      </c>
      <c r="K142" s="208"/>
      <c r="L142" s="213"/>
      <c r="M142" s="214"/>
      <c r="N142" s="215"/>
      <c r="O142" s="215"/>
      <c r="P142" s="216">
        <f>SUM(P143:P176)</f>
        <v>0</v>
      </c>
      <c r="Q142" s="215"/>
      <c r="R142" s="216">
        <f>SUM(R143:R176)</f>
        <v>0</v>
      </c>
      <c r="S142" s="215"/>
      <c r="T142" s="217">
        <f>SUM(T143:T176)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218" t="s">
        <v>118</v>
      </c>
      <c r="AT142" s="219" t="s">
        <v>76</v>
      </c>
      <c r="AU142" s="219" t="s">
        <v>77</v>
      </c>
      <c r="AY142" s="218" t="s">
        <v>204</v>
      </c>
      <c r="BK142" s="220">
        <f>SUM(BK143:BK176)</f>
        <v>0</v>
      </c>
    </row>
    <row r="143" spans="1:65" s="2" customFormat="1" ht="16.5" customHeight="1">
      <c r="A143" s="38"/>
      <c r="B143" s="39"/>
      <c r="C143" s="221" t="s">
        <v>250</v>
      </c>
      <c r="D143" s="221" t="s">
        <v>205</v>
      </c>
      <c r="E143" s="222" t="s">
        <v>3847</v>
      </c>
      <c r="F143" s="223" t="s">
        <v>3848</v>
      </c>
      <c r="G143" s="224" t="s">
        <v>274</v>
      </c>
      <c r="H143" s="225">
        <v>2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558</v>
      </c>
      <c r="AT143" s="233" t="s">
        <v>205</v>
      </c>
      <c r="AU143" s="233" t="s">
        <v>8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558</v>
      </c>
      <c r="BM143" s="233" t="s">
        <v>3849</v>
      </c>
    </row>
    <row r="144" spans="1:65" s="2" customFormat="1" ht="16.5" customHeight="1">
      <c r="A144" s="38"/>
      <c r="B144" s="39"/>
      <c r="C144" s="221" t="s">
        <v>231</v>
      </c>
      <c r="D144" s="221" t="s">
        <v>205</v>
      </c>
      <c r="E144" s="222" t="s">
        <v>3850</v>
      </c>
      <c r="F144" s="223" t="s">
        <v>3851</v>
      </c>
      <c r="G144" s="224" t="s">
        <v>274</v>
      </c>
      <c r="H144" s="225">
        <v>3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558</v>
      </c>
      <c r="AT144" s="233" t="s">
        <v>205</v>
      </c>
      <c r="AU144" s="233" t="s">
        <v>8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558</v>
      </c>
      <c r="BM144" s="233" t="s">
        <v>3852</v>
      </c>
    </row>
    <row r="145" spans="1:65" s="2" customFormat="1" ht="21.75" customHeight="1">
      <c r="A145" s="38"/>
      <c r="B145" s="39"/>
      <c r="C145" s="280" t="s">
        <v>315</v>
      </c>
      <c r="D145" s="280" t="s">
        <v>366</v>
      </c>
      <c r="E145" s="281" t="s">
        <v>3853</v>
      </c>
      <c r="F145" s="282" t="s">
        <v>3854</v>
      </c>
      <c r="G145" s="283" t="s">
        <v>274</v>
      </c>
      <c r="H145" s="284">
        <v>2</v>
      </c>
      <c r="I145" s="285"/>
      <c r="J145" s="286">
        <f>ROUND(I145*H145,0)</f>
        <v>0</v>
      </c>
      <c r="K145" s="287"/>
      <c r="L145" s="288"/>
      <c r="M145" s="289" t="s">
        <v>1</v>
      </c>
      <c r="N145" s="29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1090</v>
      </c>
      <c r="AT145" s="233" t="s">
        <v>366</v>
      </c>
      <c r="AU145" s="233" t="s">
        <v>8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558</v>
      </c>
      <c r="BM145" s="233" t="s">
        <v>3855</v>
      </c>
    </row>
    <row r="146" spans="1:65" s="2" customFormat="1" ht="21.75" customHeight="1">
      <c r="A146" s="38"/>
      <c r="B146" s="39"/>
      <c r="C146" s="280" t="s">
        <v>235</v>
      </c>
      <c r="D146" s="280" t="s">
        <v>366</v>
      </c>
      <c r="E146" s="281" t="s">
        <v>3856</v>
      </c>
      <c r="F146" s="282" t="s">
        <v>3857</v>
      </c>
      <c r="G146" s="283" t="s">
        <v>274</v>
      </c>
      <c r="H146" s="284">
        <v>3</v>
      </c>
      <c r="I146" s="285"/>
      <c r="J146" s="286">
        <f>ROUND(I146*H146,0)</f>
        <v>0</v>
      </c>
      <c r="K146" s="287"/>
      <c r="L146" s="288"/>
      <c r="M146" s="289" t="s">
        <v>1</v>
      </c>
      <c r="N146" s="29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1090</v>
      </c>
      <c r="AT146" s="233" t="s">
        <v>366</v>
      </c>
      <c r="AU146" s="233" t="s">
        <v>8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558</v>
      </c>
      <c r="BM146" s="233" t="s">
        <v>3858</v>
      </c>
    </row>
    <row r="147" spans="1:65" s="2" customFormat="1" ht="21.75" customHeight="1">
      <c r="A147" s="38"/>
      <c r="B147" s="39"/>
      <c r="C147" s="221" t="s">
        <v>9</v>
      </c>
      <c r="D147" s="221" t="s">
        <v>205</v>
      </c>
      <c r="E147" s="222" t="s">
        <v>3859</v>
      </c>
      <c r="F147" s="223" t="s">
        <v>3860</v>
      </c>
      <c r="G147" s="224" t="s">
        <v>1263</v>
      </c>
      <c r="H147" s="225">
        <v>1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558</v>
      </c>
      <c r="AT147" s="233" t="s">
        <v>205</v>
      </c>
      <c r="AU147" s="233" t="s">
        <v>8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558</v>
      </c>
      <c r="BM147" s="233" t="s">
        <v>3861</v>
      </c>
    </row>
    <row r="148" spans="1:65" s="2" customFormat="1" ht="21.75" customHeight="1">
      <c r="A148" s="38"/>
      <c r="B148" s="39"/>
      <c r="C148" s="221" t="s">
        <v>240</v>
      </c>
      <c r="D148" s="221" t="s">
        <v>205</v>
      </c>
      <c r="E148" s="222" t="s">
        <v>3808</v>
      </c>
      <c r="F148" s="223" t="s">
        <v>3809</v>
      </c>
      <c r="G148" s="224" t="s">
        <v>473</v>
      </c>
      <c r="H148" s="225">
        <v>185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558</v>
      </c>
      <c r="AT148" s="233" t="s">
        <v>205</v>
      </c>
      <c r="AU148" s="233" t="s">
        <v>8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558</v>
      </c>
      <c r="BM148" s="233" t="s">
        <v>3862</v>
      </c>
    </row>
    <row r="149" spans="1:65" s="2" customFormat="1" ht="21.75" customHeight="1">
      <c r="A149" s="38"/>
      <c r="B149" s="39"/>
      <c r="C149" s="221" t="s">
        <v>329</v>
      </c>
      <c r="D149" s="221" t="s">
        <v>205</v>
      </c>
      <c r="E149" s="222" t="s">
        <v>3863</v>
      </c>
      <c r="F149" s="223" t="s">
        <v>3864</v>
      </c>
      <c r="G149" s="224" t="s">
        <v>473</v>
      </c>
      <c r="H149" s="225">
        <v>10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558</v>
      </c>
      <c r="AT149" s="233" t="s">
        <v>205</v>
      </c>
      <c r="AU149" s="233" t="s">
        <v>8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558</v>
      </c>
      <c r="BM149" s="233" t="s">
        <v>3865</v>
      </c>
    </row>
    <row r="150" spans="1:65" s="2" customFormat="1" ht="16.5" customHeight="1">
      <c r="A150" s="38"/>
      <c r="B150" s="39"/>
      <c r="C150" s="221" t="s">
        <v>246</v>
      </c>
      <c r="D150" s="221" t="s">
        <v>205</v>
      </c>
      <c r="E150" s="222" t="s">
        <v>3866</v>
      </c>
      <c r="F150" s="223" t="s">
        <v>3867</v>
      </c>
      <c r="G150" s="224" t="s">
        <v>473</v>
      </c>
      <c r="H150" s="225">
        <v>10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558</v>
      </c>
      <c r="AT150" s="233" t="s">
        <v>205</v>
      </c>
      <c r="AU150" s="233" t="s">
        <v>8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558</v>
      </c>
      <c r="BM150" s="233" t="s">
        <v>3868</v>
      </c>
    </row>
    <row r="151" spans="1:65" s="2" customFormat="1" ht="21.75" customHeight="1">
      <c r="A151" s="38"/>
      <c r="B151" s="39"/>
      <c r="C151" s="221" t="s">
        <v>339</v>
      </c>
      <c r="D151" s="221" t="s">
        <v>205</v>
      </c>
      <c r="E151" s="222" t="s">
        <v>3869</v>
      </c>
      <c r="F151" s="223" t="s">
        <v>3870</v>
      </c>
      <c r="G151" s="224" t="s">
        <v>473</v>
      </c>
      <c r="H151" s="225">
        <v>43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558</v>
      </c>
      <c r="AT151" s="233" t="s">
        <v>205</v>
      </c>
      <c r="AU151" s="233" t="s">
        <v>8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558</v>
      </c>
      <c r="BM151" s="233" t="s">
        <v>3871</v>
      </c>
    </row>
    <row r="152" spans="1:65" s="2" customFormat="1" ht="21.75" customHeight="1">
      <c r="A152" s="38"/>
      <c r="B152" s="39"/>
      <c r="C152" s="280" t="s">
        <v>249</v>
      </c>
      <c r="D152" s="280" t="s">
        <v>366</v>
      </c>
      <c r="E152" s="281" t="s">
        <v>3872</v>
      </c>
      <c r="F152" s="282" t="s">
        <v>3873</v>
      </c>
      <c r="G152" s="283" t="s">
        <v>473</v>
      </c>
      <c r="H152" s="284">
        <v>43</v>
      </c>
      <c r="I152" s="285"/>
      <c r="J152" s="286">
        <f>ROUND(I152*H152,0)</f>
        <v>0</v>
      </c>
      <c r="K152" s="287"/>
      <c r="L152" s="288"/>
      <c r="M152" s="289" t="s">
        <v>1</v>
      </c>
      <c r="N152" s="29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1090</v>
      </c>
      <c r="AT152" s="233" t="s">
        <v>366</v>
      </c>
      <c r="AU152" s="233" t="s">
        <v>8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558</v>
      </c>
      <c r="BM152" s="233" t="s">
        <v>3874</v>
      </c>
    </row>
    <row r="153" spans="1:65" s="2" customFormat="1" ht="21.75" customHeight="1">
      <c r="A153" s="38"/>
      <c r="B153" s="39"/>
      <c r="C153" s="221" t="s">
        <v>7</v>
      </c>
      <c r="D153" s="221" t="s">
        <v>205</v>
      </c>
      <c r="E153" s="222" t="s">
        <v>3875</v>
      </c>
      <c r="F153" s="223" t="s">
        <v>3876</v>
      </c>
      <c r="G153" s="224" t="s">
        <v>473</v>
      </c>
      <c r="H153" s="225">
        <v>142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558</v>
      </c>
      <c r="AT153" s="233" t="s">
        <v>205</v>
      </c>
      <c r="AU153" s="233" t="s">
        <v>8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558</v>
      </c>
      <c r="BM153" s="233" t="s">
        <v>3877</v>
      </c>
    </row>
    <row r="154" spans="1:65" s="2" customFormat="1" ht="21.75" customHeight="1">
      <c r="A154" s="38"/>
      <c r="B154" s="39"/>
      <c r="C154" s="280" t="s">
        <v>361</v>
      </c>
      <c r="D154" s="280" t="s">
        <v>366</v>
      </c>
      <c r="E154" s="281" t="s">
        <v>3878</v>
      </c>
      <c r="F154" s="282" t="s">
        <v>3879</v>
      </c>
      <c r="G154" s="283" t="s">
        <v>473</v>
      </c>
      <c r="H154" s="284">
        <v>142</v>
      </c>
      <c r="I154" s="285"/>
      <c r="J154" s="286">
        <f>ROUND(I154*H154,0)</f>
        <v>0</v>
      </c>
      <c r="K154" s="287"/>
      <c r="L154" s="288"/>
      <c r="M154" s="289" t="s">
        <v>1</v>
      </c>
      <c r="N154" s="29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1090</v>
      </c>
      <c r="AT154" s="233" t="s">
        <v>366</v>
      </c>
      <c r="AU154" s="233" t="s">
        <v>8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558</v>
      </c>
      <c r="BM154" s="233" t="s">
        <v>3880</v>
      </c>
    </row>
    <row r="155" spans="1:65" s="2" customFormat="1" ht="21.75" customHeight="1">
      <c r="A155" s="38"/>
      <c r="B155" s="39"/>
      <c r="C155" s="221" t="s">
        <v>365</v>
      </c>
      <c r="D155" s="221" t="s">
        <v>205</v>
      </c>
      <c r="E155" s="222" t="s">
        <v>3881</v>
      </c>
      <c r="F155" s="223" t="s">
        <v>3882</v>
      </c>
      <c r="G155" s="224" t="s">
        <v>274</v>
      </c>
      <c r="H155" s="225">
        <v>8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558</v>
      </c>
      <c r="AT155" s="233" t="s">
        <v>205</v>
      </c>
      <c r="AU155" s="233" t="s">
        <v>8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558</v>
      </c>
      <c r="BM155" s="233" t="s">
        <v>3883</v>
      </c>
    </row>
    <row r="156" spans="1:65" s="2" customFormat="1" ht="21.75" customHeight="1">
      <c r="A156" s="38"/>
      <c r="B156" s="39"/>
      <c r="C156" s="280" t="s">
        <v>253</v>
      </c>
      <c r="D156" s="280" t="s">
        <v>366</v>
      </c>
      <c r="E156" s="281" t="s">
        <v>3884</v>
      </c>
      <c r="F156" s="282" t="s">
        <v>3885</v>
      </c>
      <c r="G156" s="283" t="s">
        <v>274</v>
      </c>
      <c r="H156" s="284">
        <v>1</v>
      </c>
      <c r="I156" s="285"/>
      <c r="J156" s="286">
        <f>ROUND(I156*H156,0)</f>
        <v>0</v>
      </c>
      <c r="K156" s="287"/>
      <c r="L156" s="288"/>
      <c r="M156" s="289" t="s">
        <v>1</v>
      </c>
      <c r="N156" s="29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1090</v>
      </c>
      <c r="AT156" s="233" t="s">
        <v>366</v>
      </c>
      <c r="AU156" s="233" t="s">
        <v>8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558</v>
      </c>
      <c r="BM156" s="233" t="s">
        <v>3886</v>
      </c>
    </row>
    <row r="157" spans="1:65" s="2" customFormat="1" ht="21.75" customHeight="1">
      <c r="A157" s="38"/>
      <c r="B157" s="39"/>
      <c r="C157" s="280" t="s">
        <v>376</v>
      </c>
      <c r="D157" s="280" t="s">
        <v>366</v>
      </c>
      <c r="E157" s="281" t="s">
        <v>3887</v>
      </c>
      <c r="F157" s="282" t="s">
        <v>3888</v>
      </c>
      <c r="G157" s="283" t="s">
        <v>274</v>
      </c>
      <c r="H157" s="284">
        <v>4</v>
      </c>
      <c r="I157" s="285"/>
      <c r="J157" s="286">
        <f>ROUND(I157*H157,0)</f>
        <v>0</v>
      </c>
      <c r="K157" s="287"/>
      <c r="L157" s="288"/>
      <c r="M157" s="289" t="s">
        <v>1</v>
      </c>
      <c r="N157" s="29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1090</v>
      </c>
      <c r="AT157" s="233" t="s">
        <v>366</v>
      </c>
      <c r="AU157" s="233" t="s">
        <v>8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558</v>
      </c>
      <c r="BM157" s="233" t="s">
        <v>3889</v>
      </c>
    </row>
    <row r="158" spans="1:65" s="2" customFormat="1" ht="21.75" customHeight="1">
      <c r="A158" s="38"/>
      <c r="B158" s="39"/>
      <c r="C158" s="280" t="s">
        <v>256</v>
      </c>
      <c r="D158" s="280" t="s">
        <v>366</v>
      </c>
      <c r="E158" s="281" t="s">
        <v>3890</v>
      </c>
      <c r="F158" s="282" t="s">
        <v>3891</v>
      </c>
      <c r="G158" s="283" t="s">
        <v>274</v>
      </c>
      <c r="H158" s="284">
        <v>3</v>
      </c>
      <c r="I158" s="285"/>
      <c r="J158" s="286">
        <f>ROUND(I158*H158,0)</f>
        <v>0</v>
      </c>
      <c r="K158" s="287"/>
      <c r="L158" s="288"/>
      <c r="M158" s="289" t="s">
        <v>1</v>
      </c>
      <c r="N158" s="29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1090</v>
      </c>
      <c r="AT158" s="233" t="s">
        <v>366</v>
      </c>
      <c r="AU158" s="233" t="s">
        <v>8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558</v>
      </c>
      <c r="BM158" s="233" t="s">
        <v>3892</v>
      </c>
    </row>
    <row r="159" spans="1:65" s="2" customFormat="1" ht="21.75" customHeight="1">
      <c r="A159" s="38"/>
      <c r="B159" s="39"/>
      <c r="C159" s="221" t="s">
        <v>384</v>
      </c>
      <c r="D159" s="221" t="s">
        <v>205</v>
      </c>
      <c r="E159" s="222" t="s">
        <v>3893</v>
      </c>
      <c r="F159" s="223" t="s">
        <v>3894</v>
      </c>
      <c r="G159" s="224" t="s">
        <v>274</v>
      </c>
      <c r="H159" s="225">
        <v>14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558</v>
      </c>
      <c r="AT159" s="233" t="s">
        <v>205</v>
      </c>
      <c r="AU159" s="233" t="s">
        <v>8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558</v>
      </c>
      <c r="BM159" s="233" t="s">
        <v>3895</v>
      </c>
    </row>
    <row r="160" spans="1:65" s="2" customFormat="1" ht="21.75" customHeight="1">
      <c r="A160" s="38"/>
      <c r="B160" s="39"/>
      <c r="C160" s="280" t="s">
        <v>389</v>
      </c>
      <c r="D160" s="280" t="s">
        <v>366</v>
      </c>
      <c r="E160" s="281" t="s">
        <v>3896</v>
      </c>
      <c r="F160" s="282" t="s">
        <v>3897</v>
      </c>
      <c r="G160" s="283" t="s">
        <v>274</v>
      </c>
      <c r="H160" s="284">
        <v>1</v>
      </c>
      <c r="I160" s="285"/>
      <c r="J160" s="286">
        <f>ROUND(I160*H160,0)</f>
        <v>0</v>
      </c>
      <c r="K160" s="287"/>
      <c r="L160" s="288"/>
      <c r="M160" s="289" t="s">
        <v>1</v>
      </c>
      <c r="N160" s="29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1090</v>
      </c>
      <c r="AT160" s="233" t="s">
        <v>366</v>
      </c>
      <c r="AU160" s="233" t="s">
        <v>8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558</v>
      </c>
      <c r="BM160" s="233" t="s">
        <v>3898</v>
      </c>
    </row>
    <row r="161" spans="1:65" s="2" customFormat="1" ht="21.75" customHeight="1">
      <c r="A161" s="38"/>
      <c r="B161" s="39"/>
      <c r="C161" s="280" t="s">
        <v>394</v>
      </c>
      <c r="D161" s="280" t="s">
        <v>366</v>
      </c>
      <c r="E161" s="281" t="s">
        <v>3899</v>
      </c>
      <c r="F161" s="282" t="s">
        <v>3900</v>
      </c>
      <c r="G161" s="283" t="s">
        <v>274</v>
      </c>
      <c r="H161" s="284">
        <v>1</v>
      </c>
      <c r="I161" s="285"/>
      <c r="J161" s="286">
        <f>ROUND(I161*H161,0)</f>
        <v>0</v>
      </c>
      <c r="K161" s="287"/>
      <c r="L161" s="288"/>
      <c r="M161" s="289" t="s">
        <v>1</v>
      </c>
      <c r="N161" s="29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1090</v>
      </c>
      <c r="AT161" s="233" t="s">
        <v>366</v>
      </c>
      <c r="AU161" s="233" t="s">
        <v>8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558</v>
      </c>
      <c r="BM161" s="233" t="s">
        <v>3901</v>
      </c>
    </row>
    <row r="162" spans="1:65" s="2" customFormat="1" ht="21.75" customHeight="1">
      <c r="A162" s="38"/>
      <c r="B162" s="39"/>
      <c r="C162" s="280" t="s">
        <v>399</v>
      </c>
      <c r="D162" s="280" t="s">
        <v>366</v>
      </c>
      <c r="E162" s="281" t="s">
        <v>3902</v>
      </c>
      <c r="F162" s="282" t="s">
        <v>3903</v>
      </c>
      <c r="G162" s="283" t="s">
        <v>274</v>
      </c>
      <c r="H162" s="284">
        <v>3</v>
      </c>
      <c r="I162" s="285"/>
      <c r="J162" s="286">
        <f>ROUND(I162*H162,0)</f>
        <v>0</v>
      </c>
      <c r="K162" s="287"/>
      <c r="L162" s="288"/>
      <c r="M162" s="289" t="s">
        <v>1</v>
      </c>
      <c r="N162" s="29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1090</v>
      </c>
      <c r="AT162" s="233" t="s">
        <v>366</v>
      </c>
      <c r="AU162" s="233" t="s">
        <v>8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558</v>
      </c>
      <c r="BM162" s="233" t="s">
        <v>3904</v>
      </c>
    </row>
    <row r="163" spans="1:65" s="2" customFormat="1" ht="21.75" customHeight="1">
      <c r="A163" s="38"/>
      <c r="B163" s="39"/>
      <c r="C163" s="280" t="s">
        <v>406</v>
      </c>
      <c r="D163" s="280" t="s">
        <v>366</v>
      </c>
      <c r="E163" s="281" t="s">
        <v>3905</v>
      </c>
      <c r="F163" s="282" t="s">
        <v>3906</v>
      </c>
      <c r="G163" s="283" t="s">
        <v>274</v>
      </c>
      <c r="H163" s="284">
        <v>3</v>
      </c>
      <c r="I163" s="285"/>
      <c r="J163" s="286">
        <f>ROUND(I163*H163,0)</f>
        <v>0</v>
      </c>
      <c r="K163" s="287"/>
      <c r="L163" s="288"/>
      <c r="M163" s="289" t="s">
        <v>1</v>
      </c>
      <c r="N163" s="29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1090</v>
      </c>
      <c r="AT163" s="233" t="s">
        <v>366</v>
      </c>
      <c r="AU163" s="233" t="s">
        <v>8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558</v>
      </c>
      <c r="BM163" s="233" t="s">
        <v>3907</v>
      </c>
    </row>
    <row r="164" spans="1:65" s="2" customFormat="1" ht="21.75" customHeight="1">
      <c r="A164" s="38"/>
      <c r="B164" s="39"/>
      <c r="C164" s="280" t="s">
        <v>488</v>
      </c>
      <c r="D164" s="280" t="s">
        <v>366</v>
      </c>
      <c r="E164" s="281" t="s">
        <v>3908</v>
      </c>
      <c r="F164" s="282" t="s">
        <v>3909</v>
      </c>
      <c r="G164" s="283" t="s">
        <v>274</v>
      </c>
      <c r="H164" s="284">
        <v>1</v>
      </c>
      <c r="I164" s="285"/>
      <c r="J164" s="286">
        <f>ROUND(I164*H164,0)</f>
        <v>0</v>
      </c>
      <c r="K164" s="287"/>
      <c r="L164" s="288"/>
      <c r="M164" s="289" t="s">
        <v>1</v>
      </c>
      <c r="N164" s="29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1090</v>
      </c>
      <c r="AT164" s="233" t="s">
        <v>366</v>
      </c>
      <c r="AU164" s="233" t="s">
        <v>8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558</v>
      </c>
      <c r="BM164" s="233" t="s">
        <v>3910</v>
      </c>
    </row>
    <row r="165" spans="1:65" s="2" customFormat="1" ht="21.75" customHeight="1">
      <c r="A165" s="38"/>
      <c r="B165" s="39"/>
      <c r="C165" s="280" t="s">
        <v>573</v>
      </c>
      <c r="D165" s="280" t="s">
        <v>366</v>
      </c>
      <c r="E165" s="281" t="s">
        <v>3911</v>
      </c>
      <c r="F165" s="282" t="s">
        <v>3912</v>
      </c>
      <c r="G165" s="283" t="s">
        <v>274</v>
      </c>
      <c r="H165" s="284">
        <v>3</v>
      </c>
      <c r="I165" s="285"/>
      <c r="J165" s="286">
        <f>ROUND(I165*H165,0)</f>
        <v>0</v>
      </c>
      <c r="K165" s="287"/>
      <c r="L165" s="288"/>
      <c r="M165" s="289" t="s">
        <v>1</v>
      </c>
      <c r="N165" s="29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1090</v>
      </c>
      <c r="AT165" s="233" t="s">
        <v>366</v>
      </c>
      <c r="AU165" s="233" t="s">
        <v>8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558</v>
      </c>
      <c r="BM165" s="233" t="s">
        <v>3913</v>
      </c>
    </row>
    <row r="166" spans="1:65" s="2" customFormat="1" ht="21.75" customHeight="1">
      <c r="A166" s="38"/>
      <c r="B166" s="39"/>
      <c r="C166" s="280" t="s">
        <v>491</v>
      </c>
      <c r="D166" s="280" t="s">
        <v>366</v>
      </c>
      <c r="E166" s="281" t="s">
        <v>3914</v>
      </c>
      <c r="F166" s="282" t="s">
        <v>3915</v>
      </c>
      <c r="G166" s="283" t="s">
        <v>274</v>
      </c>
      <c r="H166" s="284">
        <v>3</v>
      </c>
      <c r="I166" s="285"/>
      <c r="J166" s="286">
        <f>ROUND(I166*H166,0)</f>
        <v>0</v>
      </c>
      <c r="K166" s="287"/>
      <c r="L166" s="288"/>
      <c r="M166" s="289" t="s">
        <v>1</v>
      </c>
      <c r="N166" s="29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1090</v>
      </c>
      <c r="AT166" s="233" t="s">
        <v>366</v>
      </c>
      <c r="AU166" s="233" t="s">
        <v>8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558</v>
      </c>
      <c r="BM166" s="233" t="s">
        <v>3916</v>
      </c>
    </row>
    <row r="167" spans="1:65" s="2" customFormat="1" ht="21.75" customHeight="1">
      <c r="A167" s="38"/>
      <c r="B167" s="39"/>
      <c r="C167" s="280" t="s">
        <v>581</v>
      </c>
      <c r="D167" s="280" t="s">
        <v>366</v>
      </c>
      <c r="E167" s="281" t="s">
        <v>3917</v>
      </c>
      <c r="F167" s="282" t="s">
        <v>3918</v>
      </c>
      <c r="G167" s="283" t="s">
        <v>274</v>
      </c>
      <c r="H167" s="284">
        <v>1</v>
      </c>
      <c r="I167" s="285"/>
      <c r="J167" s="286">
        <f>ROUND(I167*H167,0)</f>
        <v>0</v>
      </c>
      <c r="K167" s="287"/>
      <c r="L167" s="288"/>
      <c r="M167" s="289" t="s">
        <v>1</v>
      </c>
      <c r="N167" s="29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1090</v>
      </c>
      <c r="AT167" s="233" t="s">
        <v>366</v>
      </c>
      <c r="AU167" s="233" t="s">
        <v>8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558</v>
      </c>
      <c r="BM167" s="233" t="s">
        <v>3919</v>
      </c>
    </row>
    <row r="168" spans="1:65" s="2" customFormat="1" ht="33" customHeight="1">
      <c r="A168" s="38"/>
      <c r="B168" s="39"/>
      <c r="C168" s="221" t="s">
        <v>498</v>
      </c>
      <c r="D168" s="221" t="s">
        <v>205</v>
      </c>
      <c r="E168" s="222" t="s">
        <v>3920</v>
      </c>
      <c r="F168" s="223" t="s">
        <v>3921</v>
      </c>
      <c r="G168" s="224" t="s">
        <v>1</v>
      </c>
      <c r="H168" s="225">
        <v>5</v>
      </c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558</v>
      </c>
      <c r="AT168" s="233" t="s">
        <v>205</v>
      </c>
      <c r="AU168" s="233" t="s">
        <v>8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558</v>
      </c>
      <c r="BM168" s="233" t="s">
        <v>3922</v>
      </c>
    </row>
    <row r="169" spans="1:65" s="2" customFormat="1" ht="21.75" customHeight="1">
      <c r="A169" s="38"/>
      <c r="B169" s="39"/>
      <c r="C169" s="221" t="s">
        <v>589</v>
      </c>
      <c r="D169" s="221" t="s">
        <v>205</v>
      </c>
      <c r="E169" s="222" t="s">
        <v>3923</v>
      </c>
      <c r="F169" s="223" t="s">
        <v>3924</v>
      </c>
      <c r="G169" s="224" t="s">
        <v>274</v>
      </c>
      <c r="H169" s="225">
        <v>1</v>
      </c>
      <c r="I169" s="226"/>
      <c r="J169" s="227">
        <f>ROUND(I169*H169,0)</f>
        <v>0</v>
      </c>
      <c r="K169" s="228"/>
      <c r="L169" s="44"/>
      <c r="M169" s="229" t="s">
        <v>1</v>
      </c>
      <c r="N169" s="230" t="s">
        <v>42</v>
      </c>
      <c r="O169" s="91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558</v>
      </c>
      <c r="AT169" s="233" t="s">
        <v>205</v>
      </c>
      <c r="AU169" s="233" t="s">
        <v>8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558</v>
      </c>
      <c r="BM169" s="233" t="s">
        <v>3925</v>
      </c>
    </row>
    <row r="170" spans="1:65" s="2" customFormat="1" ht="16.5" customHeight="1">
      <c r="A170" s="38"/>
      <c r="B170" s="39"/>
      <c r="C170" s="221" t="s">
        <v>506</v>
      </c>
      <c r="D170" s="221" t="s">
        <v>205</v>
      </c>
      <c r="E170" s="222" t="s">
        <v>3926</v>
      </c>
      <c r="F170" s="223" t="s">
        <v>3927</v>
      </c>
      <c r="G170" s="224" t="s">
        <v>374</v>
      </c>
      <c r="H170" s="225">
        <v>3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558</v>
      </c>
      <c r="AT170" s="233" t="s">
        <v>205</v>
      </c>
      <c r="AU170" s="233" t="s">
        <v>8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558</v>
      </c>
      <c r="BM170" s="233" t="s">
        <v>3928</v>
      </c>
    </row>
    <row r="171" spans="1:65" s="2" customFormat="1" ht="21.75" customHeight="1">
      <c r="A171" s="38"/>
      <c r="B171" s="39"/>
      <c r="C171" s="221" t="s">
        <v>599</v>
      </c>
      <c r="D171" s="221" t="s">
        <v>205</v>
      </c>
      <c r="E171" s="222" t="s">
        <v>3761</v>
      </c>
      <c r="F171" s="223" t="s">
        <v>3929</v>
      </c>
      <c r="G171" s="224" t="s">
        <v>473</v>
      </c>
      <c r="H171" s="225">
        <v>185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558</v>
      </c>
      <c r="AT171" s="233" t="s">
        <v>205</v>
      </c>
      <c r="AU171" s="233" t="s">
        <v>8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558</v>
      </c>
      <c r="BM171" s="233" t="s">
        <v>3930</v>
      </c>
    </row>
    <row r="172" spans="1:65" s="2" customFormat="1" ht="21.75" customHeight="1">
      <c r="A172" s="38"/>
      <c r="B172" s="39"/>
      <c r="C172" s="221" t="s">
        <v>604</v>
      </c>
      <c r="D172" s="221" t="s">
        <v>205</v>
      </c>
      <c r="E172" s="222" t="s">
        <v>3763</v>
      </c>
      <c r="F172" s="223" t="s">
        <v>3764</v>
      </c>
      <c r="G172" s="224" t="s">
        <v>473</v>
      </c>
      <c r="H172" s="225">
        <v>185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558</v>
      </c>
      <c r="AT172" s="233" t="s">
        <v>205</v>
      </c>
      <c r="AU172" s="233" t="s">
        <v>8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558</v>
      </c>
      <c r="BM172" s="233" t="s">
        <v>3931</v>
      </c>
    </row>
    <row r="173" spans="1:65" s="2" customFormat="1" ht="21.75" customHeight="1">
      <c r="A173" s="38"/>
      <c r="B173" s="39"/>
      <c r="C173" s="221" t="s">
        <v>609</v>
      </c>
      <c r="D173" s="221" t="s">
        <v>205</v>
      </c>
      <c r="E173" s="222" t="s">
        <v>3932</v>
      </c>
      <c r="F173" s="223" t="s">
        <v>3933</v>
      </c>
      <c r="G173" s="224" t="s">
        <v>473</v>
      </c>
      <c r="H173" s="225">
        <v>6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558</v>
      </c>
      <c r="AT173" s="233" t="s">
        <v>205</v>
      </c>
      <c r="AU173" s="233" t="s">
        <v>8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558</v>
      </c>
      <c r="BM173" s="233" t="s">
        <v>3934</v>
      </c>
    </row>
    <row r="174" spans="1:65" s="2" customFormat="1" ht="21.75" customHeight="1">
      <c r="A174" s="38"/>
      <c r="B174" s="39"/>
      <c r="C174" s="221" t="s">
        <v>518</v>
      </c>
      <c r="D174" s="221" t="s">
        <v>205</v>
      </c>
      <c r="E174" s="222" t="s">
        <v>3935</v>
      </c>
      <c r="F174" s="223" t="s">
        <v>3652</v>
      </c>
      <c r="G174" s="224" t="s">
        <v>473</v>
      </c>
      <c r="H174" s="225">
        <v>9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558</v>
      </c>
      <c r="AT174" s="233" t="s">
        <v>205</v>
      </c>
      <c r="AU174" s="233" t="s">
        <v>8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558</v>
      </c>
      <c r="BM174" s="233" t="s">
        <v>3936</v>
      </c>
    </row>
    <row r="175" spans="1:65" s="2" customFormat="1" ht="16.5" customHeight="1">
      <c r="A175" s="38"/>
      <c r="B175" s="39"/>
      <c r="C175" s="221" t="s">
        <v>618</v>
      </c>
      <c r="D175" s="221" t="s">
        <v>205</v>
      </c>
      <c r="E175" s="222" t="s">
        <v>3937</v>
      </c>
      <c r="F175" s="223" t="s">
        <v>3938</v>
      </c>
      <c r="G175" s="224" t="s">
        <v>274</v>
      </c>
      <c r="H175" s="225">
        <v>1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558</v>
      </c>
      <c r="AT175" s="233" t="s">
        <v>205</v>
      </c>
      <c r="AU175" s="233" t="s">
        <v>8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558</v>
      </c>
      <c r="BM175" s="233" t="s">
        <v>3939</v>
      </c>
    </row>
    <row r="176" spans="1:65" s="2" customFormat="1" ht="21.75" customHeight="1">
      <c r="A176" s="38"/>
      <c r="B176" s="39"/>
      <c r="C176" s="221" t="s">
        <v>524</v>
      </c>
      <c r="D176" s="221" t="s">
        <v>205</v>
      </c>
      <c r="E176" s="222" t="s">
        <v>3353</v>
      </c>
      <c r="F176" s="223" t="s">
        <v>3354</v>
      </c>
      <c r="G176" s="224" t="s">
        <v>230</v>
      </c>
      <c r="H176" s="225">
        <v>0.276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558</v>
      </c>
      <c r="AT176" s="233" t="s">
        <v>205</v>
      </c>
      <c r="AU176" s="233" t="s">
        <v>8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558</v>
      </c>
      <c r="BM176" s="233" t="s">
        <v>3940</v>
      </c>
    </row>
    <row r="177" spans="1:63" s="11" customFormat="1" ht="25.9" customHeight="1">
      <c r="A177" s="11"/>
      <c r="B177" s="207"/>
      <c r="C177" s="208"/>
      <c r="D177" s="209" t="s">
        <v>76</v>
      </c>
      <c r="E177" s="210" t="s">
        <v>1771</v>
      </c>
      <c r="F177" s="210" t="s">
        <v>3824</v>
      </c>
      <c r="G177" s="208"/>
      <c r="H177" s="208"/>
      <c r="I177" s="211"/>
      <c r="J177" s="212">
        <f>BK177</f>
        <v>0</v>
      </c>
      <c r="K177" s="208"/>
      <c r="L177" s="213"/>
      <c r="M177" s="214"/>
      <c r="N177" s="215"/>
      <c r="O177" s="215"/>
      <c r="P177" s="216">
        <f>SUM(P178:P179)</f>
        <v>0</v>
      </c>
      <c r="Q177" s="215"/>
      <c r="R177" s="216">
        <f>SUM(R178:R179)</f>
        <v>0</v>
      </c>
      <c r="S177" s="215"/>
      <c r="T177" s="217">
        <f>SUM(T178:T179)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218" t="s">
        <v>209</v>
      </c>
      <c r="AT177" s="219" t="s">
        <v>76</v>
      </c>
      <c r="AU177" s="219" t="s">
        <v>77</v>
      </c>
      <c r="AY177" s="218" t="s">
        <v>204</v>
      </c>
      <c r="BK177" s="220">
        <f>SUM(BK178:BK179)</f>
        <v>0</v>
      </c>
    </row>
    <row r="178" spans="1:65" s="2" customFormat="1" ht="44.25" customHeight="1">
      <c r="A178" s="38"/>
      <c r="B178" s="39"/>
      <c r="C178" s="221" t="s">
        <v>626</v>
      </c>
      <c r="D178" s="221" t="s">
        <v>205</v>
      </c>
      <c r="E178" s="222" t="s">
        <v>3941</v>
      </c>
      <c r="F178" s="223" t="s">
        <v>3942</v>
      </c>
      <c r="G178" s="224" t="s">
        <v>1775</v>
      </c>
      <c r="H178" s="225">
        <v>1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1776</v>
      </c>
      <c r="AT178" s="233" t="s">
        <v>205</v>
      </c>
      <c r="AU178" s="233" t="s">
        <v>8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1776</v>
      </c>
      <c r="BM178" s="233" t="s">
        <v>572</v>
      </c>
    </row>
    <row r="179" spans="1:65" s="2" customFormat="1" ht="16.5" customHeight="1">
      <c r="A179" s="38"/>
      <c r="B179" s="39"/>
      <c r="C179" s="221" t="s">
        <v>527</v>
      </c>
      <c r="D179" s="221" t="s">
        <v>205</v>
      </c>
      <c r="E179" s="222" t="s">
        <v>3825</v>
      </c>
      <c r="F179" s="223" t="s">
        <v>3943</v>
      </c>
      <c r="G179" s="224" t="s">
        <v>1775</v>
      </c>
      <c r="H179" s="225">
        <v>1</v>
      </c>
      <c r="I179" s="226"/>
      <c r="J179" s="227">
        <f>ROUND(I179*H179,0)</f>
        <v>0</v>
      </c>
      <c r="K179" s="228"/>
      <c r="L179" s="44"/>
      <c r="M179" s="258" t="s">
        <v>1</v>
      </c>
      <c r="N179" s="259" t="s">
        <v>42</v>
      </c>
      <c r="O179" s="260"/>
      <c r="P179" s="261">
        <f>O179*H179</f>
        <v>0</v>
      </c>
      <c r="Q179" s="261">
        <v>0</v>
      </c>
      <c r="R179" s="261">
        <f>Q179*H179</f>
        <v>0</v>
      </c>
      <c r="S179" s="261">
        <v>0</v>
      </c>
      <c r="T179" s="26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1776</v>
      </c>
      <c r="AT179" s="233" t="s">
        <v>205</v>
      </c>
      <c r="AU179" s="233" t="s">
        <v>8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1776</v>
      </c>
      <c r="BM179" s="233" t="s">
        <v>576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F695" sheet="1" objects="1" scenarios="1" formatColumns="0" formatRows="0" autoFilter="0"/>
  <autoFilter ref="C120:K17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3944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ROUND(J118,0)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ROUND((SUM(BE118:BE121)),0)</f>
        <v>0</v>
      </c>
      <c r="G33" s="38"/>
      <c r="H33" s="38"/>
      <c r="I33" s="165">
        <v>0.21</v>
      </c>
      <c r="J33" s="164">
        <f>ROUND(((SUM(BE118:BE121))*I33),0)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ROUND((SUM(BF118:BF121)),0)</f>
        <v>0</v>
      </c>
      <c r="G34" s="38"/>
      <c r="H34" s="38"/>
      <c r="I34" s="165">
        <v>0.15</v>
      </c>
      <c r="J34" s="164">
        <f>ROUND(((SUM(BF118:BF121))*I34),0)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ROUND((SUM(BG118:BG121)),0)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ROUND((SUM(BH118:BH121)),0)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ROUND((SUM(BI118:BI121)),0)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110 - SO 13a  Přeložka plynové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2683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3945</v>
      </c>
      <c r="E98" s="265"/>
      <c r="F98" s="265"/>
      <c r="G98" s="265"/>
      <c r="H98" s="265"/>
      <c r="I98" s="265"/>
      <c r="J98" s="266">
        <f>J120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189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84" t="str">
        <f>E7</f>
        <v>Areál ABYDOS IDEA s.r.o. - výrobní hala P a O a související inženýrské objekty, areál ABYDOS Hazlov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179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 xml:space="preserve">110 - SO 13a  Přeložka plynové přípojky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21</v>
      </c>
      <c r="D112" s="40"/>
      <c r="E112" s="40"/>
      <c r="F112" s="27" t="str">
        <f>F12</f>
        <v>Hazlov</v>
      </c>
      <c r="G112" s="40"/>
      <c r="H112" s="40"/>
      <c r="I112" s="32" t="s">
        <v>23</v>
      </c>
      <c r="J112" s="79" t="str">
        <f>IF(J12="","",J12)</f>
        <v>23. 2. 2021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25</v>
      </c>
      <c r="D114" s="40"/>
      <c r="E114" s="40"/>
      <c r="F114" s="27" t="str">
        <f>E15</f>
        <v>ABYDOS IDEA s.r.o. Hazlov</v>
      </c>
      <c r="G114" s="40"/>
      <c r="H114" s="40"/>
      <c r="I114" s="32" t="s">
        <v>31</v>
      </c>
      <c r="J114" s="36" t="str">
        <f>E21</f>
        <v>TMS PROJEKT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29</v>
      </c>
      <c r="D115" s="40"/>
      <c r="E115" s="40"/>
      <c r="F115" s="27" t="str">
        <f>IF(E18="","",E18)</f>
        <v>Vyplň údaj</v>
      </c>
      <c r="G115" s="40"/>
      <c r="H115" s="40"/>
      <c r="I115" s="32" t="s">
        <v>34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0" customFormat="1" ht="29.25" customHeight="1">
      <c r="A117" s="195"/>
      <c r="B117" s="196"/>
      <c r="C117" s="197" t="s">
        <v>190</v>
      </c>
      <c r="D117" s="198" t="s">
        <v>62</v>
      </c>
      <c r="E117" s="198" t="s">
        <v>58</v>
      </c>
      <c r="F117" s="198" t="s">
        <v>59</v>
      </c>
      <c r="G117" s="198" t="s">
        <v>191</v>
      </c>
      <c r="H117" s="198" t="s">
        <v>192</v>
      </c>
      <c r="I117" s="198" t="s">
        <v>193</v>
      </c>
      <c r="J117" s="199" t="s">
        <v>183</v>
      </c>
      <c r="K117" s="200" t="s">
        <v>194</v>
      </c>
      <c r="L117" s="201"/>
      <c r="M117" s="100" t="s">
        <v>1</v>
      </c>
      <c r="N117" s="101" t="s">
        <v>41</v>
      </c>
      <c r="O117" s="101" t="s">
        <v>195</v>
      </c>
      <c r="P117" s="101" t="s">
        <v>196</v>
      </c>
      <c r="Q117" s="101" t="s">
        <v>197</v>
      </c>
      <c r="R117" s="101" t="s">
        <v>198</v>
      </c>
      <c r="S117" s="101" t="s">
        <v>199</v>
      </c>
      <c r="T117" s="102" t="s">
        <v>200</v>
      </c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</row>
    <row r="118" spans="1:63" s="2" customFormat="1" ht="22.8" customHeight="1">
      <c r="A118" s="38"/>
      <c r="B118" s="39"/>
      <c r="C118" s="107" t="s">
        <v>201</v>
      </c>
      <c r="D118" s="40"/>
      <c r="E118" s="40"/>
      <c r="F118" s="40"/>
      <c r="G118" s="40"/>
      <c r="H118" s="40"/>
      <c r="I118" s="40"/>
      <c r="J118" s="202">
        <f>BK118</f>
        <v>0</v>
      </c>
      <c r="K118" s="40"/>
      <c r="L118" s="44"/>
      <c r="M118" s="103"/>
      <c r="N118" s="203"/>
      <c r="O118" s="104"/>
      <c r="P118" s="204">
        <f>P119</f>
        <v>0</v>
      </c>
      <c r="Q118" s="104"/>
      <c r="R118" s="204">
        <f>R119</f>
        <v>0</v>
      </c>
      <c r="S118" s="104"/>
      <c r="T118" s="205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185</v>
      </c>
      <c r="BK118" s="206">
        <f>BK119</f>
        <v>0</v>
      </c>
    </row>
    <row r="119" spans="1:63" s="11" customFormat="1" ht="25.9" customHeight="1">
      <c r="A119" s="11"/>
      <c r="B119" s="207"/>
      <c r="C119" s="208"/>
      <c r="D119" s="209" t="s">
        <v>76</v>
      </c>
      <c r="E119" s="210" t="s">
        <v>366</v>
      </c>
      <c r="F119" s="210" t="s">
        <v>2736</v>
      </c>
      <c r="G119" s="208"/>
      <c r="H119" s="208"/>
      <c r="I119" s="211"/>
      <c r="J119" s="212">
        <f>BK119</f>
        <v>0</v>
      </c>
      <c r="K119" s="208"/>
      <c r="L119" s="213"/>
      <c r="M119" s="214"/>
      <c r="N119" s="215"/>
      <c r="O119" s="215"/>
      <c r="P119" s="216">
        <f>P120</f>
        <v>0</v>
      </c>
      <c r="Q119" s="215"/>
      <c r="R119" s="216">
        <f>R120</f>
        <v>0</v>
      </c>
      <c r="S119" s="215"/>
      <c r="T119" s="217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18" t="s">
        <v>118</v>
      </c>
      <c r="AT119" s="219" t="s">
        <v>76</v>
      </c>
      <c r="AU119" s="219" t="s">
        <v>77</v>
      </c>
      <c r="AY119" s="218" t="s">
        <v>204</v>
      </c>
      <c r="BK119" s="220">
        <f>BK120</f>
        <v>0</v>
      </c>
    </row>
    <row r="120" spans="1:63" s="11" customFormat="1" ht="22.8" customHeight="1">
      <c r="A120" s="11"/>
      <c r="B120" s="207"/>
      <c r="C120" s="208"/>
      <c r="D120" s="209" t="s">
        <v>76</v>
      </c>
      <c r="E120" s="268" t="s">
        <v>3790</v>
      </c>
      <c r="F120" s="268" t="s">
        <v>3846</v>
      </c>
      <c r="G120" s="208"/>
      <c r="H120" s="208"/>
      <c r="I120" s="211"/>
      <c r="J120" s="269">
        <f>BK120</f>
        <v>0</v>
      </c>
      <c r="K120" s="208"/>
      <c r="L120" s="213"/>
      <c r="M120" s="214"/>
      <c r="N120" s="215"/>
      <c r="O120" s="215"/>
      <c r="P120" s="216">
        <f>P121</f>
        <v>0</v>
      </c>
      <c r="Q120" s="215"/>
      <c r="R120" s="216">
        <f>R121</f>
        <v>0</v>
      </c>
      <c r="S120" s="215"/>
      <c r="T120" s="217">
        <f>T121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18" t="s">
        <v>118</v>
      </c>
      <c r="AT120" s="219" t="s">
        <v>76</v>
      </c>
      <c r="AU120" s="219" t="s">
        <v>8</v>
      </c>
      <c r="AY120" s="218" t="s">
        <v>204</v>
      </c>
      <c r="BK120" s="220">
        <f>BK121</f>
        <v>0</v>
      </c>
    </row>
    <row r="121" spans="1:65" s="2" customFormat="1" ht="21.75" customHeight="1">
      <c r="A121" s="38"/>
      <c r="B121" s="39"/>
      <c r="C121" s="221" t="s">
        <v>506</v>
      </c>
      <c r="D121" s="221" t="s">
        <v>205</v>
      </c>
      <c r="E121" s="222" t="s">
        <v>3946</v>
      </c>
      <c r="F121" s="223" t="s">
        <v>3947</v>
      </c>
      <c r="G121" s="224" t="s">
        <v>274</v>
      </c>
      <c r="H121" s="225">
        <v>0</v>
      </c>
      <c r="I121" s="226"/>
      <c r="J121" s="227">
        <f>ROUND(I121*H121,0)</f>
        <v>0</v>
      </c>
      <c r="K121" s="228"/>
      <c r="L121" s="44"/>
      <c r="M121" s="258" t="s">
        <v>1</v>
      </c>
      <c r="N121" s="259" t="s">
        <v>42</v>
      </c>
      <c r="O121" s="260"/>
      <c r="P121" s="261">
        <f>O121*H121</f>
        <v>0</v>
      </c>
      <c r="Q121" s="261">
        <v>0</v>
      </c>
      <c r="R121" s="261">
        <f>Q121*H121</f>
        <v>0</v>
      </c>
      <c r="S121" s="261">
        <v>0</v>
      </c>
      <c r="T121" s="26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3" t="s">
        <v>558</v>
      </c>
      <c r="AT121" s="233" t="s">
        <v>205</v>
      </c>
      <c r="AU121" s="233" t="s">
        <v>86</v>
      </c>
      <c r="AY121" s="17" t="s">
        <v>204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8</v>
      </c>
      <c r="BK121" s="234">
        <f>ROUND(I121*H121,0)</f>
        <v>0</v>
      </c>
      <c r="BL121" s="17" t="s">
        <v>558</v>
      </c>
      <c r="BM121" s="233" t="s">
        <v>3948</v>
      </c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F69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3949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ROUND(J125,0)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ROUND((SUM(BE125:BE192)),0)</f>
        <v>0</v>
      </c>
      <c r="G33" s="38"/>
      <c r="H33" s="38"/>
      <c r="I33" s="165">
        <v>0.21</v>
      </c>
      <c r="J33" s="164">
        <f>ROUND(((SUM(BE125:BE192))*I33),0)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ROUND((SUM(BF125:BF192)),0)</f>
        <v>0</v>
      </c>
      <c r="G34" s="38"/>
      <c r="H34" s="38"/>
      <c r="I34" s="165">
        <v>0.15</v>
      </c>
      <c r="J34" s="164">
        <f>ROUND(((SUM(BF125:BF192))*I34),0)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ROUND((SUM(BG125:BG192)),0)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ROUND((SUM(BH125:BH192)),0)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ROUND((SUM(BI125:BI192)),0)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120 - SO14  Kabely NN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423</v>
      </c>
      <c r="E97" s="192"/>
      <c r="F97" s="192"/>
      <c r="G97" s="192"/>
      <c r="H97" s="192"/>
      <c r="I97" s="192"/>
      <c r="J97" s="193">
        <f>J126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2684</v>
      </c>
      <c r="E98" s="265"/>
      <c r="F98" s="265"/>
      <c r="G98" s="265"/>
      <c r="H98" s="265"/>
      <c r="I98" s="265"/>
      <c r="J98" s="266">
        <f>J127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2385</v>
      </c>
      <c r="E99" s="265"/>
      <c r="F99" s="265"/>
      <c r="G99" s="265"/>
      <c r="H99" s="265"/>
      <c r="I99" s="265"/>
      <c r="J99" s="266">
        <f>J134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3950</v>
      </c>
      <c r="E100" s="265"/>
      <c r="F100" s="265"/>
      <c r="G100" s="265"/>
      <c r="H100" s="265"/>
      <c r="I100" s="265"/>
      <c r="J100" s="266">
        <f>J143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3951</v>
      </c>
      <c r="E101" s="265"/>
      <c r="F101" s="265"/>
      <c r="G101" s="265"/>
      <c r="H101" s="265"/>
      <c r="I101" s="265"/>
      <c r="J101" s="266">
        <f>J150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3952</v>
      </c>
      <c r="E102" s="265"/>
      <c r="F102" s="265"/>
      <c r="G102" s="265"/>
      <c r="H102" s="265"/>
      <c r="I102" s="265"/>
      <c r="J102" s="266">
        <f>J163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3953</v>
      </c>
      <c r="E103" s="265"/>
      <c r="F103" s="265"/>
      <c r="G103" s="265"/>
      <c r="H103" s="265"/>
      <c r="I103" s="265"/>
      <c r="J103" s="266">
        <f>J168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3954</v>
      </c>
      <c r="E104" s="265"/>
      <c r="F104" s="265"/>
      <c r="G104" s="265"/>
      <c r="H104" s="265"/>
      <c r="I104" s="265"/>
      <c r="J104" s="266">
        <f>J173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3955</v>
      </c>
      <c r="E105" s="265"/>
      <c r="F105" s="265"/>
      <c r="G105" s="265"/>
      <c r="H105" s="265"/>
      <c r="I105" s="265"/>
      <c r="J105" s="266">
        <f>J185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189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17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40"/>
      <c r="D115" s="40"/>
      <c r="E115" s="184" t="str">
        <f>E7</f>
        <v>Areál ABYDOS IDEA s.r.o. - výrobní hala P a O a související inženýrské objekty, areál ABYDOS Hazlov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179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 xml:space="preserve">120 - SO14  Kabely NN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F12</f>
        <v>Hazlov</v>
      </c>
      <c r="G119" s="40"/>
      <c r="H119" s="40"/>
      <c r="I119" s="32" t="s">
        <v>23</v>
      </c>
      <c r="J119" s="79" t="str">
        <f>IF(J12="","",J12)</f>
        <v>23. 2. 2021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E15</f>
        <v>ABYDOS IDEA s.r.o. Hazlov</v>
      </c>
      <c r="G121" s="40"/>
      <c r="H121" s="40"/>
      <c r="I121" s="32" t="s">
        <v>31</v>
      </c>
      <c r="J121" s="36" t="str">
        <f>E21</f>
        <v>TMS PROJEKT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34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0" customFormat="1" ht="29.25" customHeight="1">
      <c r="A124" s="195"/>
      <c r="B124" s="196"/>
      <c r="C124" s="197" t="s">
        <v>190</v>
      </c>
      <c r="D124" s="198" t="s">
        <v>62</v>
      </c>
      <c r="E124" s="198" t="s">
        <v>58</v>
      </c>
      <c r="F124" s="198" t="s">
        <v>59</v>
      </c>
      <c r="G124" s="198" t="s">
        <v>191</v>
      </c>
      <c r="H124" s="198" t="s">
        <v>192</v>
      </c>
      <c r="I124" s="198" t="s">
        <v>193</v>
      </c>
      <c r="J124" s="199" t="s">
        <v>183</v>
      </c>
      <c r="K124" s="200" t="s">
        <v>194</v>
      </c>
      <c r="L124" s="201"/>
      <c r="M124" s="100" t="s">
        <v>1</v>
      </c>
      <c r="N124" s="101" t="s">
        <v>41</v>
      </c>
      <c r="O124" s="101" t="s">
        <v>195</v>
      </c>
      <c r="P124" s="101" t="s">
        <v>196</v>
      </c>
      <c r="Q124" s="101" t="s">
        <v>197</v>
      </c>
      <c r="R124" s="101" t="s">
        <v>198</v>
      </c>
      <c r="S124" s="101" t="s">
        <v>199</v>
      </c>
      <c r="T124" s="102" t="s">
        <v>200</v>
      </c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</row>
    <row r="125" spans="1:63" s="2" customFormat="1" ht="22.8" customHeight="1">
      <c r="A125" s="38"/>
      <c r="B125" s="39"/>
      <c r="C125" s="107" t="s">
        <v>201</v>
      </c>
      <c r="D125" s="40"/>
      <c r="E125" s="40"/>
      <c r="F125" s="40"/>
      <c r="G125" s="40"/>
      <c r="H125" s="40"/>
      <c r="I125" s="40"/>
      <c r="J125" s="202">
        <f>BK125</f>
        <v>0</v>
      </c>
      <c r="K125" s="40"/>
      <c r="L125" s="44"/>
      <c r="M125" s="103"/>
      <c r="N125" s="203"/>
      <c r="O125" s="104"/>
      <c r="P125" s="204">
        <f>P126</f>
        <v>0</v>
      </c>
      <c r="Q125" s="104"/>
      <c r="R125" s="204">
        <f>R126</f>
        <v>3.8109</v>
      </c>
      <c r="S125" s="104"/>
      <c r="T125" s="205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185</v>
      </c>
      <c r="BK125" s="206">
        <f>BK126</f>
        <v>0</v>
      </c>
    </row>
    <row r="126" spans="1:63" s="11" customFormat="1" ht="25.9" customHeight="1">
      <c r="A126" s="11"/>
      <c r="B126" s="207"/>
      <c r="C126" s="208"/>
      <c r="D126" s="209" t="s">
        <v>76</v>
      </c>
      <c r="E126" s="210" t="s">
        <v>917</v>
      </c>
      <c r="F126" s="210" t="s">
        <v>918</v>
      </c>
      <c r="G126" s="208"/>
      <c r="H126" s="208"/>
      <c r="I126" s="211"/>
      <c r="J126" s="212">
        <f>BK126</f>
        <v>0</v>
      </c>
      <c r="K126" s="208"/>
      <c r="L126" s="213"/>
      <c r="M126" s="214"/>
      <c r="N126" s="215"/>
      <c r="O126" s="215"/>
      <c r="P126" s="216">
        <f>P127+P134+P143+P150+P163+P168+P173+P185</f>
        <v>0</v>
      </c>
      <c r="Q126" s="215"/>
      <c r="R126" s="216">
        <f>R127+R134+R143+R150+R163+R168+R173+R185</f>
        <v>3.8109</v>
      </c>
      <c r="S126" s="215"/>
      <c r="T126" s="217">
        <f>T127+T134+T143+T150+T163+T168+T173+T185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118</v>
      </c>
      <c r="AT126" s="219" t="s">
        <v>76</v>
      </c>
      <c r="AU126" s="219" t="s">
        <v>77</v>
      </c>
      <c r="AY126" s="218" t="s">
        <v>204</v>
      </c>
      <c r="BK126" s="220">
        <f>BK127+BK134+BK143+BK150+BK163+BK168+BK173+BK185</f>
        <v>0</v>
      </c>
    </row>
    <row r="127" spans="1:63" s="11" customFormat="1" ht="22.8" customHeight="1">
      <c r="A127" s="11"/>
      <c r="B127" s="207"/>
      <c r="C127" s="208"/>
      <c r="D127" s="209" t="s">
        <v>76</v>
      </c>
      <c r="E127" s="268" t="s">
        <v>2737</v>
      </c>
      <c r="F127" s="268" t="s">
        <v>2738</v>
      </c>
      <c r="G127" s="208"/>
      <c r="H127" s="208"/>
      <c r="I127" s="211"/>
      <c r="J127" s="269">
        <f>BK127</f>
        <v>0</v>
      </c>
      <c r="K127" s="208"/>
      <c r="L127" s="213"/>
      <c r="M127" s="214"/>
      <c r="N127" s="215"/>
      <c r="O127" s="215"/>
      <c r="P127" s="216">
        <f>SUM(P128:P133)</f>
        <v>0</v>
      </c>
      <c r="Q127" s="215"/>
      <c r="R127" s="216">
        <f>SUM(R128:R133)</f>
        <v>0.06</v>
      </c>
      <c r="S127" s="215"/>
      <c r="T127" s="217">
        <f>SUM(T128:T133)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8" t="s">
        <v>118</v>
      </c>
      <c r="AT127" s="219" t="s">
        <v>76</v>
      </c>
      <c r="AU127" s="219" t="s">
        <v>8</v>
      </c>
      <c r="AY127" s="218" t="s">
        <v>204</v>
      </c>
      <c r="BK127" s="220">
        <f>SUM(BK128:BK133)</f>
        <v>0</v>
      </c>
    </row>
    <row r="128" spans="1:65" s="2" customFormat="1" ht="33" customHeight="1">
      <c r="A128" s="38"/>
      <c r="B128" s="39"/>
      <c r="C128" s="221" t="s">
        <v>8</v>
      </c>
      <c r="D128" s="221" t="s">
        <v>205</v>
      </c>
      <c r="E128" s="222" t="s">
        <v>3956</v>
      </c>
      <c r="F128" s="223" t="s">
        <v>3957</v>
      </c>
      <c r="G128" s="224" t="s">
        <v>473</v>
      </c>
      <c r="H128" s="225">
        <v>290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558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558</v>
      </c>
      <c r="BM128" s="233" t="s">
        <v>3958</v>
      </c>
    </row>
    <row r="129" spans="1:65" s="2" customFormat="1" ht="16.5" customHeight="1">
      <c r="A129" s="38"/>
      <c r="B129" s="39"/>
      <c r="C129" s="280" t="s">
        <v>86</v>
      </c>
      <c r="D129" s="280" t="s">
        <v>366</v>
      </c>
      <c r="E129" s="281" t="s">
        <v>3959</v>
      </c>
      <c r="F129" s="282" t="s">
        <v>3960</v>
      </c>
      <c r="G129" s="283" t="s">
        <v>473</v>
      </c>
      <c r="H129" s="284">
        <v>333.5</v>
      </c>
      <c r="I129" s="285"/>
      <c r="J129" s="286">
        <f>ROUND(I129*H129,0)</f>
        <v>0</v>
      </c>
      <c r="K129" s="287"/>
      <c r="L129" s="288"/>
      <c r="M129" s="289" t="s">
        <v>1</v>
      </c>
      <c r="N129" s="29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1090</v>
      </c>
      <c r="AT129" s="233" t="s">
        <v>366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558</v>
      </c>
      <c r="BM129" s="233" t="s">
        <v>3961</v>
      </c>
    </row>
    <row r="130" spans="1:51" s="12" customFormat="1" ht="12">
      <c r="A130" s="12"/>
      <c r="B130" s="235"/>
      <c r="C130" s="236"/>
      <c r="D130" s="237" t="s">
        <v>210</v>
      </c>
      <c r="E130" s="238" t="s">
        <v>1</v>
      </c>
      <c r="F130" s="239" t="s">
        <v>3962</v>
      </c>
      <c r="G130" s="236"/>
      <c r="H130" s="240">
        <v>333.5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6" t="s">
        <v>210</v>
      </c>
      <c r="AU130" s="246" t="s">
        <v>86</v>
      </c>
      <c r="AV130" s="12" t="s">
        <v>86</v>
      </c>
      <c r="AW130" s="12" t="s">
        <v>33</v>
      </c>
      <c r="AX130" s="12" t="s">
        <v>77</v>
      </c>
      <c r="AY130" s="246" t="s">
        <v>204</v>
      </c>
    </row>
    <row r="131" spans="1:51" s="13" customFormat="1" ht="12">
      <c r="A131" s="13"/>
      <c r="B131" s="247"/>
      <c r="C131" s="248"/>
      <c r="D131" s="237" t="s">
        <v>210</v>
      </c>
      <c r="E131" s="249" t="s">
        <v>1</v>
      </c>
      <c r="F131" s="250" t="s">
        <v>213</v>
      </c>
      <c r="G131" s="248"/>
      <c r="H131" s="251">
        <v>333.5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210</v>
      </c>
      <c r="AU131" s="257" t="s">
        <v>86</v>
      </c>
      <c r="AV131" s="13" t="s">
        <v>209</v>
      </c>
      <c r="AW131" s="13" t="s">
        <v>33</v>
      </c>
      <c r="AX131" s="13" t="s">
        <v>8</v>
      </c>
      <c r="AY131" s="257" t="s">
        <v>204</v>
      </c>
    </row>
    <row r="132" spans="1:65" s="2" customFormat="1" ht="21.75" customHeight="1">
      <c r="A132" s="38"/>
      <c r="B132" s="39"/>
      <c r="C132" s="221" t="s">
        <v>118</v>
      </c>
      <c r="D132" s="221" t="s">
        <v>205</v>
      </c>
      <c r="E132" s="222" t="s">
        <v>3963</v>
      </c>
      <c r="F132" s="223" t="s">
        <v>3964</v>
      </c>
      <c r="G132" s="224" t="s">
        <v>473</v>
      </c>
      <c r="H132" s="225">
        <v>120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558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558</v>
      </c>
      <c r="BM132" s="233" t="s">
        <v>3965</v>
      </c>
    </row>
    <row r="133" spans="1:65" s="2" customFormat="1" ht="16.5" customHeight="1">
      <c r="A133" s="38"/>
      <c r="B133" s="39"/>
      <c r="C133" s="280" t="s">
        <v>209</v>
      </c>
      <c r="D133" s="280" t="s">
        <v>366</v>
      </c>
      <c r="E133" s="281" t="s">
        <v>3966</v>
      </c>
      <c r="F133" s="282" t="s">
        <v>3967</v>
      </c>
      <c r="G133" s="283" t="s">
        <v>473</v>
      </c>
      <c r="H133" s="284">
        <v>120</v>
      </c>
      <c r="I133" s="285"/>
      <c r="J133" s="286">
        <f>ROUND(I133*H133,0)</f>
        <v>0</v>
      </c>
      <c r="K133" s="287"/>
      <c r="L133" s="288"/>
      <c r="M133" s="289" t="s">
        <v>1</v>
      </c>
      <c r="N133" s="290" t="s">
        <v>42</v>
      </c>
      <c r="O133" s="91"/>
      <c r="P133" s="231">
        <f>O133*H133</f>
        <v>0</v>
      </c>
      <c r="Q133" s="231">
        <v>0.0005</v>
      </c>
      <c r="R133" s="231">
        <f>Q133*H133</f>
        <v>0.06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1090</v>
      </c>
      <c r="AT133" s="233" t="s">
        <v>366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558</v>
      </c>
      <c r="BM133" s="233" t="s">
        <v>3968</v>
      </c>
    </row>
    <row r="134" spans="1:63" s="11" customFormat="1" ht="22.8" customHeight="1">
      <c r="A134" s="11"/>
      <c r="B134" s="207"/>
      <c r="C134" s="208"/>
      <c r="D134" s="209" t="s">
        <v>76</v>
      </c>
      <c r="E134" s="268" t="s">
        <v>2386</v>
      </c>
      <c r="F134" s="268" t="s">
        <v>2387</v>
      </c>
      <c r="G134" s="208"/>
      <c r="H134" s="208"/>
      <c r="I134" s="211"/>
      <c r="J134" s="269">
        <f>BK134</f>
        <v>0</v>
      </c>
      <c r="K134" s="208"/>
      <c r="L134" s="213"/>
      <c r="M134" s="214"/>
      <c r="N134" s="215"/>
      <c r="O134" s="215"/>
      <c r="P134" s="216">
        <f>SUM(P135:P142)</f>
        <v>0</v>
      </c>
      <c r="Q134" s="215"/>
      <c r="R134" s="216">
        <f>SUM(R135:R142)</f>
        <v>0.05657</v>
      </c>
      <c r="S134" s="215"/>
      <c r="T134" s="217">
        <f>SUM(T135:T142)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8" t="s">
        <v>86</v>
      </c>
      <c r="AT134" s="219" t="s">
        <v>76</v>
      </c>
      <c r="AU134" s="219" t="s">
        <v>8</v>
      </c>
      <c r="AY134" s="218" t="s">
        <v>204</v>
      </c>
      <c r="BK134" s="220">
        <f>SUM(BK135:BK142)</f>
        <v>0</v>
      </c>
    </row>
    <row r="135" spans="1:65" s="2" customFormat="1" ht="16.5" customHeight="1">
      <c r="A135" s="38"/>
      <c r="B135" s="39"/>
      <c r="C135" s="221" t="s">
        <v>224</v>
      </c>
      <c r="D135" s="221" t="s">
        <v>205</v>
      </c>
      <c r="E135" s="222" t="s">
        <v>3969</v>
      </c>
      <c r="F135" s="223" t="s">
        <v>3970</v>
      </c>
      <c r="G135" s="224" t="s">
        <v>374</v>
      </c>
      <c r="H135" s="225">
        <v>9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240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240</v>
      </c>
      <c r="BM135" s="233" t="s">
        <v>3971</v>
      </c>
    </row>
    <row r="136" spans="1:65" s="2" customFormat="1" ht="16.5" customHeight="1">
      <c r="A136" s="38"/>
      <c r="B136" s="39"/>
      <c r="C136" s="280" t="s">
        <v>220</v>
      </c>
      <c r="D136" s="280" t="s">
        <v>366</v>
      </c>
      <c r="E136" s="281" t="s">
        <v>3972</v>
      </c>
      <c r="F136" s="282" t="s">
        <v>3973</v>
      </c>
      <c r="G136" s="283" t="s">
        <v>374</v>
      </c>
      <c r="H136" s="284">
        <v>9</v>
      </c>
      <c r="I136" s="285"/>
      <c r="J136" s="286">
        <f>ROUND(I136*H136,0)</f>
        <v>0</v>
      </c>
      <c r="K136" s="287"/>
      <c r="L136" s="288"/>
      <c r="M136" s="289" t="s">
        <v>1</v>
      </c>
      <c r="N136" s="29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488</v>
      </c>
      <c r="AT136" s="233" t="s">
        <v>366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240</v>
      </c>
      <c r="BM136" s="233" t="s">
        <v>3974</v>
      </c>
    </row>
    <row r="137" spans="1:65" s="2" customFormat="1" ht="21.75" customHeight="1">
      <c r="A137" s="38"/>
      <c r="B137" s="39"/>
      <c r="C137" s="221" t="s">
        <v>232</v>
      </c>
      <c r="D137" s="221" t="s">
        <v>205</v>
      </c>
      <c r="E137" s="222" t="s">
        <v>3975</v>
      </c>
      <c r="F137" s="223" t="s">
        <v>3976</v>
      </c>
      <c r="G137" s="224" t="s">
        <v>274</v>
      </c>
      <c r="H137" s="225">
        <v>1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240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3977</v>
      </c>
    </row>
    <row r="138" spans="1:65" s="2" customFormat="1" ht="16.5" customHeight="1">
      <c r="A138" s="38"/>
      <c r="B138" s="39"/>
      <c r="C138" s="280" t="s">
        <v>223</v>
      </c>
      <c r="D138" s="280" t="s">
        <v>366</v>
      </c>
      <c r="E138" s="281" t="s">
        <v>3978</v>
      </c>
      <c r="F138" s="282" t="s">
        <v>3979</v>
      </c>
      <c r="G138" s="283" t="s">
        <v>274</v>
      </c>
      <c r="H138" s="284">
        <v>1</v>
      </c>
      <c r="I138" s="285"/>
      <c r="J138" s="286">
        <f>ROUND(I138*H138,0)</f>
        <v>0</v>
      </c>
      <c r="K138" s="287"/>
      <c r="L138" s="288"/>
      <c r="M138" s="289" t="s">
        <v>1</v>
      </c>
      <c r="N138" s="290" t="s">
        <v>42</v>
      </c>
      <c r="O138" s="91"/>
      <c r="P138" s="231">
        <f>O138*H138</f>
        <v>0</v>
      </c>
      <c r="Q138" s="231">
        <v>0.05657</v>
      </c>
      <c r="R138" s="231">
        <f>Q138*H138</f>
        <v>0.05657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488</v>
      </c>
      <c r="AT138" s="233" t="s">
        <v>366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3980</v>
      </c>
    </row>
    <row r="139" spans="1:65" s="2" customFormat="1" ht="16.5" customHeight="1">
      <c r="A139" s="38"/>
      <c r="B139" s="39"/>
      <c r="C139" s="221" t="s">
        <v>243</v>
      </c>
      <c r="D139" s="221" t="s">
        <v>205</v>
      </c>
      <c r="E139" s="222" t="s">
        <v>3981</v>
      </c>
      <c r="F139" s="223" t="s">
        <v>3982</v>
      </c>
      <c r="G139" s="224" t="s">
        <v>473</v>
      </c>
      <c r="H139" s="225">
        <v>1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240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3983</v>
      </c>
    </row>
    <row r="140" spans="1:65" s="2" customFormat="1" ht="16.5" customHeight="1">
      <c r="A140" s="38"/>
      <c r="B140" s="39"/>
      <c r="C140" s="221" t="s">
        <v>227</v>
      </c>
      <c r="D140" s="221" t="s">
        <v>205</v>
      </c>
      <c r="E140" s="222" t="s">
        <v>3984</v>
      </c>
      <c r="F140" s="223" t="s">
        <v>3985</v>
      </c>
      <c r="G140" s="224" t="s">
        <v>473</v>
      </c>
      <c r="H140" s="225">
        <v>13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240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3986</v>
      </c>
    </row>
    <row r="141" spans="1:65" s="2" customFormat="1" ht="16.5" customHeight="1">
      <c r="A141" s="38"/>
      <c r="B141" s="39"/>
      <c r="C141" s="221" t="s">
        <v>250</v>
      </c>
      <c r="D141" s="221" t="s">
        <v>205</v>
      </c>
      <c r="E141" s="222" t="s">
        <v>3987</v>
      </c>
      <c r="F141" s="223" t="s">
        <v>3988</v>
      </c>
      <c r="G141" s="224" t="s">
        <v>473</v>
      </c>
      <c r="H141" s="225">
        <v>12.5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240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240</v>
      </c>
      <c r="BM141" s="233" t="s">
        <v>3989</v>
      </c>
    </row>
    <row r="142" spans="1:65" s="2" customFormat="1" ht="16.5" customHeight="1">
      <c r="A142" s="38"/>
      <c r="B142" s="39"/>
      <c r="C142" s="221" t="s">
        <v>231</v>
      </c>
      <c r="D142" s="221" t="s">
        <v>205</v>
      </c>
      <c r="E142" s="222" t="s">
        <v>3990</v>
      </c>
      <c r="F142" s="223" t="s">
        <v>3991</v>
      </c>
      <c r="G142" s="224" t="s">
        <v>473</v>
      </c>
      <c r="H142" s="225">
        <v>13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240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3992</v>
      </c>
    </row>
    <row r="143" spans="1:63" s="11" customFormat="1" ht="22.8" customHeight="1">
      <c r="A143" s="11"/>
      <c r="B143" s="207"/>
      <c r="C143" s="208"/>
      <c r="D143" s="209" t="s">
        <v>76</v>
      </c>
      <c r="E143" s="268" t="s">
        <v>3993</v>
      </c>
      <c r="F143" s="268" t="s">
        <v>3994</v>
      </c>
      <c r="G143" s="208"/>
      <c r="H143" s="208"/>
      <c r="I143" s="211"/>
      <c r="J143" s="269">
        <f>BK143</f>
        <v>0</v>
      </c>
      <c r="K143" s="208"/>
      <c r="L143" s="213"/>
      <c r="M143" s="214"/>
      <c r="N143" s="215"/>
      <c r="O143" s="215"/>
      <c r="P143" s="216">
        <f>SUM(P144:P149)</f>
        <v>0</v>
      </c>
      <c r="Q143" s="215"/>
      <c r="R143" s="216">
        <f>SUM(R144:R149)</f>
        <v>0.048299999999999996</v>
      </c>
      <c r="S143" s="215"/>
      <c r="T143" s="217">
        <f>SUM(T144:T149)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18" t="s">
        <v>86</v>
      </c>
      <c r="AT143" s="219" t="s">
        <v>76</v>
      </c>
      <c r="AU143" s="219" t="s">
        <v>8</v>
      </c>
      <c r="AY143" s="218" t="s">
        <v>204</v>
      </c>
      <c r="BK143" s="220">
        <f>SUM(BK144:BK149)</f>
        <v>0</v>
      </c>
    </row>
    <row r="144" spans="1:65" s="2" customFormat="1" ht="21.75" customHeight="1">
      <c r="A144" s="38"/>
      <c r="B144" s="39"/>
      <c r="C144" s="221" t="s">
        <v>315</v>
      </c>
      <c r="D144" s="221" t="s">
        <v>205</v>
      </c>
      <c r="E144" s="222" t="s">
        <v>3995</v>
      </c>
      <c r="F144" s="223" t="s">
        <v>3996</v>
      </c>
      <c r="G144" s="224" t="s">
        <v>473</v>
      </c>
      <c r="H144" s="225">
        <v>30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209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209</v>
      </c>
      <c r="BM144" s="233" t="s">
        <v>3997</v>
      </c>
    </row>
    <row r="145" spans="1:65" s="2" customFormat="1" ht="21.75" customHeight="1">
      <c r="A145" s="38"/>
      <c r="B145" s="39"/>
      <c r="C145" s="221" t="s">
        <v>235</v>
      </c>
      <c r="D145" s="221" t="s">
        <v>205</v>
      </c>
      <c r="E145" s="222" t="s">
        <v>3998</v>
      </c>
      <c r="F145" s="223" t="s">
        <v>3999</v>
      </c>
      <c r="G145" s="224" t="s">
        <v>473</v>
      </c>
      <c r="H145" s="225">
        <v>30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4000</v>
      </c>
    </row>
    <row r="146" spans="1:65" s="2" customFormat="1" ht="21.75" customHeight="1">
      <c r="A146" s="38"/>
      <c r="B146" s="39"/>
      <c r="C146" s="221" t="s">
        <v>9</v>
      </c>
      <c r="D146" s="221" t="s">
        <v>205</v>
      </c>
      <c r="E146" s="222" t="s">
        <v>4001</v>
      </c>
      <c r="F146" s="223" t="s">
        <v>4002</v>
      </c>
      <c r="G146" s="224" t="s">
        <v>473</v>
      </c>
      <c r="H146" s="225">
        <v>30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4003</v>
      </c>
    </row>
    <row r="147" spans="1:65" s="2" customFormat="1" ht="16.5" customHeight="1">
      <c r="A147" s="38"/>
      <c r="B147" s="39"/>
      <c r="C147" s="280" t="s">
        <v>240</v>
      </c>
      <c r="D147" s="280" t="s">
        <v>366</v>
      </c>
      <c r="E147" s="281" t="s">
        <v>4004</v>
      </c>
      <c r="F147" s="282" t="s">
        <v>4005</v>
      </c>
      <c r="G147" s="283" t="s">
        <v>473</v>
      </c>
      <c r="H147" s="284">
        <v>30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223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4006</v>
      </c>
    </row>
    <row r="148" spans="1:65" s="2" customFormat="1" ht="21.75" customHeight="1">
      <c r="A148" s="38"/>
      <c r="B148" s="39"/>
      <c r="C148" s="221" t="s">
        <v>329</v>
      </c>
      <c r="D148" s="221" t="s">
        <v>205</v>
      </c>
      <c r="E148" s="222" t="s">
        <v>4007</v>
      </c>
      <c r="F148" s="223" t="s">
        <v>4008</v>
      </c>
      <c r="G148" s="224" t="s">
        <v>473</v>
      </c>
      <c r="H148" s="225">
        <v>35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4009</v>
      </c>
    </row>
    <row r="149" spans="1:65" s="2" customFormat="1" ht="16.5" customHeight="1">
      <c r="A149" s="38"/>
      <c r="B149" s="39"/>
      <c r="C149" s="280" t="s">
        <v>246</v>
      </c>
      <c r="D149" s="280" t="s">
        <v>366</v>
      </c>
      <c r="E149" s="281" t="s">
        <v>4010</v>
      </c>
      <c r="F149" s="282" t="s">
        <v>4011</v>
      </c>
      <c r="G149" s="283" t="s">
        <v>473</v>
      </c>
      <c r="H149" s="284">
        <v>35</v>
      </c>
      <c r="I149" s="285"/>
      <c r="J149" s="286">
        <f>ROUND(I149*H149,0)</f>
        <v>0</v>
      </c>
      <c r="K149" s="287"/>
      <c r="L149" s="288"/>
      <c r="M149" s="289" t="s">
        <v>1</v>
      </c>
      <c r="N149" s="290" t="s">
        <v>42</v>
      </c>
      <c r="O149" s="91"/>
      <c r="P149" s="231">
        <f>O149*H149</f>
        <v>0</v>
      </c>
      <c r="Q149" s="231">
        <v>0.00138</v>
      </c>
      <c r="R149" s="231">
        <f>Q149*H149</f>
        <v>0.048299999999999996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223</v>
      </c>
      <c r="AT149" s="233" t="s">
        <v>366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209</v>
      </c>
      <c r="BM149" s="233" t="s">
        <v>4012</v>
      </c>
    </row>
    <row r="150" spans="1:63" s="11" customFormat="1" ht="22.8" customHeight="1">
      <c r="A150" s="11"/>
      <c r="B150" s="207"/>
      <c r="C150" s="208"/>
      <c r="D150" s="209" t="s">
        <v>76</v>
      </c>
      <c r="E150" s="268" t="s">
        <v>4013</v>
      </c>
      <c r="F150" s="268" t="s">
        <v>4014</v>
      </c>
      <c r="G150" s="208"/>
      <c r="H150" s="208"/>
      <c r="I150" s="211"/>
      <c r="J150" s="269">
        <f>BK150</f>
        <v>0</v>
      </c>
      <c r="K150" s="208"/>
      <c r="L150" s="213"/>
      <c r="M150" s="214"/>
      <c r="N150" s="215"/>
      <c r="O150" s="215"/>
      <c r="P150" s="216">
        <f>SUM(P151:P162)</f>
        <v>0</v>
      </c>
      <c r="Q150" s="215"/>
      <c r="R150" s="216">
        <f>SUM(R151:R162)</f>
        <v>1.03845</v>
      </c>
      <c r="S150" s="215"/>
      <c r="T150" s="217">
        <f>SUM(T151:T162)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18" t="s">
        <v>86</v>
      </c>
      <c r="AT150" s="219" t="s">
        <v>76</v>
      </c>
      <c r="AU150" s="219" t="s">
        <v>8</v>
      </c>
      <c r="AY150" s="218" t="s">
        <v>204</v>
      </c>
      <c r="BK150" s="220">
        <f>SUM(BK151:BK162)</f>
        <v>0</v>
      </c>
    </row>
    <row r="151" spans="1:65" s="2" customFormat="1" ht="21.75" customHeight="1">
      <c r="A151" s="38"/>
      <c r="B151" s="39"/>
      <c r="C151" s="221" t="s">
        <v>339</v>
      </c>
      <c r="D151" s="221" t="s">
        <v>205</v>
      </c>
      <c r="E151" s="222" t="s">
        <v>4015</v>
      </c>
      <c r="F151" s="223" t="s">
        <v>4016</v>
      </c>
      <c r="G151" s="224" t="s">
        <v>274</v>
      </c>
      <c r="H151" s="225">
        <v>180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209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209</v>
      </c>
      <c r="BM151" s="233" t="s">
        <v>4017</v>
      </c>
    </row>
    <row r="152" spans="1:65" s="2" customFormat="1" ht="16.5" customHeight="1">
      <c r="A152" s="38"/>
      <c r="B152" s="39"/>
      <c r="C152" s="280" t="s">
        <v>249</v>
      </c>
      <c r="D152" s="280" t="s">
        <v>366</v>
      </c>
      <c r="E152" s="281" t="s">
        <v>4018</v>
      </c>
      <c r="F152" s="282" t="s">
        <v>4019</v>
      </c>
      <c r="G152" s="283" t="s">
        <v>274</v>
      </c>
      <c r="H152" s="284">
        <v>180</v>
      </c>
      <c r="I152" s="285"/>
      <c r="J152" s="286">
        <f>ROUND(I152*H152,0)</f>
        <v>0</v>
      </c>
      <c r="K152" s="287"/>
      <c r="L152" s="288"/>
      <c r="M152" s="289" t="s">
        <v>1</v>
      </c>
      <c r="N152" s="290" t="s">
        <v>42</v>
      </c>
      <c r="O152" s="91"/>
      <c r="P152" s="231">
        <f>O152*H152</f>
        <v>0</v>
      </c>
      <c r="Q152" s="231">
        <v>0.00023</v>
      </c>
      <c r="R152" s="231">
        <f>Q152*H152</f>
        <v>0.0414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223</v>
      </c>
      <c r="AT152" s="233" t="s">
        <v>366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4020</v>
      </c>
    </row>
    <row r="153" spans="1:65" s="2" customFormat="1" ht="33" customHeight="1">
      <c r="A153" s="38"/>
      <c r="B153" s="39"/>
      <c r="C153" s="221" t="s">
        <v>7</v>
      </c>
      <c r="D153" s="221" t="s">
        <v>205</v>
      </c>
      <c r="E153" s="222" t="s">
        <v>4021</v>
      </c>
      <c r="F153" s="223" t="s">
        <v>4022</v>
      </c>
      <c r="G153" s="224" t="s">
        <v>473</v>
      </c>
      <c r="H153" s="225">
        <v>135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4023</v>
      </c>
    </row>
    <row r="154" spans="1:65" s="2" customFormat="1" ht="16.5" customHeight="1">
      <c r="A154" s="38"/>
      <c r="B154" s="39"/>
      <c r="C154" s="280" t="s">
        <v>361</v>
      </c>
      <c r="D154" s="280" t="s">
        <v>366</v>
      </c>
      <c r="E154" s="281" t="s">
        <v>4024</v>
      </c>
      <c r="F154" s="282" t="s">
        <v>4025</v>
      </c>
      <c r="G154" s="283" t="s">
        <v>473</v>
      </c>
      <c r="H154" s="284">
        <v>135</v>
      </c>
      <c r="I154" s="285"/>
      <c r="J154" s="286">
        <f>ROUND(I154*H154,0)</f>
        <v>0</v>
      </c>
      <c r="K154" s="287"/>
      <c r="L154" s="288"/>
      <c r="M154" s="289" t="s">
        <v>1</v>
      </c>
      <c r="N154" s="290" t="s">
        <v>42</v>
      </c>
      <c r="O154" s="91"/>
      <c r="P154" s="231">
        <f>O154*H154</f>
        <v>0</v>
      </c>
      <c r="Q154" s="231">
        <v>0.00371</v>
      </c>
      <c r="R154" s="231">
        <f>Q154*H154</f>
        <v>0.50085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223</v>
      </c>
      <c r="AT154" s="233" t="s">
        <v>366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4026</v>
      </c>
    </row>
    <row r="155" spans="1:65" s="2" customFormat="1" ht="21.75" customHeight="1">
      <c r="A155" s="38"/>
      <c r="B155" s="39"/>
      <c r="C155" s="221" t="s">
        <v>365</v>
      </c>
      <c r="D155" s="221" t="s">
        <v>205</v>
      </c>
      <c r="E155" s="222" t="s">
        <v>4027</v>
      </c>
      <c r="F155" s="223" t="s">
        <v>4028</v>
      </c>
      <c r="G155" s="224" t="s">
        <v>274</v>
      </c>
      <c r="H155" s="225">
        <v>4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209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209</v>
      </c>
      <c r="BM155" s="233" t="s">
        <v>4029</v>
      </c>
    </row>
    <row r="156" spans="1:65" s="2" customFormat="1" ht="21.75" customHeight="1">
      <c r="A156" s="38"/>
      <c r="B156" s="39"/>
      <c r="C156" s="221" t="s">
        <v>253</v>
      </c>
      <c r="D156" s="221" t="s">
        <v>205</v>
      </c>
      <c r="E156" s="222" t="s">
        <v>4030</v>
      </c>
      <c r="F156" s="223" t="s">
        <v>4031</v>
      </c>
      <c r="G156" s="224" t="s">
        <v>274</v>
      </c>
      <c r="H156" s="225">
        <v>12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4032</v>
      </c>
    </row>
    <row r="157" spans="1:65" s="2" customFormat="1" ht="21.75" customHeight="1">
      <c r="A157" s="38"/>
      <c r="B157" s="39"/>
      <c r="C157" s="221" t="s">
        <v>376</v>
      </c>
      <c r="D157" s="221" t="s">
        <v>205</v>
      </c>
      <c r="E157" s="222" t="s">
        <v>4033</v>
      </c>
      <c r="F157" s="223" t="s">
        <v>4034</v>
      </c>
      <c r="G157" s="224" t="s">
        <v>473</v>
      </c>
      <c r="H157" s="225">
        <v>30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209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209</v>
      </c>
      <c r="BM157" s="233" t="s">
        <v>4035</v>
      </c>
    </row>
    <row r="158" spans="1:65" s="2" customFormat="1" ht="16.5" customHeight="1">
      <c r="A158" s="38"/>
      <c r="B158" s="39"/>
      <c r="C158" s="280" t="s">
        <v>256</v>
      </c>
      <c r="D158" s="280" t="s">
        <v>366</v>
      </c>
      <c r="E158" s="281" t="s">
        <v>4036</v>
      </c>
      <c r="F158" s="282" t="s">
        <v>4037</v>
      </c>
      <c r="G158" s="283" t="s">
        <v>473</v>
      </c>
      <c r="H158" s="284">
        <v>30</v>
      </c>
      <c r="I158" s="285"/>
      <c r="J158" s="286">
        <f>ROUND(I158*H158,0)</f>
        <v>0</v>
      </c>
      <c r="K158" s="287"/>
      <c r="L158" s="288"/>
      <c r="M158" s="289" t="s">
        <v>1</v>
      </c>
      <c r="N158" s="290" t="s">
        <v>42</v>
      </c>
      <c r="O158" s="91"/>
      <c r="P158" s="231">
        <f>O158*H158</f>
        <v>0</v>
      </c>
      <c r="Q158" s="231">
        <v>0.0031</v>
      </c>
      <c r="R158" s="231">
        <f>Q158*H158</f>
        <v>0.093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223</v>
      </c>
      <c r="AT158" s="233" t="s">
        <v>366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4038</v>
      </c>
    </row>
    <row r="159" spans="1:65" s="2" customFormat="1" ht="16.5" customHeight="1">
      <c r="A159" s="38"/>
      <c r="B159" s="39"/>
      <c r="C159" s="221" t="s">
        <v>384</v>
      </c>
      <c r="D159" s="221" t="s">
        <v>205</v>
      </c>
      <c r="E159" s="222" t="s">
        <v>4039</v>
      </c>
      <c r="F159" s="223" t="s">
        <v>4040</v>
      </c>
      <c r="G159" s="224" t="s">
        <v>473</v>
      </c>
      <c r="H159" s="225">
        <v>30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209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4041</v>
      </c>
    </row>
    <row r="160" spans="1:65" s="2" customFormat="1" ht="16.5" customHeight="1">
      <c r="A160" s="38"/>
      <c r="B160" s="39"/>
      <c r="C160" s="280" t="s">
        <v>389</v>
      </c>
      <c r="D160" s="280" t="s">
        <v>366</v>
      </c>
      <c r="E160" s="281" t="s">
        <v>4042</v>
      </c>
      <c r="F160" s="282" t="s">
        <v>4043</v>
      </c>
      <c r="G160" s="283" t="s">
        <v>473</v>
      </c>
      <c r="H160" s="284">
        <v>30</v>
      </c>
      <c r="I160" s="285"/>
      <c r="J160" s="286">
        <f>ROUND(I160*H160,0)</f>
        <v>0</v>
      </c>
      <c r="K160" s="287"/>
      <c r="L160" s="288"/>
      <c r="M160" s="289" t="s">
        <v>1</v>
      </c>
      <c r="N160" s="290" t="s">
        <v>42</v>
      </c>
      <c r="O160" s="91"/>
      <c r="P160" s="231">
        <f>O160*H160</f>
        <v>0</v>
      </c>
      <c r="Q160" s="231">
        <v>0.00204</v>
      </c>
      <c r="R160" s="231">
        <f>Q160*H160</f>
        <v>0.061200000000000004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223</v>
      </c>
      <c r="AT160" s="233" t="s">
        <v>366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4044</v>
      </c>
    </row>
    <row r="161" spans="1:65" s="2" customFormat="1" ht="16.5" customHeight="1">
      <c r="A161" s="38"/>
      <c r="B161" s="39"/>
      <c r="C161" s="221" t="s">
        <v>394</v>
      </c>
      <c r="D161" s="221" t="s">
        <v>205</v>
      </c>
      <c r="E161" s="222" t="s">
        <v>4045</v>
      </c>
      <c r="F161" s="223" t="s">
        <v>4046</v>
      </c>
      <c r="G161" s="224" t="s">
        <v>473</v>
      </c>
      <c r="H161" s="225">
        <v>60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209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4047</v>
      </c>
    </row>
    <row r="162" spans="1:65" s="2" customFormat="1" ht="16.5" customHeight="1">
      <c r="A162" s="38"/>
      <c r="B162" s="39"/>
      <c r="C162" s="280" t="s">
        <v>399</v>
      </c>
      <c r="D162" s="280" t="s">
        <v>366</v>
      </c>
      <c r="E162" s="281" t="s">
        <v>4048</v>
      </c>
      <c r="F162" s="282" t="s">
        <v>4049</v>
      </c>
      <c r="G162" s="283" t="s">
        <v>473</v>
      </c>
      <c r="H162" s="284">
        <v>60</v>
      </c>
      <c r="I162" s="285"/>
      <c r="J162" s="286">
        <f>ROUND(I162*H162,0)</f>
        <v>0</v>
      </c>
      <c r="K162" s="287"/>
      <c r="L162" s="288"/>
      <c r="M162" s="289" t="s">
        <v>1</v>
      </c>
      <c r="N162" s="290" t="s">
        <v>42</v>
      </c>
      <c r="O162" s="91"/>
      <c r="P162" s="231">
        <f>O162*H162</f>
        <v>0</v>
      </c>
      <c r="Q162" s="231">
        <v>0.0057</v>
      </c>
      <c r="R162" s="231">
        <f>Q162*H162</f>
        <v>0.342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223</v>
      </c>
      <c r="AT162" s="233" t="s">
        <v>366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4050</v>
      </c>
    </row>
    <row r="163" spans="1:63" s="11" customFormat="1" ht="22.8" customHeight="1">
      <c r="A163" s="11"/>
      <c r="B163" s="207"/>
      <c r="C163" s="208"/>
      <c r="D163" s="209" t="s">
        <v>76</v>
      </c>
      <c r="E163" s="268" t="s">
        <v>4051</v>
      </c>
      <c r="F163" s="268" t="s">
        <v>4014</v>
      </c>
      <c r="G163" s="208"/>
      <c r="H163" s="208"/>
      <c r="I163" s="211"/>
      <c r="J163" s="269">
        <f>BK163</f>
        <v>0</v>
      </c>
      <c r="K163" s="208"/>
      <c r="L163" s="213"/>
      <c r="M163" s="214"/>
      <c r="N163" s="215"/>
      <c r="O163" s="215"/>
      <c r="P163" s="216">
        <f>SUM(P164:P167)</f>
        <v>0</v>
      </c>
      <c r="Q163" s="215"/>
      <c r="R163" s="216">
        <f>SUM(R164:R167)</f>
        <v>0.12985</v>
      </c>
      <c r="S163" s="215"/>
      <c r="T163" s="217">
        <f>SUM(T164:T167)</f>
        <v>0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R163" s="218" t="s">
        <v>86</v>
      </c>
      <c r="AT163" s="219" t="s">
        <v>76</v>
      </c>
      <c r="AU163" s="219" t="s">
        <v>8</v>
      </c>
      <c r="AY163" s="218" t="s">
        <v>204</v>
      </c>
      <c r="BK163" s="220">
        <f>SUM(BK164:BK167)</f>
        <v>0</v>
      </c>
    </row>
    <row r="164" spans="1:65" s="2" customFormat="1" ht="44.25" customHeight="1">
      <c r="A164" s="38"/>
      <c r="B164" s="39"/>
      <c r="C164" s="221" t="s">
        <v>406</v>
      </c>
      <c r="D164" s="221" t="s">
        <v>205</v>
      </c>
      <c r="E164" s="222" t="s">
        <v>4052</v>
      </c>
      <c r="F164" s="223" t="s">
        <v>4053</v>
      </c>
      <c r="G164" s="224" t="s">
        <v>473</v>
      </c>
      <c r="H164" s="225">
        <v>35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4054</v>
      </c>
    </row>
    <row r="165" spans="1:65" s="2" customFormat="1" ht="16.5" customHeight="1">
      <c r="A165" s="38"/>
      <c r="B165" s="39"/>
      <c r="C165" s="280" t="s">
        <v>488</v>
      </c>
      <c r="D165" s="280" t="s">
        <v>366</v>
      </c>
      <c r="E165" s="281" t="s">
        <v>4024</v>
      </c>
      <c r="F165" s="282" t="s">
        <v>4025</v>
      </c>
      <c r="G165" s="283" t="s">
        <v>473</v>
      </c>
      <c r="H165" s="284">
        <v>35</v>
      </c>
      <c r="I165" s="285"/>
      <c r="J165" s="286">
        <f>ROUND(I165*H165,0)</f>
        <v>0</v>
      </c>
      <c r="K165" s="287"/>
      <c r="L165" s="288"/>
      <c r="M165" s="289" t="s">
        <v>1</v>
      </c>
      <c r="N165" s="290" t="s">
        <v>42</v>
      </c>
      <c r="O165" s="91"/>
      <c r="P165" s="231">
        <f>O165*H165</f>
        <v>0</v>
      </c>
      <c r="Q165" s="231">
        <v>0.00371</v>
      </c>
      <c r="R165" s="231">
        <f>Q165*H165</f>
        <v>0.12985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223</v>
      </c>
      <c r="AT165" s="233" t="s">
        <v>366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4055</v>
      </c>
    </row>
    <row r="166" spans="1:65" s="2" customFormat="1" ht="33" customHeight="1">
      <c r="A166" s="38"/>
      <c r="B166" s="39"/>
      <c r="C166" s="221" t="s">
        <v>573</v>
      </c>
      <c r="D166" s="221" t="s">
        <v>205</v>
      </c>
      <c r="E166" s="222" t="s">
        <v>4056</v>
      </c>
      <c r="F166" s="223" t="s">
        <v>4057</v>
      </c>
      <c r="G166" s="224" t="s">
        <v>274</v>
      </c>
      <c r="H166" s="225">
        <v>2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4058</v>
      </c>
    </row>
    <row r="167" spans="1:65" s="2" customFormat="1" ht="33" customHeight="1">
      <c r="A167" s="38"/>
      <c r="B167" s="39"/>
      <c r="C167" s="221" t="s">
        <v>491</v>
      </c>
      <c r="D167" s="221" t="s">
        <v>205</v>
      </c>
      <c r="E167" s="222" t="s">
        <v>4059</v>
      </c>
      <c r="F167" s="223" t="s">
        <v>4060</v>
      </c>
      <c r="G167" s="224" t="s">
        <v>274</v>
      </c>
      <c r="H167" s="225">
        <v>6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209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4061</v>
      </c>
    </row>
    <row r="168" spans="1:63" s="11" customFormat="1" ht="22.8" customHeight="1">
      <c r="A168" s="11"/>
      <c r="B168" s="207"/>
      <c r="C168" s="208"/>
      <c r="D168" s="209" t="s">
        <v>76</v>
      </c>
      <c r="E168" s="268" t="s">
        <v>4062</v>
      </c>
      <c r="F168" s="268" t="s">
        <v>4014</v>
      </c>
      <c r="G168" s="208"/>
      <c r="H168" s="208"/>
      <c r="I168" s="211"/>
      <c r="J168" s="269">
        <f>BK168</f>
        <v>0</v>
      </c>
      <c r="K168" s="208"/>
      <c r="L168" s="213"/>
      <c r="M168" s="214"/>
      <c r="N168" s="215"/>
      <c r="O168" s="215"/>
      <c r="P168" s="216">
        <f>SUM(P169:P172)</f>
        <v>0</v>
      </c>
      <c r="Q168" s="215"/>
      <c r="R168" s="216">
        <f>SUM(R169:R172)</f>
        <v>0.37416</v>
      </c>
      <c r="S168" s="215"/>
      <c r="T168" s="217">
        <f>SUM(T169:T172)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18" t="s">
        <v>86</v>
      </c>
      <c r="AT168" s="219" t="s">
        <v>76</v>
      </c>
      <c r="AU168" s="219" t="s">
        <v>8</v>
      </c>
      <c r="AY168" s="218" t="s">
        <v>204</v>
      </c>
      <c r="BK168" s="220">
        <f>SUM(BK169:BK172)</f>
        <v>0</v>
      </c>
    </row>
    <row r="169" spans="1:65" s="2" customFormat="1" ht="33" customHeight="1">
      <c r="A169" s="38"/>
      <c r="B169" s="39"/>
      <c r="C169" s="221" t="s">
        <v>581</v>
      </c>
      <c r="D169" s="221" t="s">
        <v>205</v>
      </c>
      <c r="E169" s="222" t="s">
        <v>4063</v>
      </c>
      <c r="F169" s="223" t="s">
        <v>4064</v>
      </c>
      <c r="G169" s="224" t="s">
        <v>274</v>
      </c>
      <c r="H169" s="225">
        <v>2</v>
      </c>
      <c r="I169" s="226"/>
      <c r="J169" s="227">
        <f>ROUND(I169*H169,0)</f>
        <v>0</v>
      </c>
      <c r="K169" s="228"/>
      <c r="L169" s="44"/>
      <c r="M169" s="229" t="s">
        <v>1</v>
      </c>
      <c r="N169" s="230" t="s">
        <v>42</v>
      </c>
      <c r="O169" s="91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209</v>
      </c>
      <c r="AT169" s="233" t="s">
        <v>205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209</v>
      </c>
      <c r="BM169" s="233" t="s">
        <v>4065</v>
      </c>
    </row>
    <row r="170" spans="1:65" s="2" customFormat="1" ht="16.5" customHeight="1">
      <c r="A170" s="38"/>
      <c r="B170" s="39"/>
      <c r="C170" s="280" t="s">
        <v>498</v>
      </c>
      <c r="D170" s="280" t="s">
        <v>366</v>
      </c>
      <c r="E170" s="281" t="s">
        <v>4066</v>
      </c>
      <c r="F170" s="282" t="s">
        <v>4067</v>
      </c>
      <c r="G170" s="283" t="s">
        <v>274</v>
      </c>
      <c r="H170" s="284">
        <v>2</v>
      </c>
      <c r="I170" s="285"/>
      <c r="J170" s="286">
        <f>ROUND(I170*H170,0)</f>
        <v>0</v>
      </c>
      <c r="K170" s="287"/>
      <c r="L170" s="288"/>
      <c r="M170" s="289" t="s">
        <v>1</v>
      </c>
      <c r="N170" s="290" t="s">
        <v>42</v>
      </c>
      <c r="O170" s="91"/>
      <c r="P170" s="231">
        <f>O170*H170</f>
        <v>0</v>
      </c>
      <c r="Q170" s="231">
        <v>0.00158</v>
      </c>
      <c r="R170" s="231">
        <f>Q170*H170</f>
        <v>0.00316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223</v>
      </c>
      <c r="AT170" s="233" t="s">
        <v>366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4068</v>
      </c>
    </row>
    <row r="171" spans="1:65" s="2" customFormat="1" ht="44.25" customHeight="1">
      <c r="A171" s="38"/>
      <c r="B171" s="39"/>
      <c r="C171" s="221" t="s">
        <v>589</v>
      </c>
      <c r="D171" s="221" t="s">
        <v>205</v>
      </c>
      <c r="E171" s="222" t="s">
        <v>4069</v>
      </c>
      <c r="F171" s="223" t="s">
        <v>4053</v>
      </c>
      <c r="G171" s="224" t="s">
        <v>473</v>
      </c>
      <c r="H171" s="225">
        <v>100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4070</v>
      </c>
    </row>
    <row r="172" spans="1:65" s="2" customFormat="1" ht="16.5" customHeight="1">
      <c r="A172" s="38"/>
      <c r="B172" s="39"/>
      <c r="C172" s="280" t="s">
        <v>506</v>
      </c>
      <c r="D172" s="280" t="s">
        <v>366</v>
      </c>
      <c r="E172" s="281" t="s">
        <v>4024</v>
      </c>
      <c r="F172" s="282" t="s">
        <v>4025</v>
      </c>
      <c r="G172" s="283" t="s">
        <v>473</v>
      </c>
      <c r="H172" s="284">
        <v>100</v>
      </c>
      <c r="I172" s="285"/>
      <c r="J172" s="286">
        <f>ROUND(I172*H172,0)</f>
        <v>0</v>
      </c>
      <c r="K172" s="287"/>
      <c r="L172" s="288"/>
      <c r="M172" s="289" t="s">
        <v>1</v>
      </c>
      <c r="N172" s="290" t="s">
        <v>42</v>
      </c>
      <c r="O172" s="91"/>
      <c r="P172" s="231">
        <f>O172*H172</f>
        <v>0</v>
      </c>
      <c r="Q172" s="231">
        <v>0.00371</v>
      </c>
      <c r="R172" s="231">
        <f>Q172*H172</f>
        <v>0.371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223</v>
      </c>
      <c r="AT172" s="233" t="s">
        <v>366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209</v>
      </c>
      <c r="BM172" s="233" t="s">
        <v>4071</v>
      </c>
    </row>
    <row r="173" spans="1:63" s="11" customFormat="1" ht="22.8" customHeight="1">
      <c r="A173" s="11"/>
      <c r="B173" s="207"/>
      <c r="C173" s="208"/>
      <c r="D173" s="209" t="s">
        <v>76</v>
      </c>
      <c r="E173" s="268" t="s">
        <v>4072</v>
      </c>
      <c r="F173" s="268" t="s">
        <v>4014</v>
      </c>
      <c r="G173" s="208"/>
      <c r="H173" s="208"/>
      <c r="I173" s="211"/>
      <c r="J173" s="269">
        <f>BK173</f>
        <v>0</v>
      </c>
      <c r="K173" s="208"/>
      <c r="L173" s="213"/>
      <c r="M173" s="214"/>
      <c r="N173" s="215"/>
      <c r="O173" s="215"/>
      <c r="P173" s="216">
        <f>SUM(P174:P184)</f>
        <v>0</v>
      </c>
      <c r="Q173" s="215"/>
      <c r="R173" s="216">
        <f>SUM(R174:R184)</f>
        <v>2.10357</v>
      </c>
      <c r="S173" s="215"/>
      <c r="T173" s="217">
        <f>SUM(T174:T184)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18" t="s">
        <v>86</v>
      </c>
      <c r="AT173" s="219" t="s">
        <v>76</v>
      </c>
      <c r="AU173" s="219" t="s">
        <v>8</v>
      </c>
      <c r="AY173" s="218" t="s">
        <v>204</v>
      </c>
      <c r="BK173" s="220">
        <f>SUM(BK174:BK184)</f>
        <v>0</v>
      </c>
    </row>
    <row r="174" spans="1:65" s="2" customFormat="1" ht="33" customHeight="1">
      <c r="A174" s="38"/>
      <c r="B174" s="39"/>
      <c r="C174" s="221" t="s">
        <v>599</v>
      </c>
      <c r="D174" s="221" t="s">
        <v>205</v>
      </c>
      <c r="E174" s="222" t="s">
        <v>4073</v>
      </c>
      <c r="F174" s="223" t="s">
        <v>4074</v>
      </c>
      <c r="G174" s="224" t="s">
        <v>274</v>
      </c>
      <c r="H174" s="225">
        <v>45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209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209</v>
      </c>
      <c r="BM174" s="233" t="s">
        <v>4075</v>
      </c>
    </row>
    <row r="175" spans="1:65" s="2" customFormat="1" ht="16.5" customHeight="1">
      <c r="A175" s="38"/>
      <c r="B175" s="39"/>
      <c r="C175" s="280" t="s">
        <v>604</v>
      </c>
      <c r="D175" s="280" t="s">
        <v>366</v>
      </c>
      <c r="E175" s="281" t="s">
        <v>4076</v>
      </c>
      <c r="F175" s="282" t="s">
        <v>4019</v>
      </c>
      <c r="G175" s="283" t="s">
        <v>274</v>
      </c>
      <c r="H175" s="284">
        <v>45</v>
      </c>
      <c r="I175" s="285"/>
      <c r="J175" s="286">
        <f>ROUND(I175*H175,0)</f>
        <v>0</v>
      </c>
      <c r="K175" s="287"/>
      <c r="L175" s="288"/>
      <c r="M175" s="289" t="s">
        <v>1</v>
      </c>
      <c r="N175" s="29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223</v>
      </c>
      <c r="AT175" s="233" t="s">
        <v>366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4077</v>
      </c>
    </row>
    <row r="176" spans="1:65" s="2" customFormat="1" ht="44.25" customHeight="1">
      <c r="A176" s="38"/>
      <c r="B176" s="39"/>
      <c r="C176" s="221" t="s">
        <v>609</v>
      </c>
      <c r="D176" s="221" t="s">
        <v>205</v>
      </c>
      <c r="E176" s="222" t="s">
        <v>4078</v>
      </c>
      <c r="F176" s="223" t="s">
        <v>4053</v>
      </c>
      <c r="G176" s="224" t="s">
        <v>473</v>
      </c>
      <c r="H176" s="225">
        <v>567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209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4079</v>
      </c>
    </row>
    <row r="177" spans="1:65" s="2" customFormat="1" ht="16.5" customHeight="1">
      <c r="A177" s="38"/>
      <c r="B177" s="39"/>
      <c r="C177" s="280" t="s">
        <v>518</v>
      </c>
      <c r="D177" s="280" t="s">
        <v>366</v>
      </c>
      <c r="E177" s="281" t="s">
        <v>4024</v>
      </c>
      <c r="F177" s="282" t="s">
        <v>4025</v>
      </c>
      <c r="G177" s="283" t="s">
        <v>473</v>
      </c>
      <c r="H177" s="284">
        <v>567</v>
      </c>
      <c r="I177" s="285"/>
      <c r="J177" s="286">
        <f>ROUND(I177*H177,0)</f>
        <v>0</v>
      </c>
      <c r="K177" s="287"/>
      <c r="L177" s="288"/>
      <c r="M177" s="289" t="s">
        <v>1</v>
      </c>
      <c r="N177" s="290" t="s">
        <v>42</v>
      </c>
      <c r="O177" s="91"/>
      <c r="P177" s="231">
        <f>O177*H177</f>
        <v>0</v>
      </c>
      <c r="Q177" s="231">
        <v>0.00371</v>
      </c>
      <c r="R177" s="231">
        <f>Q177*H177</f>
        <v>2.10357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223</v>
      </c>
      <c r="AT177" s="233" t="s">
        <v>366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4080</v>
      </c>
    </row>
    <row r="178" spans="1:65" s="2" customFormat="1" ht="33" customHeight="1">
      <c r="A178" s="38"/>
      <c r="B178" s="39"/>
      <c r="C178" s="221" t="s">
        <v>618</v>
      </c>
      <c r="D178" s="221" t="s">
        <v>205</v>
      </c>
      <c r="E178" s="222" t="s">
        <v>4081</v>
      </c>
      <c r="F178" s="223" t="s">
        <v>4057</v>
      </c>
      <c r="G178" s="224" t="s">
        <v>274</v>
      </c>
      <c r="H178" s="225">
        <v>4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209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209</v>
      </c>
      <c r="BM178" s="233" t="s">
        <v>4082</v>
      </c>
    </row>
    <row r="179" spans="1:65" s="2" customFormat="1" ht="33" customHeight="1">
      <c r="A179" s="38"/>
      <c r="B179" s="39"/>
      <c r="C179" s="221" t="s">
        <v>524</v>
      </c>
      <c r="D179" s="221" t="s">
        <v>205</v>
      </c>
      <c r="E179" s="222" t="s">
        <v>4083</v>
      </c>
      <c r="F179" s="223" t="s">
        <v>4060</v>
      </c>
      <c r="G179" s="224" t="s">
        <v>274</v>
      </c>
      <c r="H179" s="225">
        <v>12</v>
      </c>
      <c r="I179" s="226"/>
      <c r="J179" s="227">
        <f>ROUND(I179*H179,0)</f>
        <v>0</v>
      </c>
      <c r="K179" s="228"/>
      <c r="L179" s="44"/>
      <c r="M179" s="229" t="s">
        <v>1</v>
      </c>
      <c r="N179" s="230" t="s">
        <v>42</v>
      </c>
      <c r="O179" s="9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209</v>
      </c>
      <c r="AT179" s="233" t="s">
        <v>205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209</v>
      </c>
      <c r="BM179" s="233" t="s">
        <v>4084</v>
      </c>
    </row>
    <row r="180" spans="1:65" s="2" customFormat="1" ht="55.5" customHeight="1">
      <c r="A180" s="38"/>
      <c r="B180" s="39"/>
      <c r="C180" s="221" t="s">
        <v>626</v>
      </c>
      <c r="D180" s="221" t="s">
        <v>205</v>
      </c>
      <c r="E180" s="222" t="s">
        <v>4085</v>
      </c>
      <c r="F180" s="223" t="s">
        <v>4086</v>
      </c>
      <c r="G180" s="224" t="s">
        <v>473</v>
      </c>
      <c r="H180" s="225">
        <v>15</v>
      </c>
      <c r="I180" s="226"/>
      <c r="J180" s="227">
        <f>ROUND(I180*H180,0)</f>
        <v>0</v>
      </c>
      <c r="K180" s="228"/>
      <c r="L180" s="44"/>
      <c r="M180" s="229" t="s">
        <v>1</v>
      </c>
      <c r="N180" s="230" t="s">
        <v>42</v>
      </c>
      <c r="O180" s="9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209</v>
      </c>
      <c r="AT180" s="233" t="s">
        <v>205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4087</v>
      </c>
    </row>
    <row r="181" spans="1:65" s="2" customFormat="1" ht="16.5" customHeight="1">
      <c r="A181" s="38"/>
      <c r="B181" s="39"/>
      <c r="C181" s="280" t="s">
        <v>527</v>
      </c>
      <c r="D181" s="280" t="s">
        <v>366</v>
      </c>
      <c r="E181" s="281" t="s">
        <v>4088</v>
      </c>
      <c r="F181" s="282" t="s">
        <v>4089</v>
      </c>
      <c r="G181" s="283" t="s">
        <v>473</v>
      </c>
      <c r="H181" s="284">
        <v>15</v>
      </c>
      <c r="I181" s="285"/>
      <c r="J181" s="286">
        <f>ROUND(I181*H181,0)</f>
        <v>0</v>
      </c>
      <c r="K181" s="287"/>
      <c r="L181" s="288"/>
      <c r="M181" s="289" t="s">
        <v>1</v>
      </c>
      <c r="N181" s="290" t="s">
        <v>42</v>
      </c>
      <c r="O181" s="91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223</v>
      </c>
      <c r="AT181" s="233" t="s">
        <v>366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209</v>
      </c>
      <c r="BM181" s="233" t="s">
        <v>4090</v>
      </c>
    </row>
    <row r="182" spans="1:65" s="2" customFormat="1" ht="21.75" customHeight="1">
      <c r="A182" s="38"/>
      <c r="B182" s="39"/>
      <c r="C182" s="221" t="s">
        <v>633</v>
      </c>
      <c r="D182" s="221" t="s">
        <v>205</v>
      </c>
      <c r="E182" s="222" t="s">
        <v>4091</v>
      </c>
      <c r="F182" s="223" t="s">
        <v>4092</v>
      </c>
      <c r="G182" s="224" t="s">
        <v>473</v>
      </c>
      <c r="H182" s="225">
        <v>15</v>
      </c>
      <c r="I182" s="226"/>
      <c r="J182" s="227">
        <f>ROUND(I182*H182,0)</f>
        <v>0</v>
      </c>
      <c r="K182" s="228"/>
      <c r="L182" s="44"/>
      <c r="M182" s="229" t="s">
        <v>1</v>
      </c>
      <c r="N182" s="230" t="s">
        <v>42</v>
      </c>
      <c r="O182" s="91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209</v>
      </c>
      <c r="AT182" s="233" t="s">
        <v>205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209</v>
      </c>
      <c r="BM182" s="233" t="s">
        <v>4093</v>
      </c>
    </row>
    <row r="183" spans="1:65" s="2" customFormat="1" ht="16.5" customHeight="1">
      <c r="A183" s="38"/>
      <c r="B183" s="39"/>
      <c r="C183" s="280" t="s">
        <v>530</v>
      </c>
      <c r="D183" s="280" t="s">
        <v>366</v>
      </c>
      <c r="E183" s="281" t="s">
        <v>4094</v>
      </c>
      <c r="F183" s="282" t="s">
        <v>4095</v>
      </c>
      <c r="G183" s="283" t="s">
        <v>473</v>
      </c>
      <c r="H183" s="284">
        <v>15</v>
      </c>
      <c r="I183" s="285"/>
      <c r="J183" s="286">
        <f>ROUND(I183*H183,0)</f>
        <v>0</v>
      </c>
      <c r="K183" s="287"/>
      <c r="L183" s="288"/>
      <c r="M183" s="289" t="s">
        <v>1</v>
      </c>
      <c r="N183" s="290" t="s">
        <v>42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223</v>
      </c>
      <c r="AT183" s="233" t="s">
        <v>366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209</v>
      </c>
      <c r="BM183" s="233" t="s">
        <v>4096</v>
      </c>
    </row>
    <row r="184" spans="1:65" s="2" customFormat="1" ht="16.5" customHeight="1">
      <c r="A184" s="38"/>
      <c r="B184" s="39"/>
      <c r="C184" s="221" t="s">
        <v>640</v>
      </c>
      <c r="D184" s="221" t="s">
        <v>205</v>
      </c>
      <c r="E184" s="222" t="s">
        <v>4097</v>
      </c>
      <c r="F184" s="223" t="s">
        <v>4098</v>
      </c>
      <c r="G184" s="224" t="s">
        <v>473</v>
      </c>
      <c r="H184" s="225">
        <v>76</v>
      </c>
      <c r="I184" s="226"/>
      <c r="J184" s="227">
        <f>ROUND(I184*H184,0)</f>
        <v>0</v>
      </c>
      <c r="K184" s="228"/>
      <c r="L184" s="44"/>
      <c r="M184" s="229" t="s">
        <v>1</v>
      </c>
      <c r="N184" s="230" t="s">
        <v>42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209</v>
      </c>
      <c r="AT184" s="233" t="s">
        <v>205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209</v>
      </c>
      <c r="BM184" s="233" t="s">
        <v>4099</v>
      </c>
    </row>
    <row r="185" spans="1:63" s="11" customFormat="1" ht="22.8" customHeight="1">
      <c r="A185" s="11"/>
      <c r="B185" s="207"/>
      <c r="C185" s="208"/>
      <c r="D185" s="209" t="s">
        <v>76</v>
      </c>
      <c r="E185" s="268" t="s">
        <v>2153</v>
      </c>
      <c r="F185" s="268" t="s">
        <v>2154</v>
      </c>
      <c r="G185" s="208"/>
      <c r="H185" s="208"/>
      <c r="I185" s="211"/>
      <c r="J185" s="269">
        <f>BK185</f>
        <v>0</v>
      </c>
      <c r="K185" s="208"/>
      <c r="L185" s="213"/>
      <c r="M185" s="214"/>
      <c r="N185" s="215"/>
      <c r="O185" s="215"/>
      <c r="P185" s="216">
        <f>SUM(P186:P192)</f>
        <v>0</v>
      </c>
      <c r="Q185" s="215"/>
      <c r="R185" s="216">
        <f>SUM(R186:R192)</f>
        <v>0</v>
      </c>
      <c r="S185" s="215"/>
      <c r="T185" s="217">
        <f>SUM(T186:T192)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218" t="s">
        <v>86</v>
      </c>
      <c r="AT185" s="219" t="s">
        <v>76</v>
      </c>
      <c r="AU185" s="219" t="s">
        <v>8</v>
      </c>
      <c r="AY185" s="218" t="s">
        <v>204</v>
      </c>
      <c r="BK185" s="220">
        <f>SUM(BK186:BK192)</f>
        <v>0</v>
      </c>
    </row>
    <row r="186" spans="1:65" s="2" customFormat="1" ht="16.5" customHeight="1">
      <c r="A186" s="38"/>
      <c r="B186" s="39"/>
      <c r="C186" s="221" t="s">
        <v>534</v>
      </c>
      <c r="D186" s="221" t="s">
        <v>205</v>
      </c>
      <c r="E186" s="222" t="s">
        <v>4100</v>
      </c>
      <c r="F186" s="223" t="s">
        <v>4101</v>
      </c>
      <c r="G186" s="224" t="s">
        <v>274</v>
      </c>
      <c r="H186" s="225">
        <v>1</v>
      </c>
      <c r="I186" s="226"/>
      <c r="J186" s="227">
        <f>ROUND(I186*H186,0)</f>
        <v>0</v>
      </c>
      <c r="K186" s="228"/>
      <c r="L186" s="44"/>
      <c r="M186" s="229" t="s">
        <v>1</v>
      </c>
      <c r="N186" s="230" t="s">
        <v>42</v>
      </c>
      <c r="O186" s="9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1776</v>
      </c>
      <c r="AT186" s="233" t="s">
        <v>205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1776</v>
      </c>
      <c r="BM186" s="233" t="s">
        <v>4102</v>
      </c>
    </row>
    <row r="187" spans="1:65" s="2" customFormat="1" ht="16.5" customHeight="1">
      <c r="A187" s="38"/>
      <c r="B187" s="39"/>
      <c r="C187" s="221" t="s">
        <v>647</v>
      </c>
      <c r="D187" s="221" t="s">
        <v>205</v>
      </c>
      <c r="E187" s="222" t="s">
        <v>4103</v>
      </c>
      <c r="F187" s="223" t="s">
        <v>4104</v>
      </c>
      <c r="G187" s="224" t="s">
        <v>274</v>
      </c>
      <c r="H187" s="225">
        <v>1</v>
      </c>
      <c r="I187" s="226"/>
      <c r="J187" s="227">
        <f>ROUND(I187*H187,0)</f>
        <v>0</v>
      </c>
      <c r="K187" s="228"/>
      <c r="L187" s="44"/>
      <c r="M187" s="229" t="s">
        <v>1</v>
      </c>
      <c r="N187" s="230" t="s">
        <v>42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1776</v>
      </c>
      <c r="AT187" s="233" t="s">
        <v>205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1776</v>
      </c>
      <c r="BM187" s="233" t="s">
        <v>4105</v>
      </c>
    </row>
    <row r="188" spans="1:65" s="2" customFormat="1" ht="16.5" customHeight="1">
      <c r="A188" s="38"/>
      <c r="B188" s="39"/>
      <c r="C188" s="280" t="s">
        <v>537</v>
      </c>
      <c r="D188" s="280" t="s">
        <v>366</v>
      </c>
      <c r="E188" s="281" t="s">
        <v>4106</v>
      </c>
      <c r="F188" s="282" t="s">
        <v>2564</v>
      </c>
      <c r="G188" s="283" t="s">
        <v>274</v>
      </c>
      <c r="H188" s="284">
        <v>1</v>
      </c>
      <c r="I188" s="285"/>
      <c r="J188" s="286">
        <f>ROUND(I188*H188,0)</f>
        <v>0</v>
      </c>
      <c r="K188" s="287"/>
      <c r="L188" s="288"/>
      <c r="M188" s="289" t="s">
        <v>1</v>
      </c>
      <c r="N188" s="290" t="s">
        <v>42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1776</v>
      </c>
      <c r="AT188" s="233" t="s">
        <v>366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1776</v>
      </c>
      <c r="BM188" s="233" t="s">
        <v>4107</v>
      </c>
    </row>
    <row r="189" spans="1:65" s="2" customFormat="1" ht="16.5" customHeight="1">
      <c r="A189" s="38"/>
      <c r="B189" s="39"/>
      <c r="C189" s="221" t="s">
        <v>654</v>
      </c>
      <c r="D189" s="221" t="s">
        <v>205</v>
      </c>
      <c r="E189" s="222" t="s">
        <v>4108</v>
      </c>
      <c r="F189" s="223" t="s">
        <v>2380</v>
      </c>
      <c r="G189" s="224" t="s">
        <v>274</v>
      </c>
      <c r="H189" s="225">
        <v>1</v>
      </c>
      <c r="I189" s="226"/>
      <c r="J189" s="227">
        <f>ROUND(I189*H189,0)</f>
        <v>0</v>
      </c>
      <c r="K189" s="228"/>
      <c r="L189" s="44"/>
      <c r="M189" s="229" t="s">
        <v>1</v>
      </c>
      <c r="N189" s="230" t="s">
        <v>42</v>
      </c>
      <c r="O189" s="91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1776</v>
      </c>
      <c r="AT189" s="233" t="s">
        <v>205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1776</v>
      </c>
      <c r="BM189" s="233" t="s">
        <v>4109</v>
      </c>
    </row>
    <row r="190" spans="1:65" s="2" customFormat="1" ht="16.5" customHeight="1">
      <c r="A190" s="38"/>
      <c r="B190" s="39"/>
      <c r="C190" s="221" t="s">
        <v>540</v>
      </c>
      <c r="D190" s="221" t="s">
        <v>205</v>
      </c>
      <c r="E190" s="222" t="s">
        <v>4110</v>
      </c>
      <c r="F190" s="223" t="s">
        <v>2810</v>
      </c>
      <c r="G190" s="224" t="s">
        <v>274</v>
      </c>
      <c r="H190" s="225">
        <v>1</v>
      </c>
      <c r="I190" s="226"/>
      <c r="J190" s="227">
        <f>ROUND(I190*H190,0)</f>
        <v>0</v>
      </c>
      <c r="K190" s="228"/>
      <c r="L190" s="44"/>
      <c r="M190" s="229" t="s">
        <v>1</v>
      </c>
      <c r="N190" s="230" t="s">
        <v>42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1776</v>
      </c>
      <c r="AT190" s="233" t="s">
        <v>205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1776</v>
      </c>
      <c r="BM190" s="233" t="s">
        <v>4111</v>
      </c>
    </row>
    <row r="191" spans="1:65" s="2" customFormat="1" ht="16.5" customHeight="1">
      <c r="A191" s="38"/>
      <c r="B191" s="39"/>
      <c r="C191" s="221" t="s">
        <v>662</v>
      </c>
      <c r="D191" s="221" t="s">
        <v>205</v>
      </c>
      <c r="E191" s="222" t="s">
        <v>4112</v>
      </c>
      <c r="F191" s="223" t="s">
        <v>2830</v>
      </c>
      <c r="G191" s="224" t="s">
        <v>274</v>
      </c>
      <c r="H191" s="225">
        <v>1</v>
      </c>
      <c r="I191" s="226"/>
      <c r="J191" s="227">
        <f>ROUND(I191*H191,0)</f>
        <v>0</v>
      </c>
      <c r="K191" s="228"/>
      <c r="L191" s="44"/>
      <c r="M191" s="229" t="s">
        <v>1</v>
      </c>
      <c r="N191" s="23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1776</v>
      </c>
      <c r="AT191" s="233" t="s">
        <v>205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1776</v>
      </c>
      <c r="BM191" s="233" t="s">
        <v>4113</v>
      </c>
    </row>
    <row r="192" spans="1:65" s="2" customFormat="1" ht="16.5" customHeight="1">
      <c r="A192" s="38"/>
      <c r="B192" s="39"/>
      <c r="C192" s="280" t="s">
        <v>673</v>
      </c>
      <c r="D192" s="280" t="s">
        <v>366</v>
      </c>
      <c r="E192" s="281" t="s">
        <v>4114</v>
      </c>
      <c r="F192" s="282" t="s">
        <v>4115</v>
      </c>
      <c r="G192" s="283" t="s">
        <v>473</v>
      </c>
      <c r="H192" s="284">
        <v>76</v>
      </c>
      <c r="I192" s="285"/>
      <c r="J192" s="286">
        <f>ROUND(I192*H192,0)</f>
        <v>0</v>
      </c>
      <c r="K192" s="287"/>
      <c r="L192" s="288"/>
      <c r="M192" s="296" t="s">
        <v>1</v>
      </c>
      <c r="N192" s="297" t="s">
        <v>42</v>
      </c>
      <c r="O192" s="260"/>
      <c r="P192" s="261">
        <f>O192*H192</f>
        <v>0</v>
      </c>
      <c r="Q192" s="261">
        <v>0</v>
      </c>
      <c r="R192" s="261">
        <f>Q192*H192</f>
        <v>0</v>
      </c>
      <c r="S192" s="261">
        <v>0</v>
      </c>
      <c r="T192" s="26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223</v>
      </c>
      <c r="AT192" s="233" t="s">
        <v>366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209</v>
      </c>
      <c r="BM192" s="233" t="s">
        <v>4116</v>
      </c>
    </row>
    <row r="193" spans="1:31" s="2" customFormat="1" ht="6.95" customHeight="1">
      <c r="A193" s="38"/>
      <c r="B193" s="66"/>
      <c r="C193" s="67"/>
      <c r="D193" s="67"/>
      <c r="E193" s="67"/>
      <c r="F193" s="67"/>
      <c r="G193" s="67"/>
      <c r="H193" s="67"/>
      <c r="I193" s="67"/>
      <c r="J193" s="67"/>
      <c r="K193" s="67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F695" sheet="1" objects="1" scenarios="1" formatColumns="0" formatRows="0" autoFilter="0"/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4117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ROUND(J124,0)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ROUND((SUM(BE124:BE166)),0)</f>
        <v>0</v>
      </c>
      <c r="G33" s="38"/>
      <c r="H33" s="38"/>
      <c r="I33" s="165">
        <v>0.21</v>
      </c>
      <c r="J33" s="164">
        <f>ROUND(((SUM(BE124:BE166))*I33),0)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ROUND((SUM(BF124:BF166)),0)</f>
        <v>0</v>
      </c>
      <c r="G34" s="38"/>
      <c r="H34" s="38"/>
      <c r="I34" s="165">
        <v>0.15</v>
      </c>
      <c r="J34" s="164">
        <f>ROUND(((SUM(BF124:BF166))*I34),0)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ROUND((SUM(BG124:BG166)),0)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ROUND((SUM(BH124:BH166)),0)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ROUND((SUM(BI124:BI166)),0)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130 - SO15  Trafostanice a kabely VN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2683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4118</v>
      </c>
      <c r="E98" s="265"/>
      <c r="F98" s="265"/>
      <c r="G98" s="265"/>
      <c r="H98" s="265"/>
      <c r="I98" s="265"/>
      <c r="J98" s="266">
        <f>J126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2684</v>
      </c>
      <c r="E99" s="265"/>
      <c r="F99" s="265"/>
      <c r="G99" s="265"/>
      <c r="H99" s="265"/>
      <c r="I99" s="265"/>
      <c r="J99" s="266">
        <f>J143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2685</v>
      </c>
      <c r="E100" s="265"/>
      <c r="F100" s="265"/>
      <c r="G100" s="265"/>
      <c r="H100" s="265"/>
      <c r="I100" s="265"/>
      <c r="J100" s="266">
        <f>J150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9" customFormat="1" ht="24.95" customHeight="1">
      <c r="A101" s="9"/>
      <c r="B101" s="189"/>
      <c r="C101" s="190"/>
      <c r="D101" s="191" t="s">
        <v>4119</v>
      </c>
      <c r="E101" s="192"/>
      <c r="F101" s="192"/>
      <c r="G101" s="192"/>
      <c r="H101" s="192"/>
      <c r="I101" s="192"/>
      <c r="J101" s="193">
        <f>J156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4" customFormat="1" ht="19.9" customHeight="1">
      <c r="A102" s="14"/>
      <c r="B102" s="263"/>
      <c r="C102" s="133"/>
      <c r="D102" s="264" t="s">
        <v>4120</v>
      </c>
      <c r="E102" s="265"/>
      <c r="F102" s="265"/>
      <c r="G102" s="265"/>
      <c r="H102" s="265"/>
      <c r="I102" s="265"/>
      <c r="J102" s="266">
        <f>J157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9" customFormat="1" ht="24.95" customHeight="1">
      <c r="A103" s="9"/>
      <c r="B103" s="189"/>
      <c r="C103" s="190"/>
      <c r="D103" s="191" t="s">
        <v>2819</v>
      </c>
      <c r="E103" s="192"/>
      <c r="F103" s="192"/>
      <c r="G103" s="192"/>
      <c r="H103" s="192"/>
      <c r="I103" s="192"/>
      <c r="J103" s="193">
        <f>J161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4" customFormat="1" ht="19.9" customHeight="1">
      <c r="A104" s="14"/>
      <c r="B104" s="263"/>
      <c r="C104" s="133"/>
      <c r="D104" s="264" t="s">
        <v>2820</v>
      </c>
      <c r="E104" s="265"/>
      <c r="F104" s="265"/>
      <c r="G104" s="265"/>
      <c r="H104" s="265"/>
      <c r="I104" s="265"/>
      <c r="J104" s="266">
        <f>J162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17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84" t="str">
        <f>E7</f>
        <v>Areál ABYDOS IDEA s.r.o. - výrobní hala P a O a související inženýrské objekty, areál ABYDOS Hazlov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179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 xml:space="preserve">130 - SO15  Trafostanice a kabely VN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40"/>
      <c r="E118" s="40"/>
      <c r="F118" s="27" t="str">
        <f>F12</f>
        <v>Hazlov</v>
      </c>
      <c r="G118" s="40"/>
      <c r="H118" s="40"/>
      <c r="I118" s="32" t="s">
        <v>23</v>
      </c>
      <c r="J118" s="79" t="str">
        <f>IF(J12="","",J12)</f>
        <v>23. 2. 2021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25</v>
      </c>
      <c r="D120" s="40"/>
      <c r="E120" s="40"/>
      <c r="F120" s="27" t="str">
        <f>E15</f>
        <v>ABYDOS IDEA s.r.o. Hazlov</v>
      </c>
      <c r="G120" s="40"/>
      <c r="H120" s="40"/>
      <c r="I120" s="32" t="s">
        <v>31</v>
      </c>
      <c r="J120" s="36" t="str">
        <f>E21</f>
        <v>TMS PROJEKT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IF(E18="","",E18)</f>
        <v>Vyplň údaj</v>
      </c>
      <c r="G121" s="40"/>
      <c r="H121" s="40"/>
      <c r="I121" s="32" t="s">
        <v>34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0" customFormat="1" ht="29.25" customHeight="1">
      <c r="A123" s="195"/>
      <c r="B123" s="196"/>
      <c r="C123" s="197" t="s">
        <v>190</v>
      </c>
      <c r="D123" s="198" t="s">
        <v>62</v>
      </c>
      <c r="E123" s="198" t="s">
        <v>58</v>
      </c>
      <c r="F123" s="198" t="s">
        <v>59</v>
      </c>
      <c r="G123" s="198" t="s">
        <v>191</v>
      </c>
      <c r="H123" s="198" t="s">
        <v>192</v>
      </c>
      <c r="I123" s="198" t="s">
        <v>193</v>
      </c>
      <c r="J123" s="199" t="s">
        <v>183</v>
      </c>
      <c r="K123" s="200" t="s">
        <v>194</v>
      </c>
      <c r="L123" s="201"/>
      <c r="M123" s="100" t="s">
        <v>1</v>
      </c>
      <c r="N123" s="101" t="s">
        <v>41</v>
      </c>
      <c r="O123" s="101" t="s">
        <v>195</v>
      </c>
      <c r="P123" s="101" t="s">
        <v>196</v>
      </c>
      <c r="Q123" s="101" t="s">
        <v>197</v>
      </c>
      <c r="R123" s="101" t="s">
        <v>198</v>
      </c>
      <c r="S123" s="101" t="s">
        <v>199</v>
      </c>
      <c r="T123" s="102" t="s">
        <v>200</v>
      </c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</row>
    <row r="124" spans="1:63" s="2" customFormat="1" ht="22.8" customHeight="1">
      <c r="A124" s="38"/>
      <c r="B124" s="39"/>
      <c r="C124" s="107" t="s">
        <v>201</v>
      </c>
      <c r="D124" s="40"/>
      <c r="E124" s="40"/>
      <c r="F124" s="40"/>
      <c r="G124" s="40"/>
      <c r="H124" s="40"/>
      <c r="I124" s="40"/>
      <c r="J124" s="202">
        <f>BK124</f>
        <v>0</v>
      </c>
      <c r="K124" s="40"/>
      <c r="L124" s="44"/>
      <c r="M124" s="103"/>
      <c r="N124" s="203"/>
      <c r="O124" s="104"/>
      <c r="P124" s="204">
        <f>P125+P156+P161</f>
        <v>0</v>
      </c>
      <c r="Q124" s="104"/>
      <c r="R124" s="204">
        <f>R125+R156+R161</f>
        <v>0</v>
      </c>
      <c r="S124" s="104"/>
      <c r="T124" s="205">
        <f>T125+T156+T161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185</v>
      </c>
      <c r="BK124" s="206">
        <f>BK125+BK156+BK161</f>
        <v>0</v>
      </c>
    </row>
    <row r="125" spans="1:63" s="11" customFormat="1" ht="25.9" customHeight="1">
      <c r="A125" s="11"/>
      <c r="B125" s="207"/>
      <c r="C125" s="208"/>
      <c r="D125" s="209" t="s">
        <v>76</v>
      </c>
      <c r="E125" s="210" t="s">
        <v>366</v>
      </c>
      <c r="F125" s="210" t="s">
        <v>2736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P126+P143+P150</f>
        <v>0</v>
      </c>
      <c r="Q125" s="215"/>
      <c r="R125" s="216">
        <f>R126+R143+R150</f>
        <v>0</v>
      </c>
      <c r="S125" s="215"/>
      <c r="T125" s="217">
        <f>T126+T143+T150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8" t="s">
        <v>118</v>
      </c>
      <c r="AT125" s="219" t="s">
        <v>76</v>
      </c>
      <c r="AU125" s="219" t="s">
        <v>77</v>
      </c>
      <c r="AY125" s="218" t="s">
        <v>204</v>
      </c>
      <c r="BK125" s="220">
        <f>BK126+BK143+BK150</f>
        <v>0</v>
      </c>
    </row>
    <row r="126" spans="1:63" s="11" customFormat="1" ht="22.8" customHeight="1">
      <c r="A126" s="11"/>
      <c r="B126" s="207"/>
      <c r="C126" s="208"/>
      <c r="D126" s="209" t="s">
        <v>76</v>
      </c>
      <c r="E126" s="268" t="s">
        <v>4121</v>
      </c>
      <c r="F126" s="268" t="s">
        <v>4122</v>
      </c>
      <c r="G126" s="208"/>
      <c r="H126" s="208"/>
      <c r="I126" s="211"/>
      <c r="J126" s="269">
        <f>BK126</f>
        <v>0</v>
      </c>
      <c r="K126" s="208"/>
      <c r="L126" s="213"/>
      <c r="M126" s="214"/>
      <c r="N126" s="215"/>
      <c r="O126" s="215"/>
      <c r="P126" s="216">
        <f>SUM(P127:P142)</f>
        <v>0</v>
      </c>
      <c r="Q126" s="215"/>
      <c r="R126" s="216">
        <f>SUM(R127:R142)</f>
        <v>0</v>
      </c>
      <c r="S126" s="215"/>
      <c r="T126" s="217">
        <f>SUM(T127:T142)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8</v>
      </c>
      <c r="AT126" s="219" t="s">
        <v>76</v>
      </c>
      <c r="AU126" s="219" t="s">
        <v>8</v>
      </c>
      <c r="AY126" s="218" t="s">
        <v>204</v>
      </c>
      <c r="BK126" s="220">
        <f>SUM(BK127:BK142)</f>
        <v>0</v>
      </c>
    </row>
    <row r="127" spans="1:65" s="2" customFormat="1" ht="21.75" customHeight="1">
      <c r="A127" s="38"/>
      <c r="B127" s="39"/>
      <c r="C127" s="221" t="s">
        <v>8</v>
      </c>
      <c r="D127" s="221" t="s">
        <v>205</v>
      </c>
      <c r="E127" s="222" t="s">
        <v>4123</v>
      </c>
      <c r="F127" s="223" t="s">
        <v>4124</v>
      </c>
      <c r="G127" s="224" t="s">
        <v>274</v>
      </c>
      <c r="H127" s="225">
        <v>3</v>
      </c>
      <c r="I127" s="226"/>
      <c r="J127" s="227">
        <f>ROUND(I127*H127,0)</f>
        <v>0</v>
      </c>
      <c r="K127" s="228"/>
      <c r="L127" s="44"/>
      <c r="M127" s="229" t="s">
        <v>1</v>
      </c>
      <c r="N127" s="230" t="s">
        <v>42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209</v>
      </c>
      <c r="AT127" s="233" t="s">
        <v>205</v>
      </c>
      <c r="AU127" s="233" t="s">
        <v>86</v>
      </c>
      <c r="AY127" s="17" t="s">
        <v>204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</v>
      </c>
      <c r="BK127" s="234">
        <f>ROUND(I127*H127,0)</f>
        <v>0</v>
      </c>
      <c r="BL127" s="17" t="s">
        <v>209</v>
      </c>
      <c r="BM127" s="233" t="s">
        <v>86</v>
      </c>
    </row>
    <row r="128" spans="1:65" s="2" customFormat="1" ht="16.5" customHeight="1">
      <c r="A128" s="38"/>
      <c r="B128" s="39"/>
      <c r="C128" s="280" t="s">
        <v>86</v>
      </c>
      <c r="D128" s="280" t="s">
        <v>366</v>
      </c>
      <c r="E128" s="281" t="s">
        <v>4125</v>
      </c>
      <c r="F128" s="282" t="s">
        <v>4126</v>
      </c>
      <c r="G128" s="283" t="s">
        <v>1</v>
      </c>
      <c r="H128" s="284">
        <v>3</v>
      </c>
      <c r="I128" s="285"/>
      <c r="J128" s="286">
        <f>ROUND(I128*H128,0)</f>
        <v>0</v>
      </c>
      <c r="K128" s="287"/>
      <c r="L128" s="288"/>
      <c r="M128" s="289" t="s">
        <v>1</v>
      </c>
      <c r="N128" s="29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223</v>
      </c>
      <c r="AT128" s="233" t="s">
        <v>366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209</v>
      </c>
    </row>
    <row r="129" spans="1:65" s="2" customFormat="1" ht="33" customHeight="1">
      <c r="A129" s="38"/>
      <c r="B129" s="39"/>
      <c r="C129" s="221" t="s">
        <v>118</v>
      </c>
      <c r="D129" s="221" t="s">
        <v>205</v>
      </c>
      <c r="E129" s="222" t="s">
        <v>4127</v>
      </c>
      <c r="F129" s="223" t="s">
        <v>4128</v>
      </c>
      <c r="G129" s="224" t="s">
        <v>274</v>
      </c>
      <c r="H129" s="225">
        <v>3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220</v>
      </c>
    </row>
    <row r="130" spans="1:65" s="2" customFormat="1" ht="16.5" customHeight="1">
      <c r="A130" s="38"/>
      <c r="B130" s="39"/>
      <c r="C130" s="280" t="s">
        <v>209</v>
      </c>
      <c r="D130" s="280" t="s">
        <v>366</v>
      </c>
      <c r="E130" s="281" t="s">
        <v>4129</v>
      </c>
      <c r="F130" s="282" t="s">
        <v>4130</v>
      </c>
      <c r="G130" s="283" t="s">
        <v>374</v>
      </c>
      <c r="H130" s="284">
        <v>3</v>
      </c>
      <c r="I130" s="285"/>
      <c r="J130" s="286">
        <f>ROUND(I130*H130,0)</f>
        <v>0</v>
      </c>
      <c r="K130" s="287"/>
      <c r="L130" s="288"/>
      <c r="M130" s="289" t="s">
        <v>1</v>
      </c>
      <c r="N130" s="29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223</v>
      </c>
      <c r="AT130" s="233" t="s">
        <v>366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223</v>
      </c>
    </row>
    <row r="131" spans="1:65" s="2" customFormat="1" ht="66.75" customHeight="1">
      <c r="A131" s="38"/>
      <c r="B131" s="39"/>
      <c r="C131" s="221" t="s">
        <v>224</v>
      </c>
      <c r="D131" s="221" t="s">
        <v>205</v>
      </c>
      <c r="E131" s="222" t="s">
        <v>4131</v>
      </c>
      <c r="F131" s="223" t="s">
        <v>4132</v>
      </c>
      <c r="G131" s="224" t="s">
        <v>473</v>
      </c>
      <c r="H131" s="225">
        <v>93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227</v>
      </c>
    </row>
    <row r="132" spans="1:65" s="2" customFormat="1" ht="16.5" customHeight="1">
      <c r="A132" s="38"/>
      <c r="B132" s="39"/>
      <c r="C132" s="280" t="s">
        <v>220</v>
      </c>
      <c r="D132" s="280" t="s">
        <v>366</v>
      </c>
      <c r="E132" s="281" t="s">
        <v>4133</v>
      </c>
      <c r="F132" s="282" t="s">
        <v>4134</v>
      </c>
      <c r="G132" s="283" t="s">
        <v>473</v>
      </c>
      <c r="H132" s="284">
        <v>93</v>
      </c>
      <c r="I132" s="285"/>
      <c r="J132" s="286">
        <f>ROUND(I132*H132,0)</f>
        <v>0</v>
      </c>
      <c r="K132" s="287"/>
      <c r="L132" s="288"/>
      <c r="M132" s="289" t="s">
        <v>1</v>
      </c>
      <c r="N132" s="29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223</v>
      </c>
      <c r="AT132" s="233" t="s">
        <v>366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231</v>
      </c>
    </row>
    <row r="133" spans="1:65" s="2" customFormat="1" ht="66.75" customHeight="1">
      <c r="A133" s="38"/>
      <c r="B133" s="39"/>
      <c r="C133" s="221" t="s">
        <v>232</v>
      </c>
      <c r="D133" s="221" t="s">
        <v>205</v>
      </c>
      <c r="E133" s="222" t="s">
        <v>4135</v>
      </c>
      <c r="F133" s="223" t="s">
        <v>4136</v>
      </c>
      <c r="G133" s="224" t="s">
        <v>473</v>
      </c>
      <c r="H133" s="225">
        <v>50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235</v>
      </c>
    </row>
    <row r="134" spans="1:65" s="2" customFormat="1" ht="55.5" customHeight="1">
      <c r="A134" s="38"/>
      <c r="B134" s="39"/>
      <c r="C134" s="221" t="s">
        <v>223</v>
      </c>
      <c r="D134" s="221" t="s">
        <v>205</v>
      </c>
      <c r="E134" s="222" t="s">
        <v>4137</v>
      </c>
      <c r="F134" s="223" t="s">
        <v>4138</v>
      </c>
      <c r="G134" s="224" t="s">
        <v>473</v>
      </c>
      <c r="H134" s="225">
        <v>26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240</v>
      </c>
    </row>
    <row r="135" spans="1:65" s="2" customFormat="1" ht="55.5" customHeight="1">
      <c r="A135" s="38"/>
      <c r="B135" s="39"/>
      <c r="C135" s="221" t="s">
        <v>243</v>
      </c>
      <c r="D135" s="221" t="s">
        <v>205</v>
      </c>
      <c r="E135" s="222" t="s">
        <v>4139</v>
      </c>
      <c r="F135" s="223" t="s">
        <v>4140</v>
      </c>
      <c r="G135" s="224" t="s">
        <v>473</v>
      </c>
      <c r="H135" s="225">
        <v>24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246</v>
      </c>
    </row>
    <row r="136" spans="1:65" s="2" customFormat="1" ht="33" customHeight="1">
      <c r="A136" s="38"/>
      <c r="B136" s="39"/>
      <c r="C136" s="221" t="s">
        <v>227</v>
      </c>
      <c r="D136" s="221" t="s">
        <v>205</v>
      </c>
      <c r="E136" s="222" t="s">
        <v>4141</v>
      </c>
      <c r="F136" s="223" t="s">
        <v>4142</v>
      </c>
      <c r="G136" s="224" t="s">
        <v>473</v>
      </c>
      <c r="H136" s="225">
        <v>24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249</v>
      </c>
    </row>
    <row r="137" spans="1:65" s="2" customFormat="1" ht="44.25" customHeight="1">
      <c r="A137" s="38"/>
      <c r="B137" s="39"/>
      <c r="C137" s="221" t="s">
        <v>250</v>
      </c>
      <c r="D137" s="221" t="s">
        <v>205</v>
      </c>
      <c r="E137" s="222" t="s">
        <v>4143</v>
      </c>
      <c r="F137" s="223" t="s">
        <v>4144</v>
      </c>
      <c r="G137" s="224" t="s">
        <v>473</v>
      </c>
      <c r="H137" s="225">
        <v>50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209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209</v>
      </c>
      <c r="BM137" s="233" t="s">
        <v>361</v>
      </c>
    </row>
    <row r="138" spans="1:65" s="2" customFormat="1" ht="16.5" customHeight="1">
      <c r="A138" s="38"/>
      <c r="B138" s="39"/>
      <c r="C138" s="280" t="s">
        <v>231</v>
      </c>
      <c r="D138" s="280" t="s">
        <v>366</v>
      </c>
      <c r="E138" s="281" t="s">
        <v>4145</v>
      </c>
      <c r="F138" s="282" t="s">
        <v>4146</v>
      </c>
      <c r="G138" s="283" t="s">
        <v>473</v>
      </c>
      <c r="H138" s="284">
        <v>50</v>
      </c>
      <c r="I138" s="285"/>
      <c r="J138" s="286">
        <f>ROUND(I138*H138,0)</f>
        <v>0</v>
      </c>
      <c r="K138" s="287"/>
      <c r="L138" s="288"/>
      <c r="M138" s="289" t="s">
        <v>1</v>
      </c>
      <c r="N138" s="29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223</v>
      </c>
      <c r="AT138" s="233" t="s">
        <v>366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253</v>
      </c>
    </row>
    <row r="139" spans="1:65" s="2" customFormat="1" ht="16.5" customHeight="1">
      <c r="A139" s="38"/>
      <c r="B139" s="39"/>
      <c r="C139" s="280" t="s">
        <v>315</v>
      </c>
      <c r="D139" s="280" t="s">
        <v>366</v>
      </c>
      <c r="E139" s="281" t="s">
        <v>4147</v>
      </c>
      <c r="F139" s="282" t="s">
        <v>4148</v>
      </c>
      <c r="G139" s="283" t="s">
        <v>219</v>
      </c>
      <c r="H139" s="284">
        <v>9.5</v>
      </c>
      <c r="I139" s="285"/>
      <c r="J139" s="286">
        <f>ROUND(I139*H139,0)</f>
        <v>0</v>
      </c>
      <c r="K139" s="287"/>
      <c r="L139" s="288"/>
      <c r="M139" s="289" t="s">
        <v>1</v>
      </c>
      <c r="N139" s="29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223</v>
      </c>
      <c r="AT139" s="233" t="s">
        <v>366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256</v>
      </c>
    </row>
    <row r="140" spans="1:65" s="2" customFormat="1" ht="44.25" customHeight="1">
      <c r="A140" s="38"/>
      <c r="B140" s="39"/>
      <c r="C140" s="221" t="s">
        <v>235</v>
      </c>
      <c r="D140" s="221" t="s">
        <v>205</v>
      </c>
      <c r="E140" s="222" t="s">
        <v>4149</v>
      </c>
      <c r="F140" s="223" t="s">
        <v>4150</v>
      </c>
      <c r="G140" s="224" t="s">
        <v>473</v>
      </c>
      <c r="H140" s="225">
        <v>78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389</v>
      </c>
    </row>
    <row r="141" spans="1:65" s="2" customFormat="1" ht="16.5" customHeight="1">
      <c r="A141" s="38"/>
      <c r="B141" s="39"/>
      <c r="C141" s="280" t="s">
        <v>9</v>
      </c>
      <c r="D141" s="280" t="s">
        <v>366</v>
      </c>
      <c r="E141" s="281" t="s">
        <v>4151</v>
      </c>
      <c r="F141" s="282" t="s">
        <v>4152</v>
      </c>
      <c r="G141" s="283" t="s">
        <v>473</v>
      </c>
      <c r="H141" s="284">
        <v>78</v>
      </c>
      <c r="I141" s="285"/>
      <c r="J141" s="286">
        <f>ROUND(I141*H141,0)</f>
        <v>0</v>
      </c>
      <c r="K141" s="287"/>
      <c r="L141" s="288"/>
      <c r="M141" s="289" t="s">
        <v>1</v>
      </c>
      <c r="N141" s="29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223</v>
      </c>
      <c r="AT141" s="233" t="s">
        <v>366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399</v>
      </c>
    </row>
    <row r="142" spans="1:65" s="2" customFormat="1" ht="16.5" customHeight="1">
      <c r="A142" s="38"/>
      <c r="B142" s="39"/>
      <c r="C142" s="280" t="s">
        <v>240</v>
      </c>
      <c r="D142" s="280" t="s">
        <v>366</v>
      </c>
      <c r="E142" s="281" t="s">
        <v>4153</v>
      </c>
      <c r="F142" s="282" t="s">
        <v>4154</v>
      </c>
      <c r="G142" s="283" t="s">
        <v>219</v>
      </c>
      <c r="H142" s="284">
        <v>10</v>
      </c>
      <c r="I142" s="285"/>
      <c r="J142" s="286">
        <f>ROUND(I142*H142,0)</f>
        <v>0</v>
      </c>
      <c r="K142" s="287"/>
      <c r="L142" s="288"/>
      <c r="M142" s="289" t="s">
        <v>1</v>
      </c>
      <c r="N142" s="29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223</v>
      </c>
      <c r="AT142" s="233" t="s">
        <v>366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488</v>
      </c>
    </row>
    <row r="143" spans="1:63" s="11" customFormat="1" ht="22.8" customHeight="1">
      <c r="A143" s="11"/>
      <c r="B143" s="207"/>
      <c r="C143" s="208"/>
      <c r="D143" s="209" t="s">
        <v>76</v>
      </c>
      <c r="E143" s="268" t="s">
        <v>2737</v>
      </c>
      <c r="F143" s="268" t="s">
        <v>2738</v>
      </c>
      <c r="G143" s="208"/>
      <c r="H143" s="208"/>
      <c r="I143" s="211"/>
      <c r="J143" s="269">
        <f>BK143</f>
        <v>0</v>
      </c>
      <c r="K143" s="208"/>
      <c r="L143" s="213"/>
      <c r="M143" s="214"/>
      <c r="N143" s="215"/>
      <c r="O143" s="215"/>
      <c r="P143" s="216">
        <f>SUM(P144:P149)</f>
        <v>0</v>
      </c>
      <c r="Q143" s="215"/>
      <c r="R143" s="216">
        <f>SUM(R144:R149)</f>
        <v>0</v>
      </c>
      <c r="S143" s="215"/>
      <c r="T143" s="217">
        <f>SUM(T144:T149)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18" t="s">
        <v>118</v>
      </c>
      <c r="AT143" s="219" t="s">
        <v>76</v>
      </c>
      <c r="AU143" s="219" t="s">
        <v>8</v>
      </c>
      <c r="AY143" s="218" t="s">
        <v>204</v>
      </c>
      <c r="BK143" s="220">
        <f>SUM(BK144:BK149)</f>
        <v>0</v>
      </c>
    </row>
    <row r="144" spans="1:65" s="2" customFormat="1" ht="55.5" customHeight="1">
      <c r="A144" s="38"/>
      <c r="B144" s="39"/>
      <c r="C144" s="221" t="s">
        <v>329</v>
      </c>
      <c r="D144" s="221" t="s">
        <v>205</v>
      </c>
      <c r="E144" s="222" t="s">
        <v>4155</v>
      </c>
      <c r="F144" s="223" t="s">
        <v>4156</v>
      </c>
      <c r="G144" s="224" t="s">
        <v>473</v>
      </c>
      <c r="H144" s="225">
        <v>540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558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558</v>
      </c>
      <c r="BM144" s="233" t="s">
        <v>491</v>
      </c>
    </row>
    <row r="145" spans="1:65" s="2" customFormat="1" ht="16.5" customHeight="1">
      <c r="A145" s="38"/>
      <c r="B145" s="39"/>
      <c r="C145" s="280" t="s">
        <v>246</v>
      </c>
      <c r="D145" s="280" t="s">
        <v>366</v>
      </c>
      <c r="E145" s="281" t="s">
        <v>4157</v>
      </c>
      <c r="F145" s="282" t="s">
        <v>4158</v>
      </c>
      <c r="G145" s="283" t="s">
        <v>473</v>
      </c>
      <c r="H145" s="284">
        <v>540</v>
      </c>
      <c r="I145" s="285"/>
      <c r="J145" s="286">
        <f>ROUND(I145*H145,0)</f>
        <v>0</v>
      </c>
      <c r="K145" s="287"/>
      <c r="L145" s="288"/>
      <c r="M145" s="289" t="s">
        <v>1</v>
      </c>
      <c r="N145" s="29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1090</v>
      </c>
      <c r="AT145" s="233" t="s">
        <v>366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558</v>
      </c>
      <c r="BM145" s="233" t="s">
        <v>498</v>
      </c>
    </row>
    <row r="146" spans="1:65" s="2" customFormat="1" ht="44.25" customHeight="1">
      <c r="A146" s="38"/>
      <c r="B146" s="39"/>
      <c r="C146" s="221" t="s">
        <v>339</v>
      </c>
      <c r="D146" s="221" t="s">
        <v>205</v>
      </c>
      <c r="E146" s="222" t="s">
        <v>2686</v>
      </c>
      <c r="F146" s="223" t="s">
        <v>2687</v>
      </c>
      <c r="G146" s="224" t="s">
        <v>473</v>
      </c>
      <c r="H146" s="225">
        <v>182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558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558</v>
      </c>
      <c r="BM146" s="233" t="s">
        <v>506</v>
      </c>
    </row>
    <row r="147" spans="1:65" s="2" customFormat="1" ht="16.5" customHeight="1">
      <c r="A147" s="38"/>
      <c r="B147" s="39"/>
      <c r="C147" s="280" t="s">
        <v>249</v>
      </c>
      <c r="D147" s="280" t="s">
        <v>366</v>
      </c>
      <c r="E147" s="281" t="s">
        <v>2689</v>
      </c>
      <c r="F147" s="282" t="s">
        <v>2690</v>
      </c>
      <c r="G147" s="283" t="s">
        <v>473</v>
      </c>
      <c r="H147" s="284">
        <v>182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1090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558</v>
      </c>
      <c r="BM147" s="233" t="s">
        <v>604</v>
      </c>
    </row>
    <row r="148" spans="1:65" s="2" customFormat="1" ht="21.75" customHeight="1">
      <c r="A148" s="38"/>
      <c r="B148" s="39"/>
      <c r="C148" s="221" t="s">
        <v>7</v>
      </c>
      <c r="D148" s="221" t="s">
        <v>205</v>
      </c>
      <c r="E148" s="222" t="s">
        <v>2717</v>
      </c>
      <c r="F148" s="223" t="s">
        <v>2718</v>
      </c>
      <c r="G148" s="224" t="s">
        <v>274</v>
      </c>
      <c r="H148" s="225">
        <v>10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558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558</v>
      </c>
      <c r="BM148" s="233" t="s">
        <v>518</v>
      </c>
    </row>
    <row r="149" spans="1:65" s="2" customFormat="1" ht="16.5" customHeight="1">
      <c r="A149" s="38"/>
      <c r="B149" s="39"/>
      <c r="C149" s="280" t="s">
        <v>361</v>
      </c>
      <c r="D149" s="280" t="s">
        <v>366</v>
      </c>
      <c r="E149" s="281" t="s">
        <v>2720</v>
      </c>
      <c r="F149" s="282" t="s">
        <v>2721</v>
      </c>
      <c r="G149" s="283" t="s">
        <v>274</v>
      </c>
      <c r="H149" s="284">
        <v>10</v>
      </c>
      <c r="I149" s="285"/>
      <c r="J149" s="286">
        <f>ROUND(I149*H149,0)</f>
        <v>0</v>
      </c>
      <c r="K149" s="287"/>
      <c r="L149" s="288"/>
      <c r="M149" s="289" t="s">
        <v>1</v>
      </c>
      <c r="N149" s="29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1090</v>
      </c>
      <c r="AT149" s="233" t="s">
        <v>366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558</v>
      </c>
      <c r="BM149" s="233" t="s">
        <v>524</v>
      </c>
    </row>
    <row r="150" spans="1:63" s="11" customFormat="1" ht="22.8" customHeight="1">
      <c r="A150" s="11"/>
      <c r="B150" s="207"/>
      <c r="C150" s="208"/>
      <c r="D150" s="209" t="s">
        <v>76</v>
      </c>
      <c r="E150" s="268" t="s">
        <v>2745</v>
      </c>
      <c r="F150" s="268" t="s">
        <v>2746</v>
      </c>
      <c r="G150" s="208"/>
      <c r="H150" s="208"/>
      <c r="I150" s="211"/>
      <c r="J150" s="269">
        <f>BK150</f>
        <v>0</v>
      </c>
      <c r="K150" s="208"/>
      <c r="L150" s="213"/>
      <c r="M150" s="214"/>
      <c r="N150" s="215"/>
      <c r="O150" s="215"/>
      <c r="P150" s="216">
        <f>SUM(P151:P155)</f>
        <v>0</v>
      </c>
      <c r="Q150" s="215"/>
      <c r="R150" s="216">
        <f>SUM(R151:R155)</f>
        <v>0</v>
      </c>
      <c r="S150" s="215"/>
      <c r="T150" s="217">
        <f>SUM(T151:T155)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18" t="s">
        <v>118</v>
      </c>
      <c r="AT150" s="219" t="s">
        <v>76</v>
      </c>
      <c r="AU150" s="219" t="s">
        <v>8</v>
      </c>
      <c r="AY150" s="218" t="s">
        <v>204</v>
      </c>
      <c r="BK150" s="220">
        <f>SUM(BK151:BK155)</f>
        <v>0</v>
      </c>
    </row>
    <row r="151" spans="1:65" s="2" customFormat="1" ht="21.75" customHeight="1">
      <c r="A151" s="38"/>
      <c r="B151" s="39"/>
      <c r="C151" s="221" t="s">
        <v>365</v>
      </c>
      <c r="D151" s="221" t="s">
        <v>205</v>
      </c>
      <c r="E151" s="222" t="s">
        <v>4159</v>
      </c>
      <c r="F151" s="223" t="s">
        <v>4160</v>
      </c>
      <c r="G151" s="224" t="s">
        <v>4161</v>
      </c>
      <c r="H151" s="225">
        <v>0.2</v>
      </c>
      <c r="I151" s="226"/>
      <c r="J151" s="227">
        <f>ROUND(I151*H151,0)</f>
        <v>0</v>
      </c>
      <c r="K151" s="228"/>
      <c r="L151" s="44"/>
      <c r="M151" s="229" t="s">
        <v>1</v>
      </c>
      <c r="N151" s="23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558</v>
      </c>
      <c r="AT151" s="233" t="s">
        <v>205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558</v>
      </c>
      <c r="BM151" s="233" t="s">
        <v>527</v>
      </c>
    </row>
    <row r="152" spans="1:65" s="2" customFormat="1" ht="55.5" customHeight="1">
      <c r="A152" s="38"/>
      <c r="B152" s="39"/>
      <c r="C152" s="221" t="s">
        <v>253</v>
      </c>
      <c r="D152" s="221" t="s">
        <v>205</v>
      </c>
      <c r="E152" s="222" t="s">
        <v>4162</v>
      </c>
      <c r="F152" s="223" t="s">
        <v>4163</v>
      </c>
      <c r="G152" s="224" t="s">
        <v>473</v>
      </c>
      <c r="H152" s="225">
        <v>180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558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558</v>
      </c>
      <c r="BM152" s="233" t="s">
        <v>530</v>
      </c>
    </row>
    <row r="153" spans="1:65" s="2" customFormat="1" ht="44.25" customHeight="1">
      <c r="A153" s="38"/>
      <c r="B153" s="39"/>
      <c r="C153" s="221" t="s">
        <v>376</v>
      </c>
      <c r="D153" s="221" t="s">
        <v>205</v>
      </c>
      <c r="E153" s="222" t="s">
        <v>4164</v>
      </c>
      <c r="F153" s="223" t="s">
        <v>4165</v>
      </c>
      <c r="G153" s="224" t="s">
        <v>473</v>
      </c>
      <c r="H153" s="225">
        <v>180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558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558</v>
      </c>
      <c r="BM153" s="233" t="s">
        <v>534</v>
      </c>
    </row>
    <row r="154" spans="1:65" s="2" customFormat="1" ht="33" customHeight="1">
      <c r="A154" s="38"/>
      <c r="B154" s="39"/>
      <c r="C154" s="221" t="s">
        <v>256</v>
      </c>
      <c r="D154" s="221" t="s">
        <v>205</v>
      </c>
      <c r="E154" s="222" t="s">
        <v>4166</v>
      </c>
      <c r="F154" s="223" t="s">
        <v>4167</v>
      </c>
      <c r="G154" s="224" t="s">
        <v>473</v>
      </c>
      <c r="H154" s="225">
        <v>180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558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558</v>
      </c>
      <c r="BM154" s="233" t="s">
        <v>537</v>
      </c>
    </row>
    <row r="155" spans="1:65" s="2" customFormat="1" ht="44.25" customHeight="1">
      <c r="A155" s="38"/>
      <c r="B155" s="39"/>
      <c r="C155" s="221" t="s">
        <v>384</v>
      </c>
      <c r="D155" s="221" t="s">
        <v>205</v>
      </c>
      <c r="E155" s="222" t="s">
        <v>4168</v>
      </c>
      <c r="F155" s="223" t="s">
        <v>4169</v>
      </c>
      <c r="G155" s="224" t="s">
        <v>208</v>
      </c>
      <c r="H155" s="225">
        <v>90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558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558</v>
      </c>
      <c r="BM155" s="233" t="s">
        <v>540</v>
      </c>
    </row>
    <row r="156" spans="1:63" s="11" customFormat="1" ht="25.9" customHeight="1">
      <c r="A156" s="11"/>
      <c r="B156" s="207"/>
      <c r="C156" s="208"/>
      <c r="D156" s="209" t="s">
        <v>76</v>
      </c>
      <c r="E156" s="210" t="s">
        <v>2643</v>
      </c>
      <c r="F156" s="210" t="s">
        <v>4170</v>
      </c>
      <c r="G156" s="208"/>
      <c r="H156" s="208"/>
      <c r="I156" s="211"/>
      <c r="J156" s="212">
        <f>BK156</f>
        <v>0</v>
      </c>
      <c r="K156" s="208"/>
      <c r="L156" s="213"/>
      <c r="M156" s="214"/>
      <c r="N156" s="215"/>
      <c r="O156" s="215"/>
      <c r="P156" s="216">
        <f>P157</f>
        <v>0</v>
      </c>
      <c r="Q156" s="215"/>
      <c r="R156" s="216">
        <f>R157</f>
        <v>0</v>
      </c>
      <c r="S156" s="215"/>
      <c r="T156" s="217">
        <f>T157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18" t="s">
        <v>209</v>
      </c>
      <c r="AT156" s="219" t="s">
        <v>76</v>
      </c>
      <c r="AU156" s="219" t="s">
        <v>77</v>
      </c>
      <c r="AY156" s="218" t="s">
        <v>204</v>
      </c>
      <c r="BK156" s="220">
        <f>BK157</f>
        <v>0</v>
      </c>
    </row>
    <row r="157" spans="1:63" s="11" customFormat="1" ht="22.8" customHeight="1">
      <c r="A157" s="11"/>
      <c r="B157" s="207"/>
      <c r="C157" s="208"/>
      <c r="D157" s="209" t="s">
        <v>76</v>
      </c>
      <c r="E157" s="268" t="s">
        <v>2645</v>
      </c>
      <c r="F157" s="268" t="s">
        <v>4170</v>
      </c>
      <c r="G157" s="208"/>
      <c r="H157" s="208"/>
      <c r="I157" s="211"/>
      <c r="J157" s="269">
        <f>BK157</f>
        <v>0</v>
      </c>
      <c r="K157" s="208"/>
      <c r="L157" s="213"/>
      <c r="M157" s="214"/>
      <c r="N157" s="215"/>
      <c r="O157" s="215"/>
      <c r="P157" s="216">
        <f>SUM(P158:P160)</f>
        <v>0</v>
      </c>
      <c r="Q157" s="215"/>
      <c r="R157" s="216">
        <f>SUM(R158:R160)</f>
        <v>0</v>
      </c>
      <c r="S157" s="215"/>
      <c r="T157" s="217">
        <f>SUM(T158:T160)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18" t="s">
        <v>209</v>
      </c>
      <c r="AT157" s="219" t="s">
        <v>76</v>
      </c>
      <c r="AU157" s="219" t="s">
        <v>8</v>
      </c>
      <c r="AY157" s="218" t="s">
        <v>204</v>
      </c>
      <c r="BK157" s="220">
        <f>SUM(BK158:BK160)</f>
        <v>0</v>
      </c>
    </row>
    <row r="158" spans="1:65" s="2" customFormat="1" ht="21.75" customHeight="1">
      <c r="A158" s="38"/>
      <c r="B158" s="39"/>
      <c r="C158" s="221" t="s">
        <v>389</v>
      </c>
      <c r="D158" s="221" t="s">
        <v>205</v>
      </c>
      <c r="E158" s="222" t="s">
        <v>4171</v>
      </c>
      <c r="F158" s="223" t="s">
        <v>4172</v>
      </c>
      <c r="G158" s="224" t="s">
        <v>374</v>
      </c>
      <c r="H158" s="225">
        <v>1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1776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1776</v>
      </c>
      <c r="BM158" s="233" t="s">
        <v>673</v>
      </c>
    </row>
    <row r="159" spans="1:65" s="2" customFormat="1" ht="21.75" customHeight="1">
      <c r="A159" s="38"/>
      <c r="B159" s="39"/>
      <c r="C159" s="221" t="s">
        <v>394</v>
      </c>
      <c r="D159" s="221" t="s">
        <v>205</v>
      </c>
      <c r="E159" s="222" t="s">
        <v>4173</v>
      </c>
      <c r="F159" s="223" t="s">
        <v>4174</v>
      </c>
      <c r="G159" s="224" t="s">
        <v>374</v>
      </c>
      <c r="H159" s="225">
        <v>1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1776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1776</v>
      </c>
      <c r="BM159" s="233" t="s">
        <v>544</v>
      </c>
    </row>
    <row r="160" spans="1:65" s="2" customFormat="1" ht="21.75" customHeight="1">
      <c r="A160" s="38"/>
      <c r="B160" s="39"/>
      <c r="C160" s="221" t="s">
        <v>399</v>
      </c>
      <c r="D160" s="221" t="s">
        <v>205</v>
      </c>
      <c r="E160" s="222" t="s">
        <v>4175</v>
      </c>
      <c r="F160" s="223" t="s">
        <v>4176</v>
      </c>
      <c r="G160" s="224" t="s">
        <v>374</v>
      </c>
      <c r="H160" s="225">
        <v>1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1776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1776</v>
      </c>
      <c r="BM160" s="233" t="s">
        <v>548</v>
      </c>
    </row>
    <row r="161" spans="1:63" s="11" customFormat="1" ht="25.9" customHeight="1">
      <c r="A161" s="11"/>
      <c r="B161" s="207"/>
      <c r="C161" s="208"/>
      <c r="D161" s="209" t="s">
        <v>76</v>
      </c>
      <c r="E161" s="210" t="s">
        <v>2153</v>
      </c>
      <c r="F161" s="210" t="s">
        <v>2154</v>
      </c>
      <c r="G161" s="208"/>
      <c r="H161" s="208"/>
      <c r="I161" s="211"/>
      <c r="J161" s="212">
        <f>BK161</f>
        <v>0</v>
      </c>
      <c r="K161" s="208"/>
      <c r="L161" s="213"/>
      <c r="M161" s="214"/>
      <c r="N161" s="215"/>
      <c r="O161" s="215"/>
      <c r="P161" s="216">
        <f>P162</f>
        <v>0</v>
      </c>
      <c r="Q161" s="215"/>
      <c r="R161" s="216">
        <f>R162</f>
        <v>0</v>
      </c>
      <c r="S161" s="215"/>
      <c r="T161" s="217">
        <f>T162</f>
        <v>0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R161" s="218" t="s">
        <v>209</v>
      </c>
      <c r="AT161" s="219" t="s">
        <v>76</v>
      </c>
      <c r="AU161" s="219" t="s">
        <v>77</v>
      </c>
      <c r="AY161" s="218" t="s">
        <v>204</v>
      </c>
      <c r="BK161" s="220">
        <f>BK162</f>
        <v>0</v>
      </c>
    </row>
    <row r="162" spans="1:63" s="11" customFormat="1" ht="22.8" customHeight="1">
      <c r="A162" s="11"/>
      <c r="B162" s="207"/>
      <c r="C162" s="208"/>
      <c r="D162" s="209" t="s">
        <v>76</v>
      </c>
      <c r="E162" s="268" t="s">
        <v>2821</v>
      </c>
      <c r="F162" s="268" t="s">
        <v>2154</v>
      </c>
      <c r="G162" s="208"/>
      <c r="H162" s="208"/>
      <c r="I162" s="211"/>
      <c r="J162" s="269">
        <f>BK162</f>
        <v>0</v>
      </c>
      <c r="K162" s="208"/>
      <c r="L162" s="213"/>
      <c r="M162" s="214"/>
      <c r="N162" s="215"/>
      <c r="O162" s="215"/>
      <c r="P162" s="216">
        <f>SUM(P163:P166)</f>
        <v>0</v>
      </c>
      <c r="Q162" s="215"/>
      <c r="R162" s="216">
        <f>SUM(R163:R166)</f>
        <v>0</v>
      </c>
      <c r="S162" s="215"/>
      <c r="T162" s="217">
        <f>SUM(T163:T166)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18" t="s">
        <v>8</v>
      </c>
      <c r="AT162" s="219" t="s">
        <v>76</v>
      </c>
      <c r="AU162" s="219" t="s">
        <v>8</v>
      </c>
      <c r="AY162" s="218" t="s">
        <v>204</v>
      </c>
      <c r="BK162" s="220">
        <f>SUM(BK163:BK166)</f>
        <v>0</v>
      </c>
    </row>
    <row r="163" spans="1:65" s="2" customFormat="1" ht="16.5" customHeight="1">
      <c r="A163" s="38"/>
      <c r="B163" s="39"/>
      <c r="C163" s="221" t="s">
        <v>406</v>
      </c>
      <c r="D163" s="221" t="s">
        <v>205</v>
      </c>
      <c r="E163" s="222" t="s">
        <v>2825</v>
      </c>
      <c r="F163" s="223" t="s">
        <v>2380</v>
      </c>
      <c r="G163" s="224" t="s">
        <v>374</v>
      </c>
      <c r="H163" s="225">
        <v>1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209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554</v>
      </c>
    </row>
    <row r="164" spans="1:65" s="2" customFormat="1" ht="16.5" customHeight="1">
      <c r="A164" s="38"/>
      <c r="B164" s="39"/>
      <c r="C164" s="221" t="s">
        <v>488</v>
      </c>
      <c r="D164" s="221" t="s">
        <v>205</v>
      </c>
      <c r="E164" s="222" t="s">
        <v>4177</v>
      </c>
      <c r="F164" s="223" t="s">
        <v>4178</v>
      </c>
      <c r="G164" s="224" t="s">
        <v>374</v>
      </c>
      <c r="H164" s="225">
        <v>1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558</v>
      </c>
    </row>
    <row r="165" spans="1:65" s="2" customFormat="1" ht="16.5" customHeight="1">
      <c r="A165" s="38"/>
      <c r="B165" s="39"/>
      <c r="C165" s="221" t="s">
        <v>573</v>
      </c>
      <c r="D165" s="221" t="s">
        <v>205</v>
      </c>
      <c r="E165" s="222" t="s">
        <v>2827</v>
      </c>
      <c r="F165" s="223" t="s">
        <v>2810</v>
      </c>
      <c r="G165" s="224" t="s">
        <v>374</v>
      </c>
      <c r="H165" s="225">
        <v>1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209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566</v>
      </c>
    </row>
    <row r="166" spans="1:65" s="2" customFormat="1" ht="16.5" customHeight="1">
      <c r="A166" s="38"/>
      <c r="B166" s="39"/>
      <c r="C166" s="221" t="s">
        <v>491</v>
      </c>
      <c r="D166" s="221" t="s">
        <v>205</v>
      </c>
      <c r="E166" s="222" t="s">
        <v>2829</v>
      </c>
      <c r="F166" s="223" t="s">
        <v>4179</v>
      </c>
      <c r="G166" s="224" t="s">
        <v>374</v>
      </c>
      <c r="H166" s="225">
        <v>1</v>
      </c>
      <c r="I166" s="226"/>
      <c r="J166" s="227">
        <f>ROUND(I166*H166,0)</f>
        <v>0</v>
      </c>
      <c r="K166" s="228"/>
      <c r="L166" s="44"/>
      <c r="M166" s="258" t="s">
        <v>1</v>
      </c>
      <c r="N166" s="259" t="s">
        <v>42</v>
      </c>
      <c r="O166" s="260"/>
      <c r="P166" s="261">
        <f>O166*H166</f>
        <v>0</v>
      </c>
      <c r="Q166" s="261">
        <v>0</v>
      </c>
      <c r="R166" s="261">
        <f>Q166*H166</f>
        <v>0</v>
      </c>
      <c r="S166" s="261">
        <v>0</v>
      </c>
      <c r="T166" s="26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569</v>
      </c>
    </row>
    <row r="167" spans="1:31" s="2" customFormat="1" ht="6.95" customHeight="1">
      <c r="A167" s="38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44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sheetProtection password="F695" sheet="1" objects="1" scenarios="1" formatColumns="0" formatRows="0" autoFilter="0"/>
  <autoFilter ref="C123:K16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4180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ROUND(J117,0)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ROUND((SUM(BE117:BE119)),0)</f>
        <v>0</v>
      </c>
      <c r="G33" s="38"/>
      <c r="H33" s="38"/>
      <c r="I33" s="165">
        <v>0.21</v>
      </c>
      <c r="J33" s="164">
        <f>ROUND(((SUM(BE117:BE119))*I33),0)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ROUND((SUM(BF117:BF119)),0)</f>
        <v>0</v>
      </c>
      <c r="G34" s="38"/>
      <c r="H34" s="38"/>
      <c r="I34" s="165">
        <v>0.15</v>
      </c>
      <c r="J34" s="164">
        <f>ROUND(((SUM(BF117:BF119))*I34),0)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ROUND((SUM(BG117:BG119)),0)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ROUND((SUM(BH117:BH119)),0)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ROUND((SUM(BI117:BI119)),0)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140 - SO16  Kabely SLP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4181</v>
      </c>
      <c r="E97" s="192"/>
      <c r="F97" s="192"/>
      <c r="G97" s="192"/>
      <c r="H97" s="192"/>
      <c r="I97" s="192"/>
      <c r="J97" s="193">
        <f>J118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189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17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6.25" customHeight="1">
      <c r="A107" s="38"/>
      <c r="B107" s="39"/>
      <c r="C107" s="40"/>
      <c r="D107" s="40"/>
      <c r="E107" s="184" t="str">
        <f>E7</f>
        <v>Areál ABYDOS IDEA s.r.o. - výrobní hala P a O a související inženýrské objekty, areál ABYDOS Hazlov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 xml:space="preserve">140 - SO16  Kabely SLP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21</v>
      </c>
      <c r="D111" s="40"/>
      <c r="E111" s="40"/>
      <c r="F111" s="27" t="str">
        <f>F12</f>
        <v>Hazlov</v>
      </c>
      <c r="G111" s="40"/>
      <c r="H111" s="40"/>
      <c r="I111" s="32" t="s">
        <v>23</v>
      </c>
      <c r="J111" s="79" t="str">
        <f>IF(J12="","",J12)</f>
        <v>23. 2. 2021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25</v>
      </c>
      <c r="D113" s="40"/>
      <c r="E113" s="40"/>
      <c r="F113" s="27" t="str">
        <f>E15</f>
        <v>ABYDOS IDEA s.r.o. Hazlov</v>
      </c>
      <c r="G113" s="40"/>
      <c r="H113" s="40"/>
      <c r="I113" s="32" t="s">
        <v>31</v>
      </c>
      <c r="J113" s="36" t="str">
        <f>E21</f>
        <v>TMS PROJEKT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29</v>
      </c>
      <c r="D114" s="40"/>
      <c r="E114" s="40"/>
      <c r="F114" s="27" t="str">
        <f>IF(E18="","",E18)</f>
        <v>Vyplň údaj</v>
      </c>
      <c r="G114" s="40"/>
      <c r="H114" s="40"/>
      <c r="I114" s="32" t="s">
        <v>34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0" customFormat="1" ht="29.25" customHeight="1">
      <c r="A116" s="195"/>
      <c r="B116" s="196"/>
      <c r="C116" s="197" t="s">
        <v>190</v>
      </c>
      <c r="D116" s="198" t="s">
        <v>62</v>
      </c>
      <c r="E116" s="198" t="s">
        <v>58</v>
      </c>
      <c r="F116" s="198" t="s">
        <v>59</v>
      </c>
      <c r="G116" s="198" t="s">
        <v>191</v>
      </c>
      <c r="H116" s="198" t="s">
        <v>192</v>
      </c>
      <c r="I116" s="198" t="s">
        <v>193</v>
      </c>
      <c r="J116" s="199" t="s">
        <v>183</v>
      </c>
      <c r="K116" s="200" t="s">
        <v>194</v>
      </c>
      <c r="L116" s="201"/>
      <c r="M116" s="100" t="s">
        <v>1</v>
      </c>
      <c r="N116" s="101" t="s">
        <v>41</v>
      </c>
      <c r="O116" s="101" t="s">
        <v>195</v>
      </c>
      <c r="P116" s="101" t="s">
        <v>196</v>
      </c>
      <c r="Q116" s="101" t="s">
        <v>197</v>
      </c>
      <c r="R116" s="101" t="s">
        <v>198</v>
      </c>
      <c r="S116" s="101" t="s">
        <v>199</v>
      </c>
      <c r="T116" s="102" t="s">
        <v>200</v>
      </c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</row>
    <row r="117" spans="1:63" s="2" customFormat="1" ht="22.8" customHeight="1">
      <c r="A117" s="38"/>
      <c r="B117" s="39"/>
      <c r="C117" s="107" t="s">
        <v>201</v>
      </c>
      <c r="D117" s="40"/>
      <c r="E117" s="40"/>
      <c r="F117" s="40"/>
      <c r="G117" s="40"/>
      <c r="H117" s="40"/>
      <c r="I117" s="40"/>
      <c r="J117" s="202">
        <f>BK117</f>
        <v>0</v>
      </c>
      <c r="K117" s="40"/>
      <c r="L117" s="44"/>
      <c r="M117" s="103"/>
      <c r="N117" s="203"/>
      <c r="O117" s="104"/>
      <c r="P117" s="204">
        <f>P118</f>
        <v>0</v>
      </c>
      <c r="Q117" s="104"/>
      <c r="R117" s="204">
        <f>R118</f>
        <v>0</v>
      </c>
      <c r="S117" s="104"/>
      <c r="T117" s="205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76</v>
      </c>
      <c r="AU117" s="17" t="s">
        <v>185</v>
      </c>
      <c r="BK117" s="206">
        <f>BK118</f>
        <v>0</v>
      </c>
    </row>
    <row r="118" spans="1:63" s="11" customFormat="1" ht="25.9" customHeight="1">
      <c r="A118" s="11"/>
      <c r="B118" s="207"/>
      <c r="C118" s="208"/>
      <c r="D118" s="209" t="s">
        <v>76</v>
      </c>
      <c r="E118" s="210" t="s">
        <v>4182</v>
      </c>
      <c r="F118" s="210" t="s">
        <v>4183</v>
      </c>
      <c r="G118" s="208"/>
      <c r="H118" s="208"/>
      <c r="I118" s="211"/>
      <c r="J118" s="212">
        <f>BK118</f>
        <v>0</v>
      </c>
      <c r="K118" s="208"/>
      <c r="L118" s="213"/>
      <c r="M118" s="214"/>
      <c r="N118" s="215"/>
      <c r="O118" s="215"/>
      <c r="P118" s="216">
        <f>P119</f>
        <v>0</v>
      </c>
      <c r="Q118" s="215"/>
      <c r="R118" s="216">
        <f>R119</f>
        <v>0</v>
      </c>
      <c r="S118" s="215"/>
      <c r="T118" s="217">
        <f>T119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18" t="s">
        <v>8</v>
      </c>
      <c r="AT118" s="219" t="s">
        <v>76</v>
      </c>
      <c r="AU118" s="219" t="s">
        <v>77</v>
      </c>
      <c r="AY118" s="218" t="s">
        <v>204</v>
      </c>
      <c r="BK118" s="220">
        <f>BK119</f>
        <v>0</v>
      </c>
    </row>
    <row r="119" spans="1:65" s="2" customFormat="1" ht="21.75" customHeight="1">
      <c r="A119" s="38"/>
      <c r="B119" s="39"/>
      <c r="C119" s="221" t="s">
        <v>8</v>
      </c>
      <c r="D119" s="221" t="s">
        <v>205</v>
      </c>
      <c r="E119" s="222" t="s">
        <v>4184</v>
      </c>
      <c r="F119" s="223" t="s">
        <v>4185</v>
      </c>
      <c r="G119" s="224" t="s">
        <v>473</v>
      </c>
      <c r="H119" s="225">
        <v>15</v>
      </c>
      <c r="I119" s="226"/>
      <c r="J119" s="227">
        <f>ROUND(I119*H119,0)</f>
        <v>0</v>
      </c>
      <c r="K119" s="228"/>
      <c r="L119" s="44"/>
      <c r="M119" s="258" t="s">
        <v>1</v>
      </c>
      <c r="N119" s="259" t="s">
        <v>42</v>
      </c>
      <c r="O119" s="260"/>
      <c r="P119" s="261">
        <f>O119*H119</f>
        <v>0</v>
      </c>
      <c r="Q119" s="261">
        <v>0</v>
      </c>
      <c r="R119" s="261">
        <f>Q119*H119</f>
        <v>0</v>
      </c>
      <c r="S119" s="261">
        <v>0</v>
      </c>
      <c r="T119" s="26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3" t="s">
        <v>209</v>
      </c>
      <c r="AT119" s="233" t="s">
        <v>205</v>
      </c>
      <c r="AU119" s="233" t="s">
        <v>8</v>
      </c>
      <c r="AY119" s="17" t="s">
        <v>204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7" t="s">
        <v>8</v>
      </c>
      <c r="BK119" s="234">
        <f>ROUND(I119*H119,0)</f>
        <v>0</v>
      </c>
      <c r="BL119" s="17" t="s">
        <v>209</v>
      </c>
      <c r="BM119" s="233" t="s">
        <v>86</v>
      </c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F69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4186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ROUND(J127,0)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ROUND((SUM(BE127:BE283)),0)</f>
        <v>0</v>
      </c>
      <c r="G33" s="38"/>
      <c r="H33" s="38"/>
      <c r="I33" s="165">
        <v>0.21</v>
      </c>
      <c r="J33" s="164">
        <f>ROUND(((SUM(BE127:BE283))*I33),0)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ROUND((SUM(BF127:BF283)),0)</f>
        <v>0</v>
      </c>
      <c r="G34" s="38"/>
      <c r="H34" s="38"/>
      <c r="I34" s="165">
        <v>0.15</v>
      </c>
      <c r="J34" s="164">
        <f>ROUND(((SUM(BF127:BF283))*I34),0)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ROUND((SUM(BG127:BG283)),0)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ROUND((SUM(BH127:BH283)),0)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ROUND((SUM(BI127:BI283)),0)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150 - SO 20  Zpevněné plochy a terénní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J128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J129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4187</v>
      </c>
      <c r="E99" s="265"/>
      <c r="F99" s="265"/>
      <c r="G99" s="265"/>
      <c r="H99" s="265"/>
      <c r="I99" s="265"/>
      <c r="J99" s="266">
        <f>J169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412</v>
      </c>
      <c r="E100" s="265"/>
      <c r="F100" s="265"/>
      <c r="G100" s="265"/>
      <c r="H100" s="265"/>
      <c r="I100" s="265"/>
      <c r="J100" s="266">
        <f>J192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3073</v>
      </c>
      <c r="E101" s="265"/>
      <c r="F101" s="265"/>
      <c r="G101" s="265"/>
      <c r="H101" s="265"/>
      <c r="I101" s="265"/>
      <c r="J101" s="266">
        <f>J211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3356</v>
      </c>
      <c r="E102" s="265"/>
      <c r="F102" s="265"/>
      <c r="G102" s="265"/>
      <c r="H102" s="265"/>
      <c r="I102" s="265"/>
      <c r="J102" s="266">
        <f>J227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3074</v>
      </c>
      <c r="E103" s="265"/>
      <c r="F103" s="265"/>
      <c r="G103" s="265"/>
      <c r="H103" s="265"/>
      <c r="I103" s="265"/>
      <c r="J103" s="266">
        <f>J234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3454</v>
      </c>
      <c r="E104" s="265"/>
      <c r="F104" s="265"/>
      <c r="G104" s="265"/>
      <c r="H104" s="265"/>
      <c r="I104" s="265"/>
      <c r="J104" s="266">
        <f>J269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268</v>
      </c>
      <c r="E105" s="265"/>
      <c r="F105" s="265"/>
      <c r="G105" s="265"/>
      <c r="H105" s="265"/>
      <c r="I105" s="265"/>
      <c r="J105" s="266">
        <f>J275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9" customFormat="1" ht="24.95" customHeight="1">
      <c r="A106" s="9"/>
      <c r="B106" s="189"/>
      <c r="C106" s="190"/>
      <c r="D106" s="191" t="s">
        <v>423</v>
      </c>
      <c r="E106" s="192"/>
      <c r="F106" s="192"/>
      <c r="G106" s="192"/>
      <c r="H106" s="192"/>
      <c r="I106" s="192"/>
      <c r="J106" s="193">
        <f>J277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4" customFormat="1" ht="19.9" customHeight="1">
      <c r="A107" s="14"/>
      <c r="B107" s="263"/>
      <c r="C107" s="133"/>
      <c r="D107" s="264" t="s">
        <v>3455</v>
      </c>
      <c r="E107" s="265"/>
      <c r="F107" s="265"/>
      <c r="G107" s="265"/>
      <c r="H107" s="265"/>
      <c r="I107" s="265"/>
      <c r="J107" s="266">
        <f>J278</f>
        <v>0</v>
      </c>
      <c r="K107" s="133"/>
      <c r="L107" s="26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189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17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40"/>
      <c r="D117" s="40"/>
      <c r="E117" s="184" t="str">
        <f>E7</f>
        <v>Areál ABYDOS IDEA s.r.o. - výrobní hala P a O a související inženýrské objekty, areál ABYDOS Hazlov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179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 xml:space="preserve">150 - SO 20  Zpevněné plochy a terénní úpravy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21</v>
      </c>
      <c r="D121" s="40"/>
      <c r="E121" s="40"/>
      <c r="F121" s="27" t="str">
        <f>F12</f>
        <v>Hazlov</v>
      </c>
      <c r="G121" s="40"/>
      <c r="H121" s="40"/>
      <c r="I121" s="32" t="s">
        <v>23</v>
      </c>
      <c r="J121" s="79" t="str">
        <f>IF(J12="","",J12)</f>
        <v>23. 2. 2021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25</v>
      </c>
      <c r="D123" s="40"/>
      <c r="E123" s="40"/>
      <c r="F123" s="27" t="str">
        <f>E15</f>
        <v>ABYDOS IDEA s.r.o. Hazlov</v>
      </c>
      <c r="G123" s="40"/>
      <c r="H123" s="40"/>
      <c r="I123" s="32" t="s">
        <v>31</v>
      </c>
      <c r="J123" s="36" t="str">
        <f>E21</f>
        <v>TMS PROJEKT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32" t="s">
        <v>34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0" customFormat="1" ht="29.25" customHeight="1">
      <c r="A126" s="195"/>
      <c r="B126" s="196"/>
      <c r="C126" s="197" t="s">
        <v>190</v>
      </c>
      <c r="D126" s="198" t="s">
        <v>62</v>
      </c>
      <c r="E126" s="198" t="s">
        <v>58</v>
      </c>
      <c r="F126" s="198" t="s">
        <v>59</v>
      </c>
      <c r="G126" s="198" t="s">
        <v>191</v>
      </c>
      <c r="H126" s="198" t="s">
        <v>192</v>
      </c>
      <c r="I126" s="198" t="s">
        <v>193</v>
      </c>
      <c r="J126" s="199" t="s">
        <v>183</v>
      </c>
      <c r="K126" s="200" t="s">
        <v>194</v>
      </c>
      <c r="L126" s="201"/>
      <c r="M126" s="100" t="s">
        <v>1</v>
      </c>
      <c r="N126" s="101" t="s">
        <v>41</v>
      </c>
      <c r="O126" s="101" t="s">
        <v>195</v>
      </c>
      <c r="P126" s="101" t="s">
        <v>196</v>
      </c>
      <c r="Q126" s="101" t="s">
        <v>197</v>
      </c>
      <c r="R126" s="101" t="s">
        <v>198</v>
      </c>
      <c r="S126" s="101" t="s">
        <v>199</v>
      </c>
      <c r="T126" s="102" t="s">
        <v>200</v>
      </c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</row>
    <row r="127" spans="1:63" s="2" customFormat="1" ht="22.8" customHeight="1">
      <c r="A127" s="38"/>
      <c r="B127" s="39"/>
      <c r="C127" s="107" t="s">
        <v>201</v>
      </c>
      <c r="D127" s="40"/>
      <c r="E127" s="40"/>
      <c r="F127" s="40"/>
      <c r="G127" s="40"/>
      <c r="H127" s="40"/>
      <c r="I127" s="40"/>
      <c r="J127" s="202">
        <f>BK127</f>
        <v>0</v>
      </c>
      <c r="K127" s="40"/>
      <c r="L127" s="44"/>
      <c r="M127" s="103"/>
      <c r="N127" s="203"/>
      <c r="O127" s="104"/>
      <c r="P127" s="204">
        <f>P128+P277</f>
        <v>0</v>
      </c>
      <c r="Q127" s="104"/>
      <c r="R127" s="204">
        <f>R128+R277</f>
        <v>1750.84630159</v>
      </c>
      <c r="S127" s="104"/>
      <c r="T127" s="205">
        <f>T128+T277</f>
        <v>1278.6275545999997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185</v>
      </c>
      <c r="BK127" s="206">
        <f>BK128+BK277</f>
        <v>0</v>
      </c>
    </row>
    <row r="128" spans="1:63" s="11" customFormat="1" ht="25.9" customHeight="1">
      <c r="A128" s="11"/>
      <c r="B128" s="207"/>
      <c r="C128" s="208"/>
      <c r="D128" s="209" t="s">
        <v>76</v>
      </c>
      <c r="E128" s="210" t="s">
        <v>269</v>
      </c>
      <c r="F128" s="210" t="s">
        <v>270</v>
      </c>
      <c r="G128" s="208"/>
      <c r="H128" s="208"/>
      <c r="I128" s="211"/>
      <c r="J128" s="212">
        <f>BK128</f>
        <v>0</v>
      </c>
      <c r="K128" s="208"/>
      <c r="L128" s="213"/>
      <c r="M128" s="214"/>
      <c r="N128" s="215"/>
      <c r="O128" s="215"/>
      <c r="P128" s="216">
        <f>P129+P169+P192+P211+P227+P234+P269+P275</f>
        <v>0</v>
      </c>
      <c r="Q128" s="215"/>
      <c r="R128" s="216">
        <f>R129+R169+R192+R211+R227+R234+R269+R275</f>
        <v>1749.92779939</v>
      </c>
      <c r="S128" s="215"/>
      <c r="T128" s="217">
        <f>T129+T169+T192+T211+T227+T234+T269+T275</f>
        <v>1278.6275545999997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8" t="s">
        <v>8</v>
      </c>
      <c r="AT128" s="219" t="s">
        <v>76</v>
      </c>
      <c r="AU128" s="219" t="s">
        <v>77</v>
      </c>
      <c r="AY128" s="218" t="s">
        <v>204</v>
      </c>
      <c r="BK128" s="220">
        <f>BK129+BK169+BK192+BK211+BK227+BK234+BK269+BK275</f>
        <v>0</v>
      </c>
    </row>
    <row r="129" spans="1:63" s="11" customFormat="1" ht="22.8" customHeight="1">
      <c r="A129" s="11"/>
      <c r="B129" s="207"/>
      <c r="C129" s="208"/>
      <c r="D129" s="209" t="s">
        <v>76</v>
      </c>
      <c r="E129" s="268" t="s">
        <v>8</v>
      </c>
      <c r="F129" s="268" t="s">
        <v>271</v>
      </c>
      <c r="G129" s="208"/>
      <c r="H129" s="208"/>
      <c r="I129" s="211"/>
      <c r="J129" s="269">
        <f>BK129</f>
        <v>0</v>
      </c>
      <c r="K129" s="208"/>
      <c r="L129" s="213"/>
      <c r="M129" s="214"/>
      <c r="N129" s="215"/>
      <c r="O129" s="215"/>
      <c r="P129" s="216">
        <f>SUM(P130:P168)</f>
        <v>0</v>
      </c>
      <c r="Q129" s="215"/>
      <c r="R129" s="216">
        <f>SUM(R130:R168)</f>
        <v>29.464421989999998</v>
      </c>
      <c r="S129" s="215"/>
      <c r="T129" s="217">
        <f>SUM(T130:T168)</f>
        <v>1246.9147449999998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8" t="s">
        <v>8</v>
      </c>
      <c r="AT129" s="219" t="s">
        <v>76</v>
      </c>
      <c r="AU129" s="219" t="s">
        <v>8</v>
      </c>
      <c r="AY129" s="218" t="s">
        <v>204</v>
      </c>
      <c r="BK129" s="220">
        <f>SUM(BK130:BK168)</f>
        <v>0</v>
      </c>
    </row>
    <row r="130" spans="1:65" s="2" customFormat="1" ht="21.75" customHeight="1">
      <c r="A130" s="38"/>
      <c r="B130" s="39"/>
      <c r="C130" s="221" t="s">
        <v>8</v>
      </c>
      <c r="D130" s="221" t="s">
        <v>205</v>
      </c>
      <c r="E130" s="222" t="s">
        <v>4188</v>
      </c>
      <c r="F130" s="223" t="s">
        <v>4189</v>
      </c>
      <c r="G130" s="224" t="s">
        <v>208</v>
      </c>
      <c r="H130" s="225">
        <v>8.627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0.255</v>
      </c>
      <c r="T130" s="232">
        <f>S130*H130</f>
        <v>2.199885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4190</v>
      </c>
    </row>
    <row r="131" spans="1:51" s="12" customFormat="1" ht="12">
      <c r="A131" s="12"/>
      <c r="B131" s="235"/>
      <c r="C131" s="236"/>
      <c r="D131" s="237" t="s">
        <v>210</v>
      </c>
      <c r="E131" s="238" t="s">
        <v>1</v>
      </c>
      <c r="F131" s="239" t="s">
        <v>4191</v>
      </c>
      <c r="G131" s="236"/>
      <c r="H131" s="240">
        <v>8.627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6" t="s">
        <v>210</v>
      </c>
      <c r="AU131" s="246" t="s">
        <v>86</v>
      </c>
      <c r="AV131" s="12" t="s">
        <v>86</v>
      </c>
      <c r="AW131" s="12" t="s">
        <v>33</v>
      </c>
      <c r="AX131" s="12" t="s">
        <v>77</v>
      </c>
      <c r="AY131" s="246" t="s">
        <v>204</v>
      </c>
    </row>
    <row r="132" spans="1:65" s="2" customFormat="1" ht="21.75" customHeight="1">
      <c r="A132" s="38"/>
      <c r="B132" s="39"/>
      <c r="C132" s="221" t="s">
        <v>86</v>
      </c>
      <c r="D132" s="221" t="s">
        <v>205</v>
      </c>
      <c r="E132" s="222" t="s">
        <v>4192</v>
      </c>
      <c r="F132" s="223" t="s">
        <v>4193</v>
      </c>
      <c r="G132" s="224" t="s">
        <v>208</v>
      </c>
      <c r="H132" s="225">
        <v>211.54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0.295</v>
      </c>
      <c r="T132" s="232">
        <f>S132*H132</f>
        <v>62.40429999999999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4194</v>
      </c>
    </row>
    <row r="133" spans="1:51" s="12" customFormat="1" ht="12">
      <c r="A133" s="12"/>
      <c r="B133" s="235"/>
      <c r="C133" s="236"/>
      <c r="D133" s="237" t="s">
        <v>210</v>
      </c>
      <c r="E133" s="238" t="s">
        <v>1</v>
      </c>
      <c r="F133" s="239" t="s">
        <v>4195</v>
      </c>
      <c r="G133" s="236"/>
      <c r="H133" s="240">
        <v>78.64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46" t="s">
        <v>210</v>
      </c>
      <c r="AU133" s="246" t="s">
        <v>86</v>
      </c>
      <c r="AV133" s="12" t="s">
        <v>86</v>
      </c>
      <c r="AW133" s="12" t="s">
        <v>33</v>
      </c>
      <c r="AX133" s="12" t="s">
        <v>77</v>
      </c>
      <c r="AY133" s="246" t="s">
        <v>204</v>
      </c>
    </row>
    <row r="134" spans="1:51" s="12" customFormat="1" ht="12">
      <c r="A134" s="12"/>
      <c r="B134" s="235"/>
      <c r="C134" s="236"/>
      <c r="D134" s="237" t="s">
        <v>210</v>
      </c>
      <c r="E134" s="238" t="s">
        <v>1</v>
      </c>
      <c r="F134" s="239" t="s">
        <v>4196</v>
      </c>
      <c r="G134" s="236"/>
      <c r="H134" s="240">
        <v>132.9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46" t="s">
        <v>210</v>
      </c>
      <c r="AU134" s="246" t="s">
        <v>86</v>
      </c>
      <c r="AV134" s="12" t="s">
        <v>86</v>
      </c>
      <c r="AW134" s="12" t="s">
        <v>33</v>
      </c>
      <c r="AX134" s="12" t="s">
        <v>77</v>
      </c>
      <c r="AY134" s="246" t="s">
        <v>204</v>
      </c>
    </row>
    <row r="135" spans="1:65" s="2" customFormat="1" ht="21.75" customHeight="1">
      <c r="A135" s="38"/>
      <c r="B135" s="39"/>
      <c r="C135" s="221" t="s">
        <v>118</v>
      </c>
      <c r="D135" s="221" t="s">
        <v>205</v>
      </c>
      <c r="E135" s="222" t="s">
        <v>4197</v>
      </c>
      <c r="F135" s="223" t="s">
        <v>4198</v>
      </c>
      <c r="G135" s="224" t="s">
        <v>208</v>
      </c>
      <c r="H135" s="225">
        <v>2897.82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0.408</v>
      </c>
      <c r="T135" s="232">
        <f>S135*H135</f>
        <v>1182.31056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4199</v>
      </c>
    </row>
    <row r="136" spans="1:65" s="2" customFormat="1" ht="21.75" customHeight="1">
      <c r="A136" s="38"/>
      <c r="B136" s="39"/>
      <c r="C136" s="221" t="s">
        <v>209</v>
      </c>
      <c r="D136" s="221" t="s">
        <v>205</v>
      </c>
      <c r="E136" s="222" t="s">
        <v>4200</v>
      </c>
      <c r="F136" s="223" t="s">
        <v>4201</v>
      </c>
      <c r="G136" s="224" t="s">
        <v>219</v>
      </c>
      <c r="H136" s="225">
        <v>154.615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4202</v>
      </c>
    </row>
    <row r="137" spans="1:51" s="12" customFormat="1" ht="12">
      <c r="A137" s="12"/>
      <c r="B137" s="235"/>
      <c r="C137" s="236"/>
      <c r="D137" s="237" t="s">
        <v>210</v>
      </c>
      <c r="E137" s="238" t="s">
        <v>1</v>
      </c>
      <c r="F137" s="239" t="s">
        <v>4203</v>
      </c>
      <c r="G137" s="236"/>
      <c r="H137" s="240">
        <v>154.615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6" t="s">
        <v>210</v>
      </c>
      <c r="AU137" s="246" t="s">
        <v>86</v>
      </c>
      <c r="AV137" s="12" t="s">
        <v>86</v>
      </c>
      <c r="AW137" s="12" t="s">
        <v>33</v>
      </c>
      <c r="AX137" s="12" t="s">
        <v>77</v>
      </c>
      <c r="AY137" s="246" t="s">
        <v>204</v>
      </c>
    </row>
    <row r="138" spans="1:65" s="2" customFormat="1" ht="21.75" customHeight="1">
      <c r="A138" s="38"/>
      <c r="B138" s="39"/>
      <c r="C138" s="221" t="s">
        <v>224</v>
      </c>
      <c r="D138" s="221" t="s">
        <v>205</v>
      </c>
      <c r="E138" s="222" t="s">
        <v>4204</v>
      </c>
      <c r="F138" s="223" t="s">
        <v>4205</v>
      </c>
      <c r="G138" s="224" t="s">
        <v>219</v>
      </c>
      <c r="H138" s="225">
        <v>154.615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4206</v>
      </c>
    </row>
    <row r="139" spans="1:65" s="2" customFormat="1" ht="21.75" customHeight="1">
      <c r="A139" s="38"/>
      <c r="B139" s="39"/>
      <c r="C139" s="221" t="s">
        <v>220</v>
      </c>
      <c r="D139" s="221" t="s">
        <v>205</v>
      </c>
      <c r="E139" s="222" t="s">
        <v>4207</v>
      </c>
      <c r="F139" s="223" t="s">
        <v>4208</v>
      </c>
      <c r="G139" s="224" t="s">
        <v>473</v>
      </c>
      <c r="H139" s="225">
        <v>44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4209</v>
      </c>
    </row>
    <row r="140" spans="1:51" s="12" customFormat="1" ht="12">
      <c r="A140" s="12"/>
      <c r="B140" s="235"/>
      <c r="C140" s="236"/>
      <c r="D140" s="237" t="s">
        <v>210</v>
      </c>
      <c r="E140" s="238" t="s">
        <v>1</v>
      </c>
      <c r="F140" s="239" t="s">
        <v>4210</v>
      </c>
      <c r="G140" s="236"/>
      <c r="H140" s="240">
        <v>44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6" t="s">
        <v>210</v>
      </c>
      <c r="AU140" s="246" t="s">
        <v>86</v>
      </c>
      <c r="AV140" s="12" t="s">
        <v>86</v>
      </c>
      <c r="AW140" s="12" t="s">
        <v>33</v>
      </c>
      <c r="AX140" s="12" t="s">
        <v>77</v>
      </c>
      <c r="AY140" s="246" t="s">
        <v>204</v>
      </c>
    </row>
    <row r="141" spans="1:65" s="2" customFormat="1" ht="16.5" customHeight="1">
      <c r="A141" s="38"/>
      <c r="B141" s="39"/>
      <c r="C141" s="221" t="s">
        <v>232</v>
      </c>
      <c r="D141" s="221" t="s">
        <v>205</v>
      </c>
      <c r="E141" s="222" t="s">
        <v>444</v>
      </c>
      <c r="F141" s="223" t="s">
        <v>445</v>
      </c>
      <c r="G141" s="224" t="s">
        <v>219</v>
      </c>
      <c r="H141" s="225">
        <v>19.247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4211</v>
      </c>
    </row>
    <row r="142" spans="1:51" s="12" customFormat="1" ht="12">
      <c r="A142" s="12"/>
      <c r="B142" s="235"/>
      <c r="C142" s="236"/>
      <c r="D142" s="237" t="s">
        <v>210</v>
      </c>
      <c r="E142" s="238" t="s">
        <v>1</v>
      </c>
      <c r="F142" s="239" t="s">
        <v>4212</v>
      </c>
      <c r="G142" s="236"/>
      <c r="H142" s="240">
        <v>19.247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46" t="s">
        <v>210</v>
      </c>
      <c r="AU142" s="246" t="s">
        <v>86</v>
      </c>
      <c r="AV142" s="12" t="s">
        <v>86</v>
      </c>
      <c r="AW142" s="12" t="s">
        <v>33</v>
      </c>
      <c r="AX142" s="12" t="s">
        <v>77</v>
      </c>
      <c r="AY142" s="246" t="s">
        <v>204</v>
      </c>
    </row>
    <row r="143" spans="1:65" s="2" customFormat="1" ht="21.75" customHeight="1">
      <c r="A143" s="38"/>
      <c r="B143" s="39"/>
      <c r="C143" s="221" t="s">
        <v>223</v>
      </c>
      <c r="D143" s="221" t="s">
        <v>205</v>
      </c>
      <c r="E143" s="222" t="s">
        <v>312</v>
      </c>
      <c r="F143" s="223" t="s">
        <v>313</v>
      </c>
      <c r="G143" s="224" t="s">
        <v>219</v>
      </c>
      <c r="H143" s="225">
        <v>204.014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209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209</v>
      </c>
      <c r="BM143" s="233" t="s">
        <v>4213</v>
      </c>
    </row>
    <row r="144" spans="1:51" s="12" customFormat="1" ht="12">
      <c r="A144" s="12"/>
      <c r="B144" s="235"/>
      <c r="C144" s="236"/>
      <c r="D144" s="237" t="s">
        <v>210</v>
      </c>
      <c r="E144" s="238" t="s">
        <v>1</v>
      </c>
      <c r="F144" s="239" t="s">
        <v>4214</v>
      </c>
      <c r="G144" s="236"/>
      <c r="H144" s="240">
        <v>157.724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6" t="s">
        <v>210</v>
      </c>
      <c r="AU144" s="246" t="s">
        <v>86</v>
      </c>
      <c r="AV144" s="12" t="s">
        <v>86</v>
      </c>
      <c r="AW144" s="12" t="s">
        <v>33</v>
      </c>
      <c r="AX144" s="12" t="s">
        <v>77</v>
      </c>
      <c r="AY144" s="246" t="s">
        <v>204</v>
      </c>
    </row>
    <row r="145" spans="1:51" s="12" customFormat="1" ht="12">
      <c r="A145" s="12"/>
      <c r="B145" s="235"/>
      <c r="C145" s="236"/>
      <c r="D145" s="237" t="s">
        <v>210</v>
      </c>
      <c r="E145" s="238" t="s">
        <v>1</v>
      </c>
      <c r="F145" s="239" t="s">
        <v>4215</v>
      </c>
      <c r="G145" s="236"/>
      <c r="H145" s="240">
        <v>46.29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46" t="s">
        <v>210</v>
      </c>
      <c r="AU145" s="246" t="s">
        <v>86</v>
      </c>
      <c r="AV145" s="12" t="s">
        <v>86</v>
      </c>
      <c r="AW145" s="12" t="s">
        <v>33</v>
      </c>
      <c r="AX145" s="12" t="s">
        <v>77</v>
      </c>
      <c r="AY145" s="246" t="s">
        <v>204</v>
      </c>
    </row>
    <row r="146" spans="1:65" s="2" customFormat="1" ht="21.75" customHeight="1">
      <c r="A146" s="38"/>
      <c r="B146" s="39"/>
      <c r="C146" s="221" t="s">
        <v>243</v>
      </c>
      <c r="D146" s="221" t="s">
        <v>205</v>
      </c>
      <c r="E146" s="222" t="s">
        <v>316</v>
      </c>
      <c r="F146" s="223" t="s">
        <v>317</v>
      </c>
      <c r="G146" s="224" t="s">
        <v>219</v>
      </c>
      <c r="H146" s="225">
        <v>19.247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4216</v>
      </c>
    </row>
    <row r="147" spans="1:51" s="12" customFormat="1" ht="12">
      <c r="A147" s="12"/>
      <c r="B147" s="235"/>
      <c r="C147" s="236"/>
      <c r="D147" s="237" t="s">
        <v>210</v>
      </c>
      <c r="E147" s="238" t="s">
        <v>1</v>
      </c>
      <c r="F147" s="239" t="s">
        <v>4217</v>
      </c>
      <c r="G147" s="236"/>
      <c r="H147" s="240">
        <v>19.247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46" t="s">
        <v>210</v>
      </c>
      <c r="AU147" s="246" t="s">
        <v>86</v>
      </c>
      <c r="AV147" s="12" t="s">
        <v>86</v>
      </c>
      <c r="AW147" s="12" t="s">
        <v>33</v>
      </c>
      <c r="AX147" s="12" t="s">
        <v>77</v>
      </c>
      <c r="AY147" s="246" t="s">
        <v>204</v>
      </c>
    </row>
    <row r="148" spans="1:65" s="2" customFormat="1" ht="21.75" customHeight="1">
      <c r="A148" s="38"/>
      <c r="B148" s="39"/>
      <c r="C148" s="221" t="s">
        <v>227</v>
      </c>
      <c r="D148" s="221" t="s">
        <v>205</v>
      </c>
      <c r="E148" s="222" t="s">
        <v>454</v>
      </c>
      <c r="F148" s="223" t="s">
        <v>455</v>
      </c>
      <c r="G148" s="224" t="s">
        <v>219</v>
      </c>
      <c r="H148" s="225">
        <v>46.29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4218</v>
      </c>
    </row>
    <row r="149" spans="1:51" s="12" customFormat="1" ht="12">
      <c r="A149" s="12"/>
      <c r="B149" s="235"/>
      <c r="C149" s="236"/>
      <c r="D149" s="237" t="s">
        <v>210</v>
      </c>
      <c r="E149" s="238" t="s">
        <v>1</v>
      </c>
      <c r="F149" s="239" t="s">
        <v>4215</v>
      </c>
      <c r="G149" s="236"/>
      <c r="H149" s="240">
        <v>46.29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6" t="s">
        <v>210</v>
      </c>
      <c r="AU149" s="246" t="s">
        <v>86</v>
      </c>
      <c r="AV149" s="12" t="s">
        <v>86</v>
      </c>
      <c r="AW149" s="12" t="s">
        <v>33</v>
      </c>
      <c r="AX149" s="12" t="s">
        <v>77</v>
      </c>
      <c r="AY149" s="246" t="s">
        <v>204</v>
      </c>
    </row>
    <row r="150" spans="1:65" s="2" customFormat="1" ht="21.75" customHeight="1">
      <c r="A150" s="38"/>
      <c r="B150" s="39"/>
      <c r="C150" s="221" t="s">
        <v>250</v>
      </c>
      <c r="D150" s="221" t="s">
        <v>205</v>
      </c>
      <c r="E150" s="222" t="s">
        <v>4219</v>
      </c>
      <c r="F150" s="223" t="s">
        <v>4220</v>
      </c>
      <c r="G150" s="224" t="s">
        <v>219</v>
      </c>
      <c r="H150" s="225">
        <v>46.29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209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209</v>
      </c>
      <c r="BM150" s="233" t="s">
        <v>4221</v>
      </c>
    </row>
    <row r="151" spans="1:51" s="12" customFormat="1" ht="12">
      <c r="A151" s="12"/>
      <c r="B151" s="235"/>
      <c r="C151" s="236"/>
      <c r="D151" s="237" t="s">
        <v>210</v>
      </c>
      <c r="E151" s="238" t="s">
        <v>1</v>
      </c>
      <c r="F151" s="239" t="s">
        <v>4222</v>
      </c>
      <c r="G151" s="236"/>
      <c r="H151" s="240">
        <v>46.29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6" t="s">
        <v>210</v>
      </c>
      <c r="AU151" s="246" t="s">
        <v>86</v>
      </c>
      <c r="AV151" s="12" t="s">
        <v>86</v>
      </c>
      <c r="AW151" s="12" t="s">
        <v>33</v>
      </c>
      <c r="AX151" s="12" t="s">
        <v>77</v>
      </c>
      <c r="AY151" s="246" t="s">
        <v>204</v>
      </c>
    </row>
    <row r="152" spans="1:65" s="2" customFormat="1" ht="16.5" customHeight="1">
      <c r="A152" s="38"/>
      <c r="B152" s="39"/>
      <c r="C152" s="221" t="s">
        <v>231</v>
      </c>
      <c r="D152" s="221" t="s">
        <v>205</v>
      </c>
      <c r="E152" s="222" t="s">
        <v>4223</v>
      </c>
      <c r="F152" s="223" t="s">
        <v>4224</v>
      </c>
      <c r="G152" s="224" t="s">
        <v>208</v>
      </c>
      <c r="H152" s="225">
        <v>4660.91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4225</v>
      </c>
    </row>
    <row r="153" spans="1:51" s="12" customFormat="1" ht="12">
      <c r="A153" s="12"/>
      <c r="B153" s="235"/>
      <c r="C153" s="236"/>
      <c r="D153" s="237" t="s">
        <v>210</v>
      </c>
      <c r="E153" s="238" t="s">
        <v>1</v>
      </c>
      <c r="F153" s="239" t="s">
        <v>4226</v>
      </c>
      <c r="G153" s="236"/>
      <c r="H153" s="240">
        <v>4333.36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6" t="s">
        <v>210</v>
      </c>
      <c r="AU153" s="246" t="s">
        <v>86</v>
      </c>
      <c r="AV153" s="12" t="s">
        <v>86</v>
      </c>
      <c r="AW153" s="12" t="s">
        <v>33</v>
      </c>
      <c r="AX153" s="12" t="s">
        <v>77</v>
      </c>
      <c r="AY153" s="246" t="s">
        <v>204</v>
      </c>
    </row>
    <row r="154" spans="1:51" s="12" customFormat="1" ht="12">
      <c r="A154" s="12"/>
      <c r="B154" s="235"/>
      <c r="C154" s="236"/>
      <c r="D154" s="237" t="s">
        <v>210</v>
      </c>
      <c r="E154" s="238" t="s">
        <v>1</v>
      </c>
      <c r="F154" s="239" t="s">
        <v>4227</v>
      </c>
      <c r="G154" s="236"/>
      <c r="H154" s="240">
        <v>198.81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6" t="s">
        <v>210</v>
      </c>
      <c r="AU154" s="246" t="s">
        <v>86</v>
      </c>
      <c r="AV154" s="12" t="s">
        <v>86</v>
      </c>
      <c r="AW154" s="12" t="s">
        <v>33</v>
      </c>
      <c r="AX154" s="12" t="s">
        <v>77</v>
      </c>
      <c r="AY154" s="246" t="s">
        <v>204</v>
      </c>
    </row>
    <row r="155" spans="1:51" s="12" customFormat="1" ht="12">
      <c r="A155" s="12"/>
      <c r="B155" s="235"/>
      <c r="C155" s="236"/>
      <c r="D155" s="237" t="s">
        <v>210</v>
      </c>
      <c r="E155" s="238" t="s">
        <v>1</v>
      </c>
      <c r="F155" s="239" t="s">
        <v>4228</v>
      </c>
      <c r="G155" s="236"/>
      <c r="H155" s="240">
        <v>128.74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6" t="s">
        <v>210</v>
      </c>
      <c r="AU155" s="246" t="s">
        <v>86</v>
      </c>
      <c r="AV155" s="12" t="s">
        <v>86</v>
      </c>
      <c r="AW155" s="12" t="s">
        <v>33</v>
      </c>
      <c r="AX155" s="12" t="s">
        <v>77</v>
      </c>
      <c r="AY155" s="246" t="s">
        <v>204</v>
      </c>
    </row>
    <row r="156" spans="1:65" s="2" customFormat="1" ht="16.5" customHeight="1">
      <c r="A156" s="38"/>
      <c r="B156" s="39"/>
      <c r="C156" s="221" t="s">
        <v>315</v>
      </c>
      <c r="D156" s="221" t="s">
        <v>205</v>
      </c>
      <c r="E156" s="222" t="s">
        <v>4229</v>
      </c>
      <c r="F156" s="223" t="s">
        <v>4230</v>
      </c>
      <c r="G156" s="224" t="s">
        <v>208</v>
      </c>
      <c r="H156" s="225">
        <v>185.16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4231</v>
      </c>
    </row>
    <row r="157" spans="1:51" s="12" customFormat="1" ht="12">
      <c r="A157" s="12"/>
      <c r="B157" s="235"/>
      <c r="C157" s="236"/>
      <c r="D157" s="237" t="s">
        <v>210</v>
      </c>
      <c r="E157" s="238" t="s">
        <v>1</v>
      </c>
      <c r="F157" s="239" t="s">
        <v>4232</v>
      </c>
      <c r="G157" s="236"/>
      <c r="H157" s="240">
        <v>185.16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6" t="s">
        <v>210</v>
      </c>
      <c r="AU157" s="246" t="s">
        <v>86</v>
      </c>
      <c r="AV157" s="12" t="s">
        <v>86</v>
      </c>
      <c r="AW157" s="12" t="s">
        <v>33</v>
      </c>
      <c r="AX157" s="12" t="s">
        <v>77</v>
      </c>
      <c r="AY157" s="246" t="s">
        <v>204</v>
      </c>
    </row>
    <row r="158" spans="1:65" s="2" customFormat="1" ht="21.75" customHeight="1">
      <c r="A158" s="38"/>
      <c r="B158" s="39"/>
      <c r="C158" s="221" t="s">
        <v>235</v>
      </c>
      <c r="D158" s="221" t="s">
        <v>205</v>
      </c>
      <c r="E158" s="222" t="s">
        <v>357</v>
      </c>
      <c r="F158" s="223" t="s">
        <v>358</v>
      </c>
      <c r="G158" s="224" t="s">
        <v>208</v>
      </c>
      <c r="H158" s="225">
        <v>269.87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209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4233</v>
      </c>
    </row>
    <row r="159" spans="1:65" s="2" customFormat="1" ht="21.75" customHeight="1">
      <c r="A159" s="38"/>
      <c r="B159" s="39"/>
      <c r="C159" s="221" t="s">
        <v>9</v>
      </c>
      <c r="D159" s="221" t="s">
        <v>205</v>
      </c>
      <c r="E159" s="222" t="s">
        <v>362</v>
      </c>
      <c r="F159" s="223" t="s">
        <v>363</v>
      </c>
      <c r="G159" s="224" t="s">
        <v>208</v>
      </c>
      <c r="H159" s="225">
        <v>269.87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209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209</v>
      </c>
      <c r="BM159" s="233" t="s">
        <v>4234</v>
      </c>
    </row>
    <row r="160" spans="1:65" s="2" customFormat="1" ht="16.5" customHeight="1">
      <c r="A160" s="38"/>
      <c r="B160" s="39"/>
      <c r="C160" s="280" t="s">
        <v>240</v>
      </c>
      <c r="D160" s="280" t="s">
        <v>366</v>
      </c>
      <c r="E160" s="281" t="s">
        <v>367</v>
      </c>
      <c r="F160" s="282" t="s">
        <v>368</v>
      </c>
      <c r="G160" s="283" t="s">
        <v>369</v>
      </c>
      <c r="H160" s="284">
        <v>8.096</v>
      </c>
      <c r="I160" s="285"/>
      <c r="J160" s="286">
        <f>ROUND(I160*H160,0)</f>
        <v>0</v>
      </c>
      <c r="K160" s="287"/>
      <c r="L160" s="288"/>
      <c r="M160" s="289" t="s">
        <v>1</v>
      </c>
      <c r="N160" s="290" t="s">
        <v>42</v>
      </c>
      <c r="O160" s="91"/>
      <c r="P160" s="231">
        <f>O160*H160</f>
        <v>0</v>
      </c>
      <c r="Q160" s="231">
        <v>0.001</v>
      </c>
      <c r="R160" s="231">
        <f>Q160*H160</f>
        <v>0.008096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223</v>
      </c>
      <c r="AT160" s="233" t="s">
        <v>366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4235</v>
      </c>
    </row>
    <row r="161" spans="1:51" s="12" customFormat="1" ht="12">
      <c r="A161" s="12"/>
      <c r="B161" s="235"/>
      <c r="C161" s="236"/>
      <c r="D161" s="237" t="s">
        <v>210</v>
      </c>
      <c r="E161" s="238" t="s">
        <v>1</v>
      </c>
      <c r="F161" s="239" t="s">
        <v>4236</v>
      </c>
      <c r="G161" s="236"/>
      <c r="H161" s="240">
        <v>8.096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6" t="s">
        <v>210</v>
      </c>
      <c r="AU161" s="246" t="s">
        <v>86</v>
      </c>
      <c r="AV161" s="12" t="s">
        <v>86</v>
      </c>
      <c r="AW161" s="12" t="s">
        <v>33</v>
      </c>
      <c r="AX161" s="12" t="s">
        <v>77</v>
      </c>
      <c r="AY161" s="246" t="s">
        <v>204</v>
      </c>
    </row>
    <row r="162" spans="1:65" s="2" customFormat="1" ht="16.5" customHeight="1">
      <c r="A162" s="38"/>
      <c r="B162" s="39"/>
      <c r="C162" s="221" t="s">
        <v>329</v>
      </c>
      <c r="D162" s="221" t="s">
        <v>205</v>
      </c>
      <c r="E162" s="222" t="s">
        <v>372</v>
      </c>
      <c r="F162" s="223" t="s">
        <v>373</v>
      </c>
      <c r="G162" s="224" t="s">
        <v>374</v>
      </c>
      <c r="H162" s="225">
        <v>28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209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4237</v>
      </c>
    </row>
    <row r="163" spans="1:65" s="2" customFormat="1" ht="16.5" customHeight="1">
      <c r="A163" s="38"/>
      <c r="B163" s="39"/>
      <c r="C163" s="221" t="s">
        <v>246</v>
      </c>
      <c r="D163" s="221" t="s">
        <v>205</v>
      </c>
      <c r="E163" s="222" t="s">
        <v>377</v>
      </c>
      <c r="F163" s="223" t="s">
        <v>378</v>
      </c>
      <c r="G163" s="224" t="s">
        <v>208</v>
      </c>
      <c r="H163" s="225">
        <v>902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209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4238</v>
      </c>
    </row>
    <row r="164" spans="1:65" s="2" customFormat="1" ht="21.75" customHeight="1">
      <c r="A164" s="38"/>
      <c r="B164" s="39"/>
      <c r="C164" s="221" t="s">
        <v>339</v>
      </c>
      <c r="D164" s="221" t="s">
        <v>205</v>
      </c>
      <c r="E164" s="222" t="s">
        <v>390</v>
      </c>
      <c r="F164" s="223" t="s">
        <v>391</v>
      </c>
      <c r="G164" s="224" t="s">
        <v>208</v>
      </c>
      <c r="H164" s="225">
        <v>300.667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0.03797</v>
      </c>
      <c r="R164" s="231">
        <f>Q164*H164</f>
        <v>11.416325989999997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4239</v>
      </c>
    </row>
    <row r="165" spans="1:51" s="12" customFormat="1" ht="12">
      <c r="A165" s="12"/>
      <c r="B165" s="235"/>
      <c r="C165" s="236"/>
      <c r="D165" s="237" t="s">
        <v>210</v>
      </c>
      <c r="E165" s="238" t="s">
        <v>1</v>
      </c>
      <c r="F165" s="239" t="s">
        <v>4240</v>
      </c>
      <c r="G165" s="236"/>
      <c r="H165" s="240">
        <v>300.667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46" t="s">
        <v>210</v>
      </c>
      <c r="AU165" s="246" t="s">
        <v>86</v>
      </c>
      <c r="AV165" s="12" t="s">
        <v>86</v>
      </c>
      <c r="AW165" s="12" t="s">
        <v>33</v>
      </c>
      <c r="AX165" s="12" t="s">
        <v>77</v>
      </c>
      <c r="AY165" s="246" t="s">
        <v>204</v>
      </c>
    </row>
    <row r="166" spans="1:65" s="2" customFormat="1" ht="21.75" customHeight="1">
      <c r="A166" s="38"/>
      <c r="B166" s="39"/>
      <c r="C166" s="221" t="s">
        <v>249</v>
      </c>
      <c r="D166" s="221" t="s">
        <v>205</v>
      </c>
      <c r="E166" s="222" t="s">
        <v>395</v>
      </c>
      <c r="F166" s="223" t="s">
        <v>396</v>
      </c>
      <c r="G166" s="224" t="s">
        <v>208</v>
      </c>
      <c r="H166" s="225">
        <v>902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4241</v>
      </c>
    </row>
    <row r="167" spans="1:65" s="2" customFormat="1" ht="16.5" customHeight="1">
      <c r="A167" s="38"/>
      <c r="B167" s="39"/>
      <c r="C167" s="280" t="s">
        <v>7</v>
      </c>
      <c r="D167" s="280" t="s">
        <v>366</v>
      </c>
      <c r="E167" s="281" t="s">
        <v>400</v>
      </c>
      <c r="F167" s="282" t="s">
        <v>401</v>
      </c>
      <c r="G167" s="283" t="s">
        <v>219</v>
      </c>
      <c r="H167" s="284">
        <v>90.2</v>
      </c>
      <c r="I167" s="285"/>
      <c r="J167" s="286">
        <f>ROUND(I167*H167,0)</f>
        <v>0</v>
      </c>
      <c r="K167" s="287"/>
      <c r="L167" s="288"/>
      <c r="M167" s="289" t="s">
        <v>1</v>
      </c>
      <c r="N167" s="290" t="s">
        <v>42</v>
      </c>
      <c r="O167" s="91"/>
      <c r="P167" s="231">
        <f>O167*H167</f>
        <v>0</v>
      </c>
      <c r="Q167" s="231">
        <v>0.2</v>
      </c>
      <c r="R167" s="231">
        <f>Q167*H167</f>
        <v>18.040000000000003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223</v>
      </c>
      <c r="AT167" s="233" t="s">
        <v>366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4242</v>
      </c>
    </row>
    <row r="168" spans="1:51" s="12" customFormat="1" ht="12">
      <c r="A168" s="12"/>
      <c r="B168" s="235"/>
      <c r="C168" s="236"/>
      <c r="D168" s="237" t="s">
        <v>210</v>
      </c>
      <c r="E168" s="238" t="s">
        <v>1</v>
      </c>
      <c r="F168" s="239" t="s">
        <v>4243</v>
      </c>
      <c r="G168" s="236"/>
      <c r="H168" s="240">
        <v>90.2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6" t="s">
        <v>210</v>
      </c>
      <c r="AU168" s="246" t="s">
        <v>86</v>
      </c>
      <c r="AV168" s="12" t="s">
        <v>86</v>
      </c>
      <c r="AW168" s="12" t="s">
        <v>33</v>
      </c>
      <c r="AX168" s="12" t="s">
        <v>77</v>
      </c>
      <c r="AY168" s="246" t="s">
        <v>204</v>
      </c>
    </row>
    <row r="169" spans="1:63" s="11" customFormat="1" ht="22.8" customHeight="1">
      <c r="A169" s="11"/>
      <c r="B169" s="207"/>
      <c r="C169" s="208"/>
      <c r="D169" s="209" t="s">
        <v>76</v>
      </c>
      <c r="E169" s="268" t="s">
        <v>86</v>
      </c>
      <c r="F169" s="268" t="s">
        <v>4244</v>
      </c>
      <c r="G169" s="208"/>
      <c r="H169" s="208"/>
      <c r="I169" s="211"/>
      <c r="J169" s="269">
        <f>BK169</f>
        <v>0</v>
      </c>
      <c r="K169" s="208"/>
      <c r="L169" s="213"/>
      <c r="M169" s="214"/>
      <c r="N169" s="215"/>
      <c r="O169" s="215"/>
      <c r="P169" s="216">
        <f>SUM(P170:P191)</f>
        <v>0</v>
      </c>
      <c r="Q169" s="215"/>
      <c r="R169" s="216">
        <f>SUM(R170:R191)</f>
        <v>56.467126760000006</v>
      </c>
      <c r="S169" s="215"/>
      <c r="T169" s="217">
        <f>SUM(T170:T191)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18" t="s">
        <v>8</v>
      </c>
      <c r="AT169" s="219" t="s">
        <v>76</v>
      </c>
      <c r="AU169" s="219" t="s">
        <v>8</v>
      </c>
      <c r="AY169" s="218" t="s">
        <v>204</v>
      </c>
      <c r="BK169" s="220">
        <f>SUM(BK170:BK191)</f>
        <v>0</v>
      </c>
    </row>
    <row r="170" spans="1:65" s="2" customFormat="1" ht="33" customHeight="1">
      <c r="A170" s="38"/>
      <c r="B170" s="39"/>
      <c r="C170" s="221" t="s">
        <v>361</v>
      </c>
      <c r="D170" s="221" t="s">
        <v>205</v>
      </c>
      <c r="E170" s="222" t="s">
        <v>4245</v>
      </c>
      <c r="F170" s="223" t="s">
        <v>4246</v>
      </c>
      <c r="G170" s="224" t="s">
        <v>219</v>
      </c>
      <c r="H170" s="225">
        <v>41.848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209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4247</v>
      </c>
    </row>
    <row r="171" spans="1:51" s="12" customFormat="1" ht="12">
      <c r="A171" s="12"/>
      <c r="B171" s="235"/>
      <c r="C171" s="236"/>
      <c r="D171" s="237" t="s">
        <v>210</v>
      </c>
      <c r="E171" s="238" t="s">
        <v>1</v>
      </c>
      <c r="F171" s="239" t="s">
        <v>4248</v>
      </c>
      <c r="G171" s="236"/>
      <c r="H171" s="240">
        <v>41.848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46" t="s">
        <v>210</v>
      </c>
      <c r="AU171" s="246" t="s">
        <v>86</v>
      </c>
      <c r="AV171" s="12" t="s">
        <v>86</v>
      </c>
      <c r="AW171" s="12" t="s">
        <v>33</v>
      </c>
      <c r="AX171" s="12" t="s">
        <v>77</v>
      </c>
      <c r="AY171" s="246" t="s">
        <v>204</v>
      </c>
    </row>
    <row r="172" spans="1:65" s="2" customFormat="1" ht="21.75" customHeight="1">
      <c r="A172" s="38"/>
      <c r="B172" s="39"/>
      <c r="C172" s="221" t="s">
        <v>365</v>
      </c>
      <c r="D172" s="221" t="s">
        <v>205</v>
      </c>
      <c r="E172" s="222" t="s">
        <v>471</v>
      </c>
      <c r="F172" s="223" t="s">
        <v>472</v>
      </c>
      <c r="G172" s="224" t="s">
        <v>473</v>
      </c>
      <c r="H172" s="225">
        <v>132.85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0.00073</v>
      </c>
      <c r="R172" s="231">
        <f>Q172*H172</f>
        <v>0.0969805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209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209</v>
      </c>
      <c r="BM172" s="233" t="s">
        <v>4249</v>
      </c>
    </row>
    <row r="173" spans="1:51" s="12" customFormat="1" ht="12">
      <c r="A173" s="12"/>
      <c r="B173" s="235"/>
      <c r="C173" s="236"/>
      <c r="D173" s="237" t="s">
        <v>210</v>
      </c>
      <c r="E173" s="238" t="s">
        <v>1</v>
      </c>
      <c r="F173" s="239" t="s">
        <v>4250</v>
      </c>
      <c r="G173" s="236"/>
      <c r="H173" s="240">
        <v>65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46" t="s">
        <v>210</v>
      </c>
      <c r="AU173" s="246" t="s">
        <v>86</v>
      </c>
      <c r="AV173" s="12" t="s">
        <v>86</v>
      </c>
      <c r="AW173" s="12" t="s">
        <v>33</v>
      </c>
      <c r="AX173" s="12" t="s">
        <v>77</v>
      </c>
      <c r="AY173" s="246" t="s">
        <v>204</v>
      </c>
    </row>
    <row r="174" spans="1:51" s="12" customFormat="1" ht="12">
      <c r="A174" s="12"/>
      <c r="B174" s="235"/>
      <c r="C174" s="236"/>
      <c r="D174" s="237" t="s">
        <v>210</v>
      </c>
      <c r="E174" s="238" t="s">
        <v>1</v>
      </c>
      <c r="F174" s="239" t="s">
        <v>4251</v>
      </c>
      <c r="G174" s="236"/>
      <c r="H174" s="240">
        <v>67.85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46" t="s">
        <v>210</v>
      </c>
      <c r="AU174" s="246" t="s">
        <v>86</v>
      </c>
      <c r="AV174" s="12" t="s">
        <v>86</v>
      </c>
      <c r="AW174" s="12" t="s">
        <v>33</v>
      </c>
      <c r="AX174" s="12" t="s">
        <v>77</v>
      </c>
      <c r="AY174" s="246" t="s">
        <v>204</v>
      </c>
    </row>
    <row r="175" spans="1:65" s="2" customFormat="1" ht="21.75" customHeight="1">
      <c r="A175" s="38"/>
      <c r="B175" s="39"/>
      <c r="C175" s="221" t="s">
        <v>253</v>
      </c>
      <c r="D175" s="221" t="s">
        <v>205</v>
      </c>
      <c r="E175" s="222" t="s">
        <v>4252</v>
      </c>
      <c r="F175" s="223" t="s">
        <v>4253</v>
      </c>
      <c r="G175" s="224" t="s">
        <v>219</v>
      </c>
      <c r="H175" s="225">
        <v>22.6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2.45329</v>
      </c>
      <c r="R175" s="231">
        <f>Q175*H175</f>
        <v>55.444354000000004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209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4254</v>
      </c>
    </row>
    <row r="176" spans="1:51" s="12" customFormat="1" ht="12">
      <c r="A176" s="12"/>
      <c r="B176" s="235"/>
      <c r="C176" s="236"/>
      <c r="D176" s="237" t="s">
        <v>210</v>
      </c>
      <c r="E176" s="238" t="s">
        <v>1</v>
      </c>
      <c r="F176" s="239" t="s">
        <v>4255</v>
      </c>
      <c r="G176" s="236"/>
      <c r="H176" s="240">
        <v>2.4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46" t="s">
        <v>210</v>
      </c>
      <c r="AU176" s="246" t="s">
        <v>86</v>
      </c>
      <c r="AV176" s="12" t="s">
        <v>86</v>
      </c>
      <c r="AW176" s="12" t="s">
        <v>33</v>
      </c>
      <c r="AX176" s="12" t="s">
        <v>77</v>
      </c>
      <c r="AY176" s="246" t="s">
        <v>204</v>
      </c>
    </row>
    <row r="177" spans="1:51" s="12" customFormat="1" ht="12">
      <c r="A177" s="12"/>
      <c r="B177" s="235"/>
      <c r="C177" s="236"/>
      <c r="D177" s="237" t="s">
        <v>210</v>
      </c>
      <c r="E177" s="238" t="s">
        <v>1</v>
      </c>
      <c r="F177" s="239" t="s">
        <v>4256</v>
      </c>
      <c r="G177" s="236"/>
      <c r="H177" s="240">
        <v>4.8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46" t="s">
        <v>210</v>
      </c>
      <c r="AU177" s="246" t="s">
        <v>86</v>
      </c>
      <c r="AV177" s="12" t="s">
        <v>86</v>
      </c>
      <c r="AW177" s="12" t="s">
        <v>33</v>
      </c>
      <c r="AX177" s="12" t="s">
        <v>77</v>
      </c>
      <c r="AY177" s="246" t="s">
        <v>204</v>
      </c>
    </row>
    <row r="178" spans="1:51" s="12" customFormat="1" ht="12">
      <c r="A178" s="12"/>
      <c r="B178" s="235"/>
      <c r="C178" s="236"/>
      <c r="D178" s="237" t="s">
        <v>210</v>
      </c>
      <c r="E178" s="238" t="s">
        <v>1</v>
      </c>
      <c r="F178" s="239" t="s">
        <v>4257</v>
      </c>
      <c r="G178" s="236"/>
      <c r="H178" s="240">
        <v>15.4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46" t="s">
        <v>210</v>
      </c>
      <c r="AU178" s="246" t="s">
        <v>86</v>
      </c>
      <c r="AV178" s="12" t="s">
        <v>86</v>
      </c>
      <c r="AW178" s="12" t="s">
        <v>33</v>
      </c>
      <c r="AX178" s="12" t="s">
        <v>77</v>
      </c>
      <c r="AY178" s="246" t="s">
        <v>204</v>
      </c>
    </row>
    <row r="179" spans="1:65" s="2" customFormat="1" ht="16.5" customHeight="1">
      <c r="A179" s="38"/>
      <c r="B179" s="39"/>
      <c r="C179" s="221" t="s">
        <v>376</v>
      </c>
      <c r="D179" s="221" t="s">
        <v>205</v>
      </c>
      <c r="E179" s="222" t="s">
        <v>4258</v>
      </c>
      <c r="F179" s="223" t="s">
        <v>4259</v>
      </c>
      <c r="G179" s="224" t="s">
        <v>208</v>
      </c>
      <c r="H179" s="225">
        <v>14.4</v>
      </c>
      <c r="I179" s="226"/>
      <c r="J179" s="227">
        <f>ROUND(I179*H179,0)</f>
        <v>0</v>
      </c>
      <c r="K179" s="228"/>
      <c r="L179" s="44"/>
      <c r="M179" s="229" t="s">
        <v>1</v>
      </c>
      <c r="N179" s="230" t="s">
        <v>42</v>
      </c>
      <c r="O179" s="91"/>
      <c r="P179" s="231">
        <f>O179*H179</f>
        <v>0</v>
      </c>
      <c r="Q179" s="231">
        <v>0.00247</v>
      </c>
      <c r="R179" s="231">
        <f>Q179*H179</f>
        <v>0.035568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209</v>
      </c>
      <c r="AT179" s="233" t="s">
        <v>205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209</v>
      </c>
      <c r="BM179" s="233" t="s">
        <v>4260</v>
      </c>
    </row>
    <row r="180" spans="1:51" s="12" customFormat="1" ht="12">
      <c r="A180" s="12"/>
      <c r="B180" s="235"/>
      <c r="C180" s="236"/>
      <c r="D180" s="237" t="s">
        <v>210</v>
      </c>
      <c r="E180" s="238" t="s">
        <v>1</v>
      </c>
      <c r="F180" s="239" t="s">
        <v>4261</v>
      </c>
      <c r="G180" s="236"/>
      <c r="H180" s="240">
        <v>2.8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46" t="s">
        <v>210</v>
      </c>
      <c r="AU180" s="246" t="s">
        <v>86</v>
      </c>
      <c r="AV180" s="12" t="s">
        <v>86</v>
      </c>
      <c r="AW180" s="12" t="s">
        <v>33</v>
      </c>
      <c r="AX180" s="12" t="s">
        <v>77</v>
      </c>
      <c r="AY180" s="246" t="s">
        <v>204</v>
      </c>
    </row>
    <row r="181" spans="1:51" s="12" customFormat="1" ht="12">
      <c r="A181" s="12"/>
      <c r="B181" s="235"/>
      <c r="C181" s="236"/>
      <c r="D181" s="237" t="s">
        <v>210</v>
      </c>
      <c r="E181" s="238" t="s">
        <v>1</v>
      </c>
      <c r="F181" s="239" t="s">
        <v>4262</v>
      </c>
      <c r="G181" s="236"/>
      <c r="H181" s="240">
        <v>4.4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46" t="s">
        <v>210</v>
      </c>
      <c r="AU181" s="246" t="s">
        <v>86</v>
      </c>
      <c r="AV181" s="12" t="s">
        <v>86</v>
      </c>
      <c r="AW181" s="12" t="s">
        <v>33</v>
      </c>
      <c r="AX181" s="12" t="s">
        <v>77</v>
      </c>
      <c r="AY181" s="246" t="s">
        <v>204</v>
      </c>
    </row>
    <row r="182" spans="1:51" s="12" customFormat="1" ht="12">
      <c r="A182" s="12"/>
      <c r="B182" s="235"/>
      <c r="C182" s="236"/>
      <c r="D182" s="237" t="s">
        <v>210</v>
      </c>
      <c r="E182" s="238" t="s">
        <v>1</v>
      </c>
      <c r="F182" s="239" t="s">
        <v>4263</v>
      </c>
      <c r="G182" s="236"/>
      <c r="H182" s="240">
        <v>7.2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46" t="s">
        <v>210</v>
      </c>
      <c r="AU182" s="246" t="s">
        <v>86</v>
      </c>
      <c r="AV182" s="12" t="s">
        <v>86</v>
      </c>
      <c r="AW182" s="12" t="s">
        <v>33</v>
      </c>
      <c r="AX182" s="12" t="s">
        <v>77</v>
      </c>
      <c r="AY182" s="246" t="s">
        <v>204</v>
      </c>
    </row>
    <row r="183" spans="1:65" s="2" customFormat="1" ht="16.5" customHeight="1">
      <c r="A183" s="38"/>
      <c r="B183" s="39"/>
      <c r="C183" s="221" t="s">
        <v>256</v>
      </c>
      <c r="D183" s="221" t="s">
        <v>205</v>
      </c>
      <c r="E183" s="222" t="s">
        <v>4264</v>
      </c>
      <c r="F183" s="223" t="s">
        <v>4265</v>
      </c>
      <c r="G183" s="224" t="s">
        <v>208</v>
      </c>
      <c r="H183" s="225">
        <v>14.4</v>
      </c>
      <c r="I183" s="226"/>
      <c r="J183" s="227">
        <f>ROUND(I183*H183,0)</f>
        <v>0</v>
      </c>
      <c r="K183" s="228"/>
      <c r="L183" s="44"/>
      <c r="M183" s="229" t="s">
        <v>1</v>
      </c>
      <c r="N183" s="230" t="s">
        <v>42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209</v>
      </c>
      <c r="AT183" s="233" t="s">
        <v>205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209</v>
      </c>
      <c r="BM183" s="233" t="s">
        <v>4266</v>
      </c>
    </row>
    <row r="184" spans="1:65" s="2" customFormat="1" ht="21.75" customHeight="1">
      <c r="A184" s="38"/>
      <c r="B184" s="39"/>
      <c r="C184" s="221" t="s">
        <v>384</v>
      </c>
      <c r="D184" s="221" t="s">
        <v>205</v>
      </c>
      <c r="E184" s="222" t="s">
        <v>4267</v>
      </c>
      <c r="F184" s="223" t="s">
        <v>4268</v>
      </c>
      <c r="G184" s="224" t="s">
        <v>230</v>
      </c>
      <c r="H184" s="225">
        <v>0.145</v>
      </c>
      <c r="I184" s="226"/>
      <c r="J184" s="227">
        <f>ROUND(I184*H184,0)</f>
        <v>0</v>
      </c>
      <c r="K184" s="228"/>
      <c r="L184" s="44"/>
      <c r="M184" s="229" t="s">
        <v>1</v>
      </c>
      <c r="N184" s="230" t="s">
        <v>42</v>
      </c>
      <c r="O184" s="91"/>
      <c r="P184" s="231">
        <f>O184*H184</f>
        <v>0</v>
      </c>
      <c r="Q184" s="231">
        <v>1.06017</v>
      </c>
      <c r="R184" s="231">
        <f>Q184*H184</f>
        <v>0.15372465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209</v>
      </c>
      <c r="AT184" s="233" t="s">
        <v>205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209</v>
      </c>
      <c r="BM184" s="233" t="s">
        <v>4269</v>
      </c>
    </row>
    <row r="185" spans="1:51" s="12" customFormat="1" ht="12">
      <c r="A185" s="12"/>
      <c r="B185" s="235"/>
      <c r="C185" s="236"/>
      <c r="D185" s="237" t="s">
        <v>210</v>
      </c>
      <c r="E185" s="238" t="s">
        <v>1</v>
      </c>
      <c r="F185" s="239" t="s">
        <v>4270</v>
      </c>
      <c r="G185" s="236"/>
      <c r="H185" s="240">
        <v>0.023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46" t="s">
        <v>210</v>
      </c>
      <c r="AU185" s="246" t="s">
        <v>86</v>
      </c>
      <c r="AV185" s="12" t="s">
        <v>86</v>
      </c>
      <c r="AW185" s="12" t="s">
        <v>33</v>
      </c>
      <c r="AX185" s="12" t="s">
        <v>77</v>
      </c>
      <c r="AY185" s="246" t="s">
        <v>204</v>
      </c>
    </row>
    <row r="186" spans="1:51" s="12" customFormat="1" ht="12">
      <c r="A186" s="12"/>
      <c r="B186" s="235"/>
      <c r="C186" s="236"/>
      <c r="D186" s="237" t="s">
        <v>210</v>
      </c>
      <c r="E186" s="238" t="s">
        <v>1</v>
      </c>
      <c r="F186" s="239" t="s">
        <v>4271</v>
      </c>
      <c r="G186" s="236"/>
      <c r="H186" s="240">
        <v>0.037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6" t="s">
        <v>210</v>
      </c>
      <c r="AU186" s="246" t="s">
        <v>86</v>
      </c>
      <c r="AV186" s="12" t="s">
        <v>86</v>
      </c>
      <c r="AW186" s="12" t="s">
        <v>33</v>
      </c>
      <c r="AX186" s="12" t="s">
        <v>77</v>
      </c>
      <c r="AY186" s="246" t="s">
        <v>204</v>
      </c>
    </row>
    <row r="187" spans="1:51" s="12" customFormat="1" ht="12">
      <c r="A187" s="12"/>
      <c r="B187" s="235"/>
      <c r="C187" s="236"/>
      <c r="D187" s="237" t="s">
        <v>210</v>
      </c>
      <c r="E187" s="238" t="s">
        <v>1</v>
      </c>
      <c r="F187" s="239" t="s">
        <v>4272</v>
      </c>
      <c r="G187" s="236"/>
      <c r="H187" s="240">
        <v>0.085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46" t="s">
        <v>210</v>
      </c>
      <c r="AU187" s="246" t="s">
        <v>86</v>
      </c>
      <c r="AV187" s="12" t="s">
        <v>86</v>
      </c>
      <c r="AW187" s="12" t="s">
        <v>33</v>
      </c>
      <c r="AX187" s="12" t="s">
        <v>77</v>
      </c>
      <c r="AY187" s="246" t="s">
        <v>204</v>
      </c>
    </row>
    <row r="188" spans="1:65" s="2" customFormat="1" ht="16.5" customHeight="1">
      <c r="A188" s="38"/>
      <c r="B188" s="39"/>
      <c r="C188" s="221" t="s">
        <v>389</v>
      </c>
      <c r="D188" s="221" t="s">
        <v>205</v>
      </c>
      <c r="E188" s="222" t="s">
        <v>4273</v>
      </c>
      <c r="F188" s="223" t="s">
        <v>4274</v>
      </c>
      <c r="G188" s="224" t="s">
        <v>230</v>
      </c>
      <c r="H188" s="225">
        <v>0.693</v>
      </c>
      <c r="I188" s="226"/>
      <c r="J188" s="227">
        <f>ROUND(I188*H188,0)</f>
        <v>0</v>
      </c>
      <c r="K188" s="228"/>
      <c r="L188" s="44"/>
      <c r="M188" s="229" t="s">
        <v>1</v>
      </c>
      <c r="N188" s="230" t="s">
        <v>42</v>
      </c>
      <c r="O188" s="91"/>
      <c r="P188" s="231">
        <f>O188*H188</f>
        <v>0</v>
      </c>
      <c r="Q188" s="231">
        <v>1.06277</v>
      </c>
      <c r="R188" s="231">
        <f>Q188*H188</f>
        <v>0.73649961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209</v>
      </c>
      <c r="AT188" s="233" t="s">
        <v>205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209</v>
      </c>
      <c r="BM188" s="233" t="s">
        <v>4275</v>
      </c>
    </row>
    <row r="189" spans="1:51" s="12" customFormat="1" ht="12">
      <c r="A189" s="12"/>
      <c r="B189" s="235"/>
      <c r="C189" s="236"/>
      <c r="D189" s="237" t="s">
        <v>210</v>
      </c>
      <c r="E189" s="238" t="s">
        <v>1</v>
      </c>
      <c r="F189" s="239" t="s">
        <v>4276</v>
      </c>
      <c r="G189" s="236"/>
      <c r="H189" s="240">
        <v>0.08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46" t="s">
        <v>210</v>
      </c>
      <c r="AU189" s="246" t="s">
        <v>86</v>
      </c>
      <c r="AV189" s="12" t="s">
        <v>86</v>
      </c>
      <c r="AW189" s="12" t="s">
        <v>33</v>
      </c>
      <c r="AX189" s="12" t="s">
        <v>77</v>
      </c>
      <c r="AY189" s="246" t="s">
        <v>204</v>
      </c>
    </row>
    <row r="190" spans="1:51" s="12" customFormat="1" ht="12">
      <c r="A190" s="12"/>
      <c r="B190" s="235"/>
      <c r="C190" s="236"/>
      <c r="D190" s="237" t="s">
        <v>210</v>
      </c>
      <c r="E190" s="238" t="s">
        <v>1</v>
      </c>
      <c r="F190" s="239" t="s">
        <v>4277</v>
      </c>
      <c r="G190" s="236"/>
      <c r="H190" s="240">
        <v>0.16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46" t="s">
        <v>210</v>
      </c>
      <c r="AU190" s="246" t="s">
        <v>86</v>
      </c>
      <c r="AV190" s="12" t="s">
        <v>86</v>
      </c>
      <c r="AW190" s="12" t="s">
        <v>33</v>
      </c>
      <c r="AX190" s="12" t="s">
        <v>77</v>
      </c>
      <c r="AY190" s="246" t="s">
        <v>204</v>
      </c>
    </row>
    <row r="191" spans="1:51" s="12" customFormat="1" ht="12">
      <c r="A191" s="12"/>
      <c r="B191" s="235"/>
      <c r="C191" s="236"/>
      <c r="D191" s="237" t="s">
        <v>210</v>
      </c>
      <c r="E191" s="238" t="s">
        <v>1</v>
      </c>
      <c r="F191" s="239" t="s">
        <v>4278</v>
      </c>
      <c r="G191" s="236"/>
      <c r="H191" s="240">
        <v>0.453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46" t="s">
        <v>210</v>
      </c>
      <c r="AU191" s="246" t="s">
        <v>86</v>
      </c>
      <c r="AV191" s="12" t="s">
        <v>86</v>
      </c>
      <c r="AW191" s="12" t="s">
        <v>33</v>
      </c>
      <c r="AX191" s="12" t="s">
        <v>77</v>
      </c>
      <c r="AY191" s="246" t="s">
        <v>204</v>
      </c>
    </row>
    <row r="192" spans="1:63" s="11" customFormat="1" ht="22.8" customHeight="1">
      <c r="A192" s="11"/>
      <c r="B192" s="207"/>
      <c r="C192" s="208"/>
      <c r="D192" s="209" t="s">
        <v>76</v>
      </c>
      <c r="E192" s="268" t="s">
        <v>118</v>
      </c>
      <c r="F192" s="268" t="s">
        <v>541</v>
      </c>
      <c r="G192" s="208"/>
      <c r="H192" s="208"/>
      <c r="I192" s="211"/>
      <c r="J192" s="269">
        <f>BK192</f>
        <v>0</v>
      </c>
      <c r="K192" s="208"/>
      <c r="L192" s="213"/>
      <c r="M192" s="214"/>
      <c r="N192" s="215"/>
      <c r="O192" s="215"/>
      <c r="P192" s="216">
        <f>SUM(P193:P210)</f>
        <v>0</v>
      </c>
      <c r="Q192" s="215"/>
      <c r="R192" s="216">
        <f>SUM(R193:R210)</f>
        <v>14.07785</v>
      </c>
      <c r="S192" s="215"/>
      <c r="T192" s="217">
        <f>SUM(T193:T210)</f>
        <v>0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R192" s="218" t="s">
        <v>8</v>
      </c>
      <c r="AT192" s="219" t="s">
        <v>76</v>
      </c>
      <c r="AU192" s="219" t="s">
        <v>8</v>
      </c>
      <c r="AY192" s="218" t="s">
        <v>204</v>
      </c>
      <c r="BK192" s="220">
        <f>SUM(BK193:BK210)</f>
        <v>0</v>
      </c>
    </row>
    <row r="193" spans="1:65" s="2" customFormat="1" ht="21.75" customHeight="1">
      <c r="A193" s="38"/>
      <c r="B193" s="39"/>
      <c r="C193" s="221" t="s">
        <v>394</v>
      </c>
      <c r="D193" s="221" t="s">
        <v>205</v>
      </c>
      <c r="E193" s="222" t="s">
        <v>4279</v>
      </c>
      <c r="F193" s="223" t="s">
        <v>4280</v>
      </c>
      <c r="G193" s="224" t="s">
        <v>274</v>
      </c>
      <c r="H193" s="225">
        <v>55</v>
      </c>
      <c r="I193" s="226"/>
      <c r="J193" s="227">
        <f>ROUND(I193*H193,0)</f>
        <v>0</v>
      </c>
      <c r="K193" s="228"/>
      <c r="L193" s="44"/>
      <c r="M193" s="229" t="s">
        <v>1</v>
      </c>
      <c r="N193" s="230" t="s">
        <v>42</v>
      </c>
      <c r="O193" s="91"/>
      <c r="P193" s="231">
        <f>O193*H193</f>
        <v>0</v>
      </c>
      <c r="Q193" s="231">
        <v>0.17489</v>
      </c>
      <c r="R193" s="231">
        <f>Q193*H193</f>
        <v>9.61895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209</v>
      </c>
      <c r="AT193" s="233" t="s">
        <v>205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209</v>
      </c>
      <c r="BM193" s="233" t="s">
        <v>4281</v>
      </c>
    </row>
    <row r="194" spans="1:65" s="2" customFormat="1" ht="21.75" customHeight="1">
      <c r="A194" s="38"/>
      <c r="B194" s="39"/>
      <c r="C194" s="280" t="s">
        <v>399</v>
      </c>
      <c r="D194" s="280" t="s">
        <v>366</v>
      </c>
      <c r="E194" s="281" t="s">
        <v>4282</v>
      </c>
      <c r="F194" s="282" t="s">
        <v>4283</v>
      </c>
      <c r="G194" s="283" t="s">
        <v>274</v>
      </c>
      <c r="H194" s="284">
        <v>51</v>
      </c>
      <c r="I194" s="285"/>
      <c r="J194" s="286">
        <f>ROUND(I194*H194,0)</f>
        <v>0</v>
      </c>
      <c r="K194" s="287"/>
      <c r="L194" s="288"/>
      <c r="M194" s="289" t="s">
        <v>1</v>
      </c>
      <c r="N194" s="290" t="s">
        <v>42</v>
      </c>
      <c r="O194" s="91"/>
      <c r="P194" s="231">
        <f>O194*H194</f>
        <v>0</v>
      </c>
      <c r="Q194" s="231">
        <v>0.0037</v>
      </c>
      <c r="R194" s="231">
        <f>Q194*H194</f>
        <v>0.1887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223</v>
      </c>
      <c r="AT194" s="233" t="s">
        <v>366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209</v>
      </c>
      <c r="BM194" s="233" t="s">
        <v>4284</v>
      </c>
    </row>
    <row r="195" spans="1:65" s="2" customFormat="1" ht="21.75" customHeight="1">
      <c r="A195" s="38"/>
      <c r="B195" s="39"/>
      <c r="C195" s="280" t="s">
        <v>406</v>
      </c>
      <c r="D195" s="280" t="s">
        <v>366</v>
      </c>
      <c r="E195" s="281" t="s">
        <v>4285</v>
      </c>
      <c r="F195" s="282" t="s">
        <v>4286</v>
      </c>
      <c r="G195" s="283" t="s">
        <v>274</v>
      </c>
      <c r="H195" s="284">
        <v>4</v>
      </c>
      <c r="I195" s="285"/>
      <c r="J195" s="286">
        <f>ROUND(I195*H195,0)</f>
        <v>0</v>
      </c>
      <c r="K195" s="287"/>
      <c r="L195" s="288"/>
      <c r="M195" s="289" t="s">
        <v>1</v>
      </c>
      <c r="N195" s="290" t="s">
        <v>42</v>
      </c>
      <c r="O195" s="91"/>
      <c r="P195" s="231">
        <f>O195*H195</f>
        <v>0</v>
      </c>
      <c r="Q195" s="231">
        <v>0.0047</v>
      </c>
      <c r="R195" s="231">
        <f>Q195*H195</f>
        <v>0.0188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223</v>
      </c>
      <c r="AT195" s="233" t="s">
        <v>366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209</v>
      </c>
      <c r="BM195" s="233" t="s">
        <v>4287</v>
      </c>
    </row>
    <row r="196" spans="1:65" s="2" customFormat="1" ht="21.75" customHeight="1">
      <c r="A196" s="38"/>
      <c r="B196" s="39"/>
      <c r="C196" s="221" t="s">
        <v>488</v>
      </c>
      <c r="D196" s="221" t="s">
        <v>205</v>
      </c>
      <c r="E196" s="222" t="s">
        <v>4288</v>
      </c>
      <c r="F196" s="223" t="s">
        <v>4289</v>
      </c>
      <c r="G196" s="224" t="s">
        <v>274</v>
      </c>
      <c r="H196" s="225">
        <v>16</v>
      </c>
      <c r="I196" s="226"/>
      <c r="J196" s="227">
        <f>ROUND(I196*H196,0)</f>
        <v>0</v>
      </c>
      <c r="K196" s="228"/>
      <c r="L196" s="44"/>
      <c r="M196" s="229" t="s">
        <v>1</v>
      </c>
      <c r="N196" s="230" t="s">
        <v>42</v>
      </c>
      <c r="O196" s="91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3" t="s">
        <v>209</v>
      </c>
      <c r="AT196" s="233" t="s">
        <v>205</v>
      </c>
      <c r="AU196" s="233" t="s">
        <v>86</v>
      </c>
      <c r="AY196" s="17" t="s">
        <v>204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8</v>
      </c>
      <c r="BK196" s="234">
        <f>ROUND(I196*H196,0)</f>
        <v>0</v>
      </c>
      <c r="BL196" s="17" t="s">
        <v>209</v>
      </c>
      <c r="BM196" s="233" t="s">
        <v>4290</v>
      </c>
    </row>
    <row r="197" spans="1:51" s="12" customFormat="1" ht="12">
      <c r="A197" s="12"/>
      <c r="B197" s="235"/>
      <c r="C197" s="236"/>
      <c r="D197" s="237" t="s">
        <v>210</v>
      </c>
      <c r="E197" s="238" t="s">
        <v>1</v>
      </c>
      <c r="F197" s="239" t="s">
        <v>4291</v>
      </c>
      <c r="G197" s="236"/>
      <c r="H197" s="240">
        <v>16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46" t="s">
        <v>210</v>
      </c>
      <c r="AU197" s="246" t="s">
        <v>86</v>
      </c>
      <c r="AV197" s="12" t="s">
        <v>86</v>
      </c>
      <c r="AW197" s="12" t="s">
        <v>33</v>
      </c>
      <c r="AX197" s="12" t="s">
        <v>77</v>
      </c>
      <c r="AY197" s="246" t="s">
        <v>204</v>
      </c>
    </row>
    <row r="198" spans="1:65" s="2" customFormat="1" ht="21.75" customHeight="1">
      <c r="A198" s="38"/>
      <c r="B198" s="39"/>
      <c r="C198" s="280" t="s">
        <v>573</v>
      </c>
      <c r="D198" s="280" t="s">
        <v>366</v>
      </c>
      <c r="E198" s="281" t="s">
        <v>4292</v>
      </c>
      <c r="F198" s="282" t="s">
        <v>4293</v>
      </c>
      <c r="G198" s="283" t="s">
        <v>274</v>
      </c>
      <c r="H198" s="284">
        <v>16</v>
      </c>
      <c r="I198" s="285"/>
      <c r="J198" s="286">
        <f>ROUND(I198*H198,0)</f>
        <v>0</v>
      </c>
      <c r="K198" s="287"/>
      <c r="L198" s="288"/>
      <c r="M198" s="289" t="s">
        <v>1</v>
      </c>
      <c r="N198" s="290" t="s">
        <v>42</v>
      </c>
      <c r="O198" s="91"/>
      <c r="P198" s="231">
        <f>O198*H198</f>
        <v>0</v>
      </c>
      <c r="Q198" s="231">
        <v>0.0034</v>
      </c>
      <c r="R198" s="231">
        <f>Q198*H198</f>
        <v>0.0544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223</v>
      </c>
      <c r="AT198" s="233" t="s">
        <v>366</v>
      </c>
      <c r="AU198" s="233" t="s">
        <v>86</v>
      </c>
      <c r="AY198" s="17" t="s">
        <v>204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</v>
      </c>
      <c r="BK198" s="234">
        <f>ROUND(I198*H198,0)</f>
        <v>0</v>
      </c>
      <c r="BL198" s="17" t="s">
        <v>209</v>
      </c>
      <c r="BM198" s="233" t="s">
        <v>4294</v>
      </c>
    </row>
    <row r="199" spans="1:65" s="2" customFormat="1" ht="21.75" customHeight="1">
      <c r="A199" s="38"/>
      <c r="B199" s="39"/>
      <c r="C199" s="280" t="s">
        <v>491</v>
      </c>
      <c r="D199" s="280" t="s">
        <v>366</v>
      </c>
      <c r="E199" s="281" t="s">
        <v>4295</v>
      </c>
      <c r="F199" s="282" t="s">
        <v>4296</v>
      </c>
      <c r="G199" s="283" t="s">
        <v>274</v>
      </c>
      <c r="H199" s="284">
        <v>16</v>
      </c>
      <c r="I199" s="285"/>
      <c r="J199" s="286">
        <f>ROUND(I199*H199,0)</f>
        <v>0</v>
      </c>
      <c r="K199" s="287"/>
      <c r="L199" s="288"/>
      <c r="M199" s="289" t="s">
        <v>1</v>
      </c>
      <c r="N199" s="290" t="s">
        <v>42</v>
      </c>
      <c r="O199" s="91"/>
      <c r="P199" s="231">
        <f>O199*H199</f>
        <v>0</v>
      </c>
      <c r="Q199" s="231">
        <v>0.0002</v>
      </c>
      <c r="R199" s="231">
        <f>Q199*H199</f>
        <v>0.0032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223</v>
      </c>
      <c r="AT199" s="233" t="s">
        <v>366</v>
      </c>
      <c r="AU199" s="233" t="s">
        <v>86</v>
      </c>
      <c r="AY199" s="17" t="s">
        <v>204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</v>
      </c>
      <c r="BK199" s="234">
        <f>ROUND(I199*H199,0)</f>
        <v>0</v>
      </c>
      <c r="BL199" s="17" t="s">
        <v>209</v>
      </c>
      <c r="BM199" s="233" t="s">
        <v>4297</v>
      </c>
    </row>
    <row r="200" spans="1:65" s="2" customFormat="1" ht="21.75" customHeight="1">
      <c r="A200" s="38"/>
      <c r="B200" s="39"/>
      <c r="C200" s="221" t="s">
        <v>581</v>
      </c>
      <c r="D200" s="221" t="s">
        <v>205</v>
      </c>
      <c r="E200" s="222" t="s">
        <v>4298</v>
      </c>
      <c r="F200" s="223" t="s">
        <v>4299</v>
      </c>
      <c r="G200" s="224" t="s">
        <v>274</v>
      </c>
      <c r="H200" s="225">
        <v>54</v>
      </c>
      <c r="I200" s="226"/>
      <c r="J200" s="227">
        <f>ROUND(I200*H200,0)</f>
        <v>0</v>
      </c>
      <c r="K200" s="228"/>
      <c r="L200" s="44"/>
      <c r="M200" s="229" t="s">
        <v>1</v>
      </c>
      <c r="N200" s="230" t="s">
        <v>42</v>
      </c>
      <c r="O200" s="91"/>
      <c r="P200" s="231">
        <f>O200*H200</f>
        <v>0</v>
      </c>
      <c r="Q200" s="231">
        <v>0.0004</v>
      </c>
      <c r="R200" s="231">
        <f>Q200*H200</f>
        <v>0.0216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209</v>
      </c>
      <c r="AT200" s="233" t="s">
        <v>205</v>
      </c>
      <c r="AU200" s="233" t="s">
        <v>86</v>
      </c>
      <c r="AY200" s="17" t="s">
        <v>204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</v>
      </c>
      <c r="BK200" s="234">
        <f>ROUND(I200*H200,0)</f>
        <v>0</v>
      </c>
      <c r="BL200" s="17" t="s">
        <v>209</v>
      </c>
      <c r="BM200" s="233" t="s">
        <v>4300</v>
      </c>
    </row>
    <row r="201" spans="1:65" s="2" customFormat="1" ht="16.5" customHeight="1">
      <c r="A201" s="38"/>
      <c r="B201" s="39"/>
      <c r="C201" s="280" t="s">
        <v>498</v>
      </c>
      <c r="D201" s="280" t="s">
        <v>366</v>
      </c>
      <c r="E201" s="281" t="s">
        <v>4301</v>
      </c>
      <c r="F201" s="282" t="s">
        <v>4302</v>
      </c>
      <c r="G201" s="283" t="s">
        <v>274</v>
      </c>
      <c r="H201" s="284">
        <v>54.54</v>
      </c>
      <c r="I201" s="285"/>
      <c r="J201" s="286">
        <f>ROUND(I201*H201,0)</f>
        <v>0</v>
      </c>
      <c r="K201" s="287"/>
      <c r="L201" s="288"/>
      <c r="M201" s="289" t="s">
        <v>1</v>
      </c>
      <c r="N201" s="290" t="s">
        <v>42</v>
      </c>
      <c r="O201" s="91"/>
      <c r="P201" s="231">
        <f>O201*H201</f>
        <v>0</v>
      </c>
      <c r="Q201" s="231">
        <v>0.07</v>
      </c>
      <c r="R201" s="231">
        <f>Q201*H201</f>
        <v>3.8178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223</v>
      </c>
      <c r="AT201" s="233" t="s">
        <v>366</v>
      </c>
      <c r="AU201" s="233" t="s">
        <v>86</v>
      </c>
      <c r="AY201" s="17" t="s">
        <v>204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</v>
      </c>
      <c r="BK201" s="234">
        <f>ROUND(I201*H201,0)</f>
        <v>0</v>
      </c>
      <c r="BL201" s="17" t="s">
        <v>209</v>
      </c>
      <c r="BM201" s="233" t="s">
        <v>4303</v>
      </c>
    </row>
    <row r="202" spans="1:51" s="12" customFormat="1" ht="12">
      <c r="A202" s="12"/>
      <c r="B202" s="235"/>
      <c r="C202" s="236"/>
      <c r="D202" s="237" t="s">
        <v>210</v>
      </c>
      <c r="E202" s="238" t="s">
        <v>1</v>
      </c>
      <c r="F202" s="239" t="s">
        <v>4304</v>
      </c>
      <c r="G202" s="236"/>
      <c r="H202" s="240">
        <v>54.54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46" t="s">
        <v>210</v>
      </c>
      <c r="AU202" s="246" t="s">
        <v>86</v>
      </c>
      <c r="AV202" s="12" t="s">
        <v>86</v>
      </c>
      <c r="AW202" s="12" t="s">
        <v>33</v>
      </c>
      <c r="AX202" s="12" t="s">
        <v>77</v>
      </c>
      <c r="AY202" s="246" t="s">
        <v>204</v>
      </c>
    </row>
    <row r="203" spans="1:65" s="2" customFormat="1" ht="33" customHeight="1">
      <c r="A203" s="38"/>
      <c r="B203" s="39"/>
      <c r="C203" s="280" t="s">
        <v>589</v>
      </c>
      <c r="D203" s="280" t="s">
        <v>366</v>
      </c>
      <c r="E203" s="281" t="s">
        <v>4305</v>
      </c>
      <c r="F203" s="282" t="s">
        <v>4306</v>
      </c>
      <c r="G203" s="283" t="s">
        <v>274</v>
      </c>
      <c r="H203" s="284">
        <v>55</v>
      </c>
      <c r="I203" s="285"/>
      <c r="J203" s="286">
        <f>ROUND(I203*H203,0)</f>
        <v>0</v>
      </c>
      <c r="K203" s="287"/>
      <c r="L203" s="288"/>
      <c r="M203" s="289" t="s">
        <v>1</v>
      </c>
      <c r="N203" s="290" t="s">
        <v>42</v>
      </c>
      <c r="O203" s="91"/>
      <c r="P203" s="231">
        <f>O203*H203</f>
        <v>0</v>
      </c>
      <c r="Q203" s="231">
        <v>0.0025</v>
      </c>
      <c r="R203" s="231">
        <f>Q203*H203</f>
        <v>0.1375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223</v>
      </c>
      <c r="AT203" s="233" t="s">
        <v>366</v>
      </c>
      <c r="AU203" s="233" t="s">
        <v>86</v>
      </c>
      <c r="AY203" s="17" t="s">
        <v>204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</v>
      </c>
      <c r="BK203" s="234">
        <f>ROUND(I203*H203,0)</f>
        <v>0</v>
      </c>
      <c r="BL203" s="17" t="s">
        <v>209</v>
      </c>
      <c r="BM203" s="233" t="s">
        <v>4307</v>
      </c>
    </row>
    <row r="204" spans="1:65" s="2" customFormat="1" ht="21.75" customHeight="1">
      <c r="A204" s="38"/>
      <c r="B204" s="39"/>
      <c r="C204" s="221" t="s">
        <v>506</v>
      </c>
      <c r="D204" s="221" t="s">
        <v>205</v>
      </c>
      <c r="E204" s="222" t="s">
        <v>4308</v>
      </c>
      <c r="F204" s="223" t="s">
        <v>4309</v>
      </c>
      <c r="G204" s="224" t="s">
        <v>473</v>
      </c>
      <c r="H204" s="225">
        <v>137.16</v>
      </c>
      <c r="I204" s="226"/>
      <c r="J204" s="227">
        <f>ROUND(I204*H204,0)</f>
        <v>0</v>
      </c>
      <c r="K204" s="228"/>
      <c r="L204" s="44"/>
      <c r="M204" s="229" t="s">
        <v>1</v>
      </c>
      <c r="N204" s="230" t="s">
        <v>42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209</v>
      </c>
      <c r="AT204" s="233" t="s">
        <v>205</v>
      </c>
      <c r="AU204" s="233" t="s">
        <v>86</v>
      </c>
      <c r="AY204" s="17" t="s">
        <v>204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</v>
      </c>
      <c r="BK204" s="234">
        <f>ROUND(I204*H204,0)</f>
        <v>0</v>
      </c>
      <c r="BL204" s="17" t="s">
        <v>209</v>
      </c>
      <c r="BM204" s="233" t="s">
        <v>4310</v>
      </c>
    </row>
    <row r="205" spans="1:65" s="2" customFormat="1" ht="21.75" customHeight="1">
      <c r="A205" s="38"/>
      <c r="B205" s="39"/>
      <c r="C205" s="280" t="s">
        <v>599</v>
      </c>
      <c r="D205" s="280" t="s">
        <v>366</v>
      </c>
      <c r="E205" s="281" t="s">
        <v>4311</v>
      </c>
      <c r="F205" s="282" t="s">
        <v>4312</v>
      </c>
      <c r="G205" s="283" t="s">
        <v>473</v>
      </c>
      <c r="H205" s="284">
        <v>150</v>
      </c>
      <c r="I205" s="285"/>
      <c r="J205" s="286">
        <f>ROUND(I205*H205,0)</f>
        <v>0</v>
      </c>
      <c r="K205" s="287"/>
      <c r="L205" s="288"/>
      <c r="M205" s="289" t="s">
        <v>1</v>
      </c>
      <c r="N205" s="290" t="s">
        <v>42</v>
      </c>
      <c r="O205" s="91"/>
      <c r="P205" s="231">
        <f>O205*H205</f>
        <v>0</v>
      </c>
      <c r="Q205" s="231">
        <v>0.00131</v>
      </c>
      <c r="R205" s="231">
        <f>Q205*H205</f>
        <v>0.1965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223</v>
      </c>
      <c r="AT205" s="233" t="s">
        <v>366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209</v>
      </c>
      <c r="BM205" s="233" t="s">
        <v>4313</v>
      </c>
    </row>
    <row r="206" spans="1:65" s="2" customFormat="1" ht="21.75" customHeight="1">
      <c r="A206" s="38"/>
      <c r="B206" s="39"/>
      <c r="C206" s="221" t="s">
        <v>604</v>
      </c>
      <c r="D206" s="221" t="s">
        <v>205</v>
      </c>
      <c r="E206" s="222" t="s">
        <v>4314</v>
      </c>
      <c r="F206" s="223" t="s">
        <v>4315</v>
      </c>
      <c r="G206" s="224" t="s">
        <v>473</v>
      </c>
      <c r="H206" s="225">
        <v>411.48</v>
      </c>
      <c r="I206" s="226"/>
      <c r="J206" s="227">
        <f>ROUND(I206*H206,0)</f>
        <v>0</v>
      </c>
      <c r="K206" s="228"/>
      <c r="L206" s="44"/>
      <c r="M206" s="229" t="s">
        <v>1</v>
      </c>
      <c r="N206" s="230" t="s">
        <v>42</v>
      </c>
      <c r="O206" s="91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209</v>
      </c>
      <c r="AT206" s="233" t="s">
        <v>205</v>
      </c>
      <c r="AU206" s="233" t="s">
        <v>86</v>
      </c>
      <c r="AY206" s="17" t="s">
        <v>204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</v>
      </c>
      <c r="BK206" s="234">
        <f>ROUND(I206*H206,0)</f>
        <v>0</v>
      </c>
      <c r="BL206" s="17" t="s">
        <v>209</v>
      </c>
      <c r="BM206" s="233" t="s">
        <v>4316</v>
      </c>
    </row>
    <row r="207" spans="1:51" s="12" customFormat="1" ht="12">
      <c r="A207" s="12"/>
      <c r="B207" s="235"/>
      <c r="C207" s="236"/>
      <c r="D207" s="237" t="s">
        <v>210</v>
      </c>
      <c r="E207" s="238" t="s">
        <v>1</v>
      </c>
      <c r="F207" s="239" t="s">
        <v>4317</v>
      </c>
      <c r="G207" s="236"/>
      <c r="H207" s="240">
        <v>411.48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46" t="s">
        <v>210</v>
      </c>
      <c r="AU207" s="246" t="s">
        <v>86</v>
      </c>
      <c r="AV207" s="12" t="s">
        <v>86</v>
      </c>
      <c r="AW207" s="12" t="s">
        <v>33</v>
      </c>
      <c r="AX207" s="12" t="s">
        <v>77</v>
      </c>
      <c r="AY207" s="246" t="s">
        <v>204</v>
      </c>
    </row>
    <row r="208" spans="1:65" s="2" customFormat="1" ht="16.5" customHeight="1">
      <c r="A208" s="38"/>
      <c r="B208" s="39"/>
      <c r="C208" s="280" t="s">
        <v>609</v>
      </c>
      <c r="D208" s="280" t="s">
        <v>366</v>
      </c>
      <c r="E208" s="281" t="s">
        <v>4318</v>
      </c>
      <c r="F208" s="282" t="s">
        <v>4319</v>
      </c>
      <c r="G208" s="283" t="s">
        <v>473</v>
      </c>
      <c r="H208" s="284">
        <v>450</v>
      </c>
      <c r="I208" s="285"/>
      <c r="J208" s="286">
        <f>ROUND(I208*H208,0)</f>
        <v>0</v>
      </c>
      <c r="K208" s="287"/>
      <c r="L208" s="288"/>
      <c r="M208" s="289" t="s">
        <v>1</v>
      </c>
      <c r="N208" s="290" t="s">
        <v>42</v>
      </c>
      <c r="O208" s="91"/>
      <c r="P208" s="231">
        <f>O208*H208</f>
        <v>0</v>
      </c>
      <c r="Q208" s="231">
        <v>4E-05</v>
      </c>
      <c r="R208" s="231">
        <f>Q208*H208</f>
        <v>0.018000000000000002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223</v>
      </c>
      <c r="AT208" s="233" t="s">
        <v>366</v>
      </c>
      <c r="AU208" s="233" t="s">
        <v>86</v>
      </c>
      <c r="AY208" s="17" t="s">
        <v>204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</v>
      </c>
      <c r="BK208" s="234">
        <f>ROUND(I208*H208,0)</f>
        <v>0</v>
      </c>
      <c r="BL208" s="17" t="s">
        <v>209</v>
      </c>
      <c r="BM208" s="233" t="s">
        <v>4320</v>
      </c>
    </row>
    <row r="209" spans="1:65" s="2" customFormat="1" ht="16.5" customHeight="1">
      <c r="A209" s="38"/>
      <c r="B209" s="39"/>
      <c r="C209" s="280" t="s">
        <v>518</v>
      </c>
      <c r="D209" s="280" t="s">
        <v>366</v>
      </c>
      <c r="E209" s="281" t="s">
        <v>4321</v>
      </c>
      <c r="F209" s="282" t="s">
        <v>4322</v>
      </c>
      <c r="G209" s="283" t="s">
        <v>274</v>
      </c>
      <c r="H209" s="284">
        <v>24</v>
      </c>
      <c r="I209" s="285"/>
      <c r="J209" s="286">
        <f>ROUND(I209*H209,0)</f>
        <v>0</v>
      </c>
      <c r="K209" s="287"/>
      <c r="L209" s="288"/>
      <c r="M209" s="289" t="s">
        <v>1</v>
      </c>
      <c r="N209" s="290" t="s">
        <v>42</v>
      </c>
      <c r="O209" s="91"/>
      <c r="P209" s="231">
        <f>O209*H209</f>
        <v>0</v>
      </c>
      <c r="Q209" s="231">
        <v>0.0001</v>
      </c>
      <c r="R209" s="231">
        <f>Q209*H209</f>
        <v>0.0024000000000000002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223</v>
      </c>
      <c r="AT209" s="233" t="s">
        <v>366</v>
      </c>
      <c r="AU209" s="233" t="s">
        <v>86</v>
      </c>
      <c r="AY209" s="17" t="s">
        <v>204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</v>
      </c>
      <c r="BK209" s="234">
        <f>ROUND(I209*H209,0)</f>
        <v>0</v>
      </c>
      <c r="BL209" s="17" t="s">
        <v>209</v>
      </c>
      <c r="BM209" s="233" t="s">
        <v>4323</v>
      </c>
    </row>
    <row r="210" spans="1:51" s="12" customFormat="1" ht="12">
      <c r="A210" s="12"/>
      <c r="B210" s="235"/>
      <c r="C210" s="236"/>
      <c r="D210" s="237" t="s">
        <v>210</v>
      </c>
      <c r="E210" s="238" t="s">
        <v>1</v>
      </c>
      <c r="F210" s="239" t="s">
        <v>4324</v>
      </c>
      <c r="G210" s="236"/>
      <c r="H210" s="240">
        <v>24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46" t="s">
        <v>210</v>
      </c>
      <c r="AU210" s="246" t="s">
        <v>86</v>
      </c>
      <c r="AV210" s="12" t="s">
        <v>86</v>
      </c>
      <c r="AW210" s="12" t="s">
        <v>33</v>
      </c>
      <c r="AX210" s="12" t="s">
        <v>77</v>
      </c>
      <c r="AY210" s="246" t="s">
        <v>204</v>
      </c>
    </row>
    <row r="211" spans="1:63" s="11" customFormat="1" ht="22.8" customHeight="1">
      <c r="A211" s="11"/>
      <c r="B211" s="207"/>
      <c r="C211" s="208"/>
      <c r="D211" s="209" t="s">
        <v>76</v>
      </c>
      <c r="E211" s="268" t="s">
        <v>224</v>
      </c>
      <c r="F211" s="268" t="s">
        <v>3134</v>
      </c>
      <c r="G211" s="208"/>
      <c r="H211" s="208"/>
      <c r="I211" s="211"/>
      <c r="J211" s="269">
        <f>BK211</f>
        <v>0</v>
      </c>
      <c r="K211" s="208"/>
      <c r="L211" s="213"/>
      <c r="M211" s="214"/>
      <c r="N211" s="215"/>
      <c r="O211" s="215"/>
      <c r="P211" s="216">
        <f>SUM(P212:P226)</f>
        <v>0</v>
      </c>
      <c r="Q211" s="215"/>
      <c r="R211" s="216">
        <f>SUM(R212:R226)</f>
        <v>1352.0113033</v>
      </c>
      <c r="S211" s="215"/>
      <c r="T211" s="217">
        <f>SUM(T212:T226)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18" t="s">
        <v>8</v>
      </c>
      <c r="AT211" s="219" t="s">
        <v>76</v>
      </c>
      <c r="AU211" s="219" t="s">
        <v>8</v>
      </c>
      <c r="AY211" s="218" t="s">
        <v>204</v>
      </c>
      <c r="BK211" s="220">
        <f>SUM(BK212:BK226)</f>
        <v>0</v>
      </c>
    </row>
    <row r="212" spans="1:65" s="2" customFormat="1" ht="33" customHeight="1">
      <c r="A212" s="38"/>
      <c r="B212" s="39"/>
      <c r="C212" s="221" t="s">
        <v>618</v>
      </c>
      <c r="D212" s="221" t="s">
        <v>205</v>
      </c>
      <c r="E212" s="222" t="s">
        <v>4325</v>
      </c>
      <c r="F212" s="223" t="s">
        <v>4326</v>
      </c>
      <c r="G212" s="224" t="s">
        <v>208</v>
      </c>
      <c r="H212" s="225">
        <v>185.16</v>
      </c>
      <c r="I212" s="226"/>
      <c r="J212" s="227">
        <f>ROUND(I212*H212,0)</f>
        <v>0</v>
      </c>
      <c r="K212" s="228"/>
      <c r="L212" s="44"/>
      <c r="M212" s="229" t="s">
        <v>1</v>
      </c>
      <c r="N212" s="230" t="s">
        <v>42</v>
      </c>
      <c r="O212" s="91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209</v>
      </c>
      <c r="AT212" s="233" t="s">
        <v>205</v>
      </c>
      <c r="AU212" s="233" t="s">
        <v>86</v>
      </c>
      <c r="AY212" s="17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</v>
      </c>
      <c r="BK212" s="234">
        <f>ROUND(I212*H212,0)</f>
        <v>0</v>
      </c>
      <c r="BL212" s="17" t="s">
        <v>209</v>
      </c>
      <c r="BM212" s="233" t="s">
        <v>4327</v>
      </c>
    </row>
    <row r="213" spans="1:51" s="12" customFormat="1" ht="12">
      <c r="A213" s="12"/>
      <c r="B213" s="235"/>
      <c r="C213" s="236"/>
      <c r="D213" s="237" t="s">
        <v>210</v>
      </c>
      <c r="E213" s="238" t="s">
        <v>1</v>
      </c>
      <c r="F213" s="239" t="s">
        <v>4232</v>
      </c>
      <c r="G213" s="236"/>
      <c r="H213" s="240">
        <v>185.16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46" t="s">
        <v>210</v>
      </c>
      <c r="AU213" s="246" t="s">
        <v>86</v>
      </c>
      <c r="AV213" s="12" t="s">
        <v>86</v>
      </c>
      <c r="AW213" s="12" t="s">
        <v>33</v>
      </c>
      <c r="AX213" s="12" t="s">
        <v>77</v>
      </c>
      <c r="AY213" s="246" t="s">
        <v>204</v>
      </c>
    </row>
    <row r="214" spans="1:65" s="2" customFormat="1" ht="33" customHeight="1">
      <c r="A214" s="38"/>
      <c r="B214" s="39"/>
      <c r="C214" s="221" t="s">
        <v>524</v>
      </c>
      <c r="D214" s="221" t="s">
        <v>205</v>
      </c>
      <c r="E214" s="222" t="s">
        <v>4328</v>
      </c>
      <c r="F214" s="223" t="s">
        <v>4329</v>
      </c>
      <c r="G214" s="224" t="s">
        <v>208</v>
      </c>
      <c r="H214" s="225">
        <v>4553.15</v>
      </c>
      <c r="I214" s="226"/>
      <c r="J214" s="227">
        <f>ROUND(I214*H214,0)</f>
        <v>0</v>
      </c>
      <c r="K214" s="228"/>
      <c r="L214" s="44"/>
      <c r="M214" s="229" t="s">
        <v>1</v>
      </c>
      <c r="N214" s="230" t="s">
        <v>42</v>
      </c>
      <c r="O214" s="91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209</v>
      </c>
      <c r="AT214" s="233" t="s">
        <v>205</v>
      </c>
      <c r="AU214" s="233" t="s">
        <v>86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209</v>
      </c>
      <c r="BM214" s="233" t="s">
        <v>4330</v>
      </c>
    </row>
    <row r="215" spans="1:51" s="12" customFormat="1" ht="12">
      <c r="A215" s="12"/>
      <c r="B215" s="235"/>
      <c r="C215" s="236"/>
      <c r="D215" s="237" t="s">
        <v>210</v>
      </c>
      <c r="E215" s="238" t="s">
        <v>1</v>
      </c>
      <c r="F215" s="239" t="s">
        <v>4331</v>
      </c>
      <c r="G215" s="236"/>
      <c r="H215" s="240">
        <v>4225.6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46" t="s">
        <v>210</v>
      </c>
      <c r="AU215" s="246" t="s">
        <v>86</v>
      </c>
      <c r="AV215" s="12" t="s">
        <v>86</v>
      </c>
      <c r="AW215" s="12" t="s">
        <v>33</v>
      </c>
      <c r="AX215" s="12" t="s">
        <v>77</v>
      </c>
      <c r="AY215" s="246" t="s">
        <v>204</v>
      </c>
    </row>
    <row r="216" spans="1:51" s="12" customFormat="1" ht="12">
      <c r="A216" s="12"/>
      <c r="B216" s="235"/>
      <c r="C216" s="236"/>
      <c r="D216" s="237" t="s">
        <v>210</v>
      </c>
      <c r="E216" s="238" t="s">
        <v>1</v>
      </c>
      <c r="F216" s="239" t="s">
        <v>4227</v>
      </c>
      <c r="G216" s="236"/>
      <c r="H216" s="240">
        <v>198.81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46" t="s">
        <v>210</v>
      </c>
      <c r="AU216" s="246" t="s">
        <v>86</v>
      </c>
      <c r="AV216" s="12" t="s">
        <v>86</v>
      </c>
      <c r="AW216" s="12" t="s">
        <v>33</v>
      </c>
      <c r="AX216" s="12" t="s">
        <v>77</v>
      </c>
      <c r="AY216" s="246" t="s">
        <v>204</v>
      </c>
    </row>
    <row r="217" spans="1:51" s="12" customFormat="1" ht="12">
      <c r="A217" s="12"/>
      <c r="B217" s="235"/>
      <c r="C217" s="236"/>
      <c r="D217" s="237" t="s">
        <v>210</v>
      </c>
      <c r="E217" s="238" t="s">
        <v>1</v>
      </c>
      <c r="F217" s="239" t="s">
        <v>4228</v>
      </c>
      <c r="G217" s="236"/>
      <c r="H217" s="240">
        <v>128.74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46" t="s">
        <v>210</v>
      </c>
      <c r="AU217" s="246" t="s">
        <v>86</v>
      </c>
      <c r="AV217" s="12" t="s">
        <v>86</v>
      </c>
      <c r="AW217" s="12" t="s">
        <v>33</v>
      </c>
      <c r="AX217" s="12" t="s">
        <v>77</v>
      </c>
      <c r="AY217" s="246" t="s">
        <v>204</v>
      </c>
    </row>
    <row r="218" spans="1:65" s="2" customFormat="1" ht="33" customHeight="1">
      <c r="A218" s="38"/>
      <c r="B218" s="39"/>
      <c r="C218" s="221" t="s">
        <v>626</v>
      </c>
      <c r="D218" s="221" t="s">
        <v>205</v>
      </c>
      <c r="E218" s="222" t="s">
        <v>4332</v>
      </c>
      <c r="F218" s="223" t="s">
        <v>4333</v>
      </c>
      <c r="G218" s="224" t="s">
        <v>208</v>
      </c>
      <c r="H218" s="225">
        <v>4553.15</v>
      </c>
      <c r="I218" s="226"/>
      <c r="J218" s="227">
        <f>ROUND(I218*H218,0)</f>
        <v>0</v>
      </c>
      <c r="K218" s="228"/>
      <c r="L218" s="44"/>
      <c r="M218" s="229" t="s">
        <v>1</v>
      </c>
      <c r="N218" s="230" t="s">
        <v>42</v>
      </c>
      <c r="O218" s="91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209</v>
      </c>
      <c r="AT218" s="233" t="s">
        <v>205</v>
      </c>
      <c r="AU218" s="233" t="s">
        <v>86</v>
      </c>
      <c r="AY218" s="17" t="s">
        <v>204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</v>
      </c>
      <c r="BK218" s="234">
        <f>ROUND(I218*H218,0)</f>
        <v>0</v>
      </c>
      <c r="BL218" s="17" t="s">
        <v>209</v>
      </c>
      <c r="BM218" s="233" t="s">
        <v>4334</v>
      </c>
    </row>
    <row r="219" spans="1:51" s="12" customFormat="1" ht="12">
      <c r="A219" s="12"/>
      <c r="B219" s="235"/>
      <c r="C219" s="236"/>
      <c r="D219" s="237" t="s">
        <v>210</v>
      </c>
      <c r="E219" s="238" t="s">
        <v>1</v>
      </c>
      <c r="F219" s="239" t="s">
        <v>4331</v>
      </c>
      <c r="G219" s="236"/>
      <c r="H219" s="240">
        <v>4225.6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46" t="s">
        <v>210</v>
      </c>
      <c r="AU219" s="246" t="s">
        <v>86</v>
      </c>
      <c r="AV219" s="12" t="s">
        <v>86</v>
      </c>
      <c r="AW219" s="12" t="s">
        <v>33</v>
      </c>
      <c r="AX219" s="12" t="s">
        <v>77</v>
      </c>
      <c r="AY219" s="246" t="s">
        <v>204</v>
      </c>
    </row>
    <row r="220" spans="1:51" s="12" customFormat="1" ht="12">
      <c r="A220" s="12"/>
      <c r="B220" s="235"/>
      <c r="C220" s="236"/>
      <c r="D220" s="237" t="s">
        <v>210</v>
      </c>
      <c r="E220" s="238" t="s">
        <v>1</v>
      </c>
      <c r="F220" s="239" t="s">
        <v>4227</v>
      </c>
      <c r="G220" s="236"/>
      <c r="H220" s="240">
        <v>198.81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T220" s="246" t="s">
        <v>210</v>
      </c>
      <c r="AU220" s="246" t="s">
        <v>86</v>
      </c>
      <c r="AV220" s="12" t="s">
        <v>86</v>
      </c>
      <c r="AW220" s="12" t="s">
        <v>33</v>
      </c>
      <c r="AX220" s="12" t="s">
        <v>77</v>
      </c>
      <c r="AY220" s="246" t="s">
        <v>204</v>
      </c>
    </row>
    <row r="221" spans="1:51" s="12" customFormat="1" ht="12">
      <c r="A221" s="12"/>
      <c r="B221" s="235"/>
      <c r="C221" s="236"/>
      <c r="D221" s="237" t="s">
        <v>210</v>
      </c>
      <c r="E221" s="238" t="s">
        <v>1</v>
      </c>
      <c r="F221" s="239" t="s">
        <v>4228</v>
      </c>
      <c r="G221" s="236"/>
      <c r="H221" s="240">
        <v>128.74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46" t="s">
        <v>210</v>
      </c>
      <c r="AU221" s="246" t="s">
        <v>86</v>
      </c>
      <c r="AV221" s="12" t="s">
        <v>86</v>
      </c>
      <c r="AW221" s="12" t="s">
        <v>33</v>
      </c>
      <c r="AX221" s="12" t="s">
        <v>77</v>
      </c>
      <c r="AY221" s="246" t="s">
        <v>204</v>
      </c>
    </row>
    <row r="222" spans="1:65" s="2" customFormat="1" ht="21.75" customHeight="1">
      <c r="A222" s="38"/>
      <c r="B222" s="39"/>
      <c r="C222" s="221" t="s">
        <v>527</v>
      </c>
      <c r="D222" s="221" t="s">
        <v>205</v>
      </c>
      <c r="E222" s="222" t="s">
        <v>4335</v>
      </c>
      <c r="F222" s="223" t="s">
        <v>4336</v>
      </c>
      <c r="G222" s="224" t="s">
        <v>208</v>
      </c>
      <c r="H222" s="225">
        <v>4424.41</v>
      </c>
      <c r="I222" s="226"/>
      <c r="J222" s="227">
        <f>ROUND(I222*H222,0)</f>
        <v>0</v>
      </c>
      <c r="K222" s="228"/>
      <c r="L222" s="44"/>
      <c r="M222" s="229" t="s">
        <v>1</v>
      </c>
      <c r="N222" s="230" t="s">
        <v>42</v>
      </c>
      <c r="O222" s="91"/>
      <c r="P222" s="231">
        <f>O222*H222</f>
        <v>0</v>
      </c>
      <c r="Q222" s="231">
        <v>0.10503</v>
      </c>
      <c r="R222" s="231">
        <f>Q222*H222</f>
        <v>464.69578229999996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209</v>
      </c>
      <c r="AT222" s="233" t="s">
        <v>205</v>
      </c>
      <c r="AU222" s="233" t="s">
        <v>86</v>
      </c>
      <c r="AY222" s="17" t="s">
        <v>204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</v>
      </c>
      <c r="BK222" s="234">
        <f>ROUND(I222*H222,0)</f>
        <v>0</v>
      </c>
      <c r="BL222" s="17" t="s">
        <v>209</v>
      </c>
      <c r="BM222" s="233" t="s">
        <v>4337</v>
      </c>
    </row>
    <row r="223" spans="1:51" s="12" customFormat="1" ht="12">
      <c r="A223" s="12"/>
      <c r="B223" s="235"/>
      <c r="C223" s="236"/>
      <c r="D223" s="237" t="s">
        <v>210</v>
      </c>
      <c r="E223" s="238" t="s">
        <v>1</v>
      </c>
      <c r="F223" s="239" t="s">
        <v>4331</v>
      </c>
      <c r="G223" s="236"/>
      <c r="H223" s="240">
        <v>4225.6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46" t="s">
        <v>210</v>
      </c>
      <c r="AU223" s="246" t="s">
        <v>86</v>
      </c>
      <c r="AV223" s="12" t="s">
        <v>86</v>
      </c>
      <c r="AW223" s="12" t="s">
        <v>33</v>
      </c>
      <c r="AX223" s="12" t="s">
        <v>77</v>
      </c>
      <c r="AY223" s="246" t="s">
        <v>204</v>
      </c>
    </row>
    <row r="224" spans="1:51" s="12" customFormat="1" ht="12">
      <c r="A224" s="12"/>
      <c r="B224" s="235"/>
      <c r="C224" s="236"/>
      <c r="D224" s="237" t="s">
        <v>210</v>
      </c>
      <c r="E224" s="238" t="s">
        <v>1</v>
      </c>
      <c r="F224" s="239" t="s">
        <v>4227</v>
      </c>
      <c r="G224" s="236"/>
      <c r="H224" s="240">
        <v>198.81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46" t="s">
        <v>210</v>
      </c>
      <c r="AU224" s="246" t="s">
        <v>86</v>
      </c>
      <c r="AV224" s="12" t="s">
        <v>86</v>
      </c>
      <c r="AW224" s="12" t="s">
        <v>33</v>
      </c>
      <c r="AX224" s="12" t="s">
        <v>77</v>
      </c>
      <c r="AY224" s="246" t="s">
        <v>204</v>
      </c>
    </row>
    <row r="225" spans="1:65" s="2" customFormat="1" ht="21.75" customHeight="1">
      <c r="A225" s="38"/>
      <c r="B225" s="39"/>
      <c r="C225" s="280" t="s">
        <v>633</v>
      </c>
      <c r="D225" s="280" t="s">
        <v>366</v>
      </c>
      <c r="E225" s="281" t="s">
        <v>4338</v>
      </c>
      <c r="F225" s="282" t="s">
        <v>4339</v>
      </c>
      <c r="G225" s="283" t="s">
        <v>208</v>
      </c>
      <c r="H225" s="284">
        <v>4645.631</v>
      </c>
      <c r="I225" s="285"/>
      <c r="J225" s="286">
        <f>ROUND(I225*H225,0)</f>
        <v>0</v>
      </c>
      <c r="K225" s="287"/>
      <c r="L225" s="288"/>
      <c r="M225" s="289" t="s">
        <v>1</v>
      </c>
      <c r="N225" s="290" t="s">
        <v>42</v>
      </c>
      <c r="O225" s="91"/>
      <c r="P225" s="231">
        <f>O225*H225</f>
        <v>0</v>
      </c>
      <c r="Q225" s="231">
        <v>0.191</v>
      </c>
      <c r="R225" s="231">
        <f>Q225*H225</f>
        <v>887.3155210000001</v>
      </c>
      <c r="S225" s="231">
        <v>0</v>
      </c>
      <c r="T225" s="23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3" t="s">
        <v>223</v>
      </c>
      <c r="AT225" s="233" t="s">
        <v>366</v>
      </c>
      <c r="AU225" s="233" t="s">
        <v>86</v>
      </c>
      <c r="AY225" s="17" t="s">
        <v>204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8</v>
      </c>
      <c r="BK225" s="234">
        <f>ROUND(I225*H225,0)</f>
        <v>0</v>
      </c>
      <c r="BL225" s="17" t="s">
        <v>209</v>
      </c>
      <c r="BM225" s="233" t="s">
        <v>4340</v>
      </c>
    </row>
    <row r="226" spans="1:51" s="12" customFormat="1" ht="12">
      <c r="A226" s="12"/>
      <c r="B226" s="235"/>
      <c r="C226" s="236"/>
      <c r="D226" s="237" t="s">
        <v>210</v>
      </c>
      <c r="E226" s="238" t="s">
        <v>1</v>
      </c>
      <c r="F226" s="239" t="s">
        <v>4341</v>
      </c>
      <c r="G226" s="236"/>
      <c r="H226" s="240">
        <v>4645.631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46" t="s">
        <v>210</v>
      </c>
      <c r="AU226" s="246" t="s">
        <v>86</v>
      </c>
      <c r="AV226" s="12" t="s">
        <v>86</v>
      </c>
      <c r="AW226" s="12" t="s">
        <v>33</v>
      </c>
      <c r="AX226" s="12" t="s">
        <v>77</v>
      </c>
      <c r="AY226" s="246" t="s">
        <v>204</v>
      </c>
    </row>
    <row r="227" spans="1:63" s="11" customFormat="1" ht="22.8" customHeight="1">
      <c r="A227" s="11"/>
      <c r="B227" s="207"/>
      <c r="C227" s="208"/>
      <c r="D227" s="209" t="s">
        <v>76</v>
      </c>
      <c r="E227" s="268" t="s">
        <v>220</v>
      </c>
      <c r="F227" s="268" t="s">
        <v>3416</v>
      </c>
      <c r="G227" s="208"/>
      <c r="H227" s="208"/>
      <c r="I227" s="211"/>
      <c r="J227" s="269">
        <f>BK227</f>
        <v>0</v>
      </c>
      <c r="K227" s="208"/>
      <c r="L227" s="213"/>
      <c r="M227" s="214"/>
      <c r="N227" s="215"/>
      <c r="O227" s="215"/>
      <c r="P227" s="216">
        <f>SUM(P228:P233)</f>
        <v>0</v>
      </c>
      <c r="Q227" s="215"/>
      <c r="R227" s="216">
        <f>SUM(R228:R233)</f>
        <v>59.325985</v>
      </c>
      <c r="S227" s="215"/>
      <c r="T227" s="217">
        <f>SUM(T228:T233)</f>
        <v>0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R227" s="218" t="s">
        <v>8</v>
      </c>
      <c r="AT227" s="219" t="s">
        <v>76</v>
      </c>
      <c r="AU227" s="219" t="s">
        <v>8</v>
      </c>
      <c r="AY227" s="218" t="s">
        <v>204</v>
      </c>
      <c r="BK227" s="220">
        <f>SUM(BK228:BK233)</f>
        <v>0</v>
      </c>
    </row>
    <row r="228" spans="1:65" s="2" customFormat="1" ht="21.75" customHeight="1">
      <c r="A228" s="38"/>
      <c r="B228" s="39"/>
      <c r="C228" s="221" t="s">
        <v>530</v>
      </c>
      <c r="D228" s="221" t="s">
        <v>205</v>
      </c>
      <c r="E228" s="222" t="s">
        <v>4342</v>
      </c>
      <c r="F228" s="223" t="s">
        <v>4343</v>
      </c>
      <c r="G228" s="224" t="s">
        <v>473</v>
      </c>
      <c r="H228" s="225">
        <v>7</v>
      </c>
      <c r="I228" s="226"/>
      <c r="J228" s="227">
        <f>ROUND(I228*H228,0)</f>
        <v>0</v>
      </c>
      <c r="K228" s="228"/>
      <c r="L228" s="44"/>
      <c r="M228" s="229" t="s">
        <v>1</v>
      </c>
      <c r="N228" s="230" t="s">
        <v>42</v>
      </c>
      <c r="O228" s="91"/>
      <c r="P228" s="231">
        <f>O228*H228</f>
        <v>0</v>
      </c>
      <c r="Q228" s="231">
        <v>1E-05</v>
      </c>
      <c r="R228" s="231">
        <f>Q228*H228</f>
        <v>7.000000000000001E-05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209</v>
      </c>
      <c r="AT228" s="233" t="s">
        <v>205</v>
      </c>
      <c r="AU228" s="233" t="s">
        <v>86</v>
      </c>
      <c r="AY228" s="17" t="s">
        <v>204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</v>
      </c>
      <c r="BK228" s="234">
        <f>ROUND(I228*H228,0)</f>
        <v>0</v>
      </c>
      <c r="BL228" s="17" t="s">
        <v>209</v>
      </c>
      <c r="BM228" s="233" t="s">
        <v>4344</v>
      </c>
    </row>
    <row r="229" spans="1:51" s="12" customFormat="1" ht="12">
      <c r="A229" s="12"/>
      <c r="B229" s="235"/>
      <c r="C229" s="236"/>
      <c r="D229" s="237" t="s">
        <v>210</v>
      </c>
      <c r="E229" s="238" t="s">
        <v>1</v>
      </c>
      <c r="F229" s="239" t="s">
        <v>4345</v>
      </c>
      <c r="G229" s="236"/>
      <c r="H229" s="240">
        <v>7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46" t="s">
        <v>210</v>
      </c>
      <c r="AU229" s="246" t="s">
        <v>86</v>
      </c>
      <c r="AV229" s="12" t="s">
        <v>86</v>
      </c>
      <c r="AW229" s="12" t="s">
        <v>33</v>
      </c>
      <c r="AX229" s="12" t="s">
        <v>77</v>
      </c>
      <c r="AY229" s="246" t="s">
        <v>204</v>
      </c>
    </row>
    <row r="230" spans="1:65" s="2" customFormat="1" ht="21.75" customHeight="1">
      <c r="A230" s="38"/>
      <c r="B230" s="39"/>
      <c r="C230" s="221" t="s">
        <v>640</v>
      </c>
      <c r="D230" s="221" t="s">
        <v>205</v>
      </c>
      <c r="E230" s="222" t="s">
        <v>4346</v>
      </c>
      <c r="F230" s="223" t="s">
        <v>4347</v>
      </c>
      <c r="G230" s="224" t="s">
        <v>219</v>
      </c>
      <c r="H230" s="225">
        <v>15.905</v>
      </c>
      <c r="I230" s="226"/>
      <c r="J230" s="227">
        <f>ROUND(I230*H230,0)</f>
        <v>0</v>
      </c>
      <c r="K230" s="228"/>
      <c r="L230" s="44"/>
      <c r="M230" s="229" t="s">
        <v>1</v>
      </c>
      <c r="N230" s="230" t="s">
        <v>42</v>
      </c>
      <c r="O230" s="91"/>
      <c r="P230" s="231">
        <f>O230*H230</f>
        <v>0</v>
      </c>
      <c r="Q230" s="231">
        <v>1.837</v>
      </c>
      <c r="R230" s="231">
        <f>Q230*H230</f>
        <v>29.217485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209</v>
      </c>
      <c r="AT230" s="233" t="s">
        <v>205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209</v>
      </c>
      <c r="BM230" s="233" t="s">
        <v>4348</v>
      </c>
    </row>
    <row r="231" spans="1:51" s="12" customFormat="1" ht="12">
      <c r="A231" s="12"/>
      <c r="B231" s="235"/>
      <c r="C231" s="236"/>
      <c r="D231" s="237" t="s">
        <v>210</v>
      </c>
      <c r="E231" s="238" t="s">
        <v>1</v>
      </c>
      <c r="F231" s="239" t="s">
        <v>4349</v>
      </c>
      <c r="G231" s="236"/>
      <c r="H231" s="240">
        <v>15.905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246" t="s">
        <v>210</v>
      </c>
      <c r="AU231" s="246" t="s">
        <v>86</v>
      </c>
      <c r="AV231" s="12" t="s">
        <v>86</v>
      </c>
      <c r="AW231" s="12" t="s">
        <v>33</v>
      </c>
      <c r="AX231" s="12" t="s">
        <v>77</v>
      </c>
      <c r="AY231" s="246" t="s">
        <v>204</v>
      </c>
    </row>
    <row r="232" spans="1:65" s="2" customFormat="1" ht="21.75" customHeight="1">
      <c r="A232" s="38"/>
      <c r="B232" s="39"/>
      <c r="C232" s="221" t="s">
        <v>534</v>
      </c>
      <c r="D232" s="221" t="s">
        <v>205</v>
      </c>
      <c r="E232" s="222" t="s">
        <v>4350</v>
      </c>
      <c r="F232" s="223" t="s">
        <v>4351</v>
      </c>
      <c r="G232" s="224" t="s">
        <v>208</v>
      </c>
      <c r="H232" s="225">
        <v>163.9</v>
      </c>
      <c r="I232" s="226"/>
      <c r="J232" s="227">
        <f>ROUND(I232*H232,0)</f>
        <v>0</v>
      </c>
      <c r="K232" s="228"/>
      <c r="L232" s="44"/>
      <c r="M232" s="229" t="s">
        <v>1</v>
      </c>
      <c r="N232" s="230" t="s">
        <v>42</v>
      </c>
      <c r="O232" s="91"/>
      <c r="P232" s="231">
        <f>O232*H232</f>
        <v>0</v>
      </c>
      <c r="Q232" s="231">
        <v>0.1837</v>
      </c>
      <c r="R232" s="231">
        <f>Q232*H232</f>
        <v>30.108430000000002</v>
      </c>
      <c r="S232" s="231">
        <v>0</v>
      </c>
      <c r="T232" s="23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3" t="s">
        <v>209</v>
      </c>
      <c r="AT232" s="233" t="s">
        <v>205</v>
      </c>
      <c r="AU232" s="233" t="s">
        <v>86</v>
      </c>
      <c r="AY232" s="17" t="s">
        <v>204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7" t="s">
        <v>8</v>
      </c>
      <c r="BK232" s="234">
        <f>ROUND(I232*H232,0)</f>
        <v>0</v>
      </c>
      <c r="BL232" s="17" t="s">
        <v>209</v>
      </c>
      <c r="BM232" s="233" t="s">
        <v>4352</v>
      </c>
    </row>
    <row r="233" spans="1:51" s="12" customFormat="1" ht="12">
      <c r="A233" s="12"/>
      <c r="B233" s="235"/>
      <c r="C233" s="236"/>
      <c r="D233" s="237" t="s">
        <v>210</v>
      </c>
      <c r="E233" s="238" t="s">
        <v>1</v>
      </c>
      <c r="F233" s="239" t="s">
        <v>4353</v>
      </c>
      <c r="G233" s="236"/>
      <c r="H233" s="240">
        <v>163.9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46" t="s">
        <v>210</v>
      </c>
      <c r="AU233" s="246" t="s">
        <v>86</v>
      </c>
      <c r="AV233" s="12" t="s">
        <v>86</v>
      </c>
      <c r="AW233" s="12" t="s">
        <v>33</v>
      </c>
      <c r="AX233" s="12" t="s">
        <v>77</v>
      </c>
      <c r="AY233" s="246" t="s">
        <v>204</v>
      </c>
    </row>
    <row r="234" spans="1:63" s="11" customFormat="1" ht="22.8" customHeight="1">
      <c r="A234" s="11"/>
      <c r="B234" s="207"/>
      <c r="C234" s="208"/>
      <c r="D234" s="209" t="s">
        <v>76</v>
      </c>
      <c r="E234" s="268" t="s">
        <v>243</v>
      </c>
      <c r="F234" s="268" t="s">
        <v>3343</v>
      </c>
      <c r="G234" s="208"/>
      <c r="H234" s="208"/>
      <c r="I234" s="211"/>
      <c r="J234" s="269">
        <f>BK234</f>
        <v>0</v>
      </c>
      <c r="K234" s="208"/>
      <c r="L234" s="213"/>
      <c r="M234" s="214"/>
      <c r="N234" s="215"/>
      <c r="O234" s="215"/>
      <c r="P234" s="216">
        <f>SUM(P235:P268)</f>
        <v>0</v>
      </c>
      <c r="Q234" s="215"/>
      <c r="R234" s="216">
        <f>SUM(R235:R268)</f>
        <v>238.58111234</v>
      </c>
      <c r="S234" s="215"/>
      <c r="T234" s="217">
        <f>SUM(T235:T268)</f>
        <v>31.712809599999996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R234" s="218" t="s">
        <v>8</v>
      </c>
      <c r="AT234" s="219" t="s">
        <v>76</v>
      </c>
      <c r="AU234" s="219" t="s">
        <v>8</v>
      </c>
      <c r="AY234" s="218" t="s">
        <v>204</v>
      </c>
      <c r="BK234" s="220">
        <f>SUM(BK235:BK268)</f>
        <v>0</v>
      </c>
    </row>
    <row r="235" spans="1:65" s="2" customFormat="1" ht="33" customHeight="1">
      <c r="A235" s="38"/>
      <c r="B235" s="39"/>
      <c r="C235" s="221" t="s">
        <v>647</v>
      </c>
      <c r="D235" s="221" t="s">
        <v>205</v>
      </c>
      <c r="E235" s="222" t="s">
        <v>4354</v>
      </c>
      <c r="F235" s="223" t="s">
        <v>4355</v>
      </c>
      <c r="G235" s="224" t="s">
        <v>473</v>
      </c>
      <c r="H235" s="225">
        <v>83.33</v>
      </c>
      <c r="I235" s="226"/>
      <c r="J235" s="227">
        <f>ROUND(I235*H235,0)</f>
        <v>0</v>
      </c>
      <c r="K235" s="228"/>
      <c r="L235" s="44"/>
      <c r="M235" s="229" t="s">
        <v>1</v>
      </c>
      <c r="N235" s="230" t="s">
        <v>42</v>
      </c>
      <c r="O235" s="91"/>
      <c r="P235" s="231">
        <f>O235*H235</f>
        <v>0</v>
      </c>
      <c r="Q235" s="231">
        <v>0.14215</v>
      </c>
      <c r="R235" s="231">
        <f>Q235*H235</f>
        <v>11.845359499999999</v>
      </c>
      <c r="S235" s="231">
        <v>0</v>
      </c>
      <c r="T235" s="23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3" t="s">
        <v>209</v>
      </c>
      <c r="AT235" s="233" t="s">
        <v>205</v>
      </c>
      <c r="AU235" s="233" t="s">
        <v>86</v>
      </c>
      <c r="AY235" s="17" t="s">
        <v>204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7" t="s">
        <v>8</v>
      </c>
      <c r="BK235" s="234">
        <f>ROUND(I235*H235,0)</f>
        <v>0</v>
      </c>
      <c r="BL235" s="17" t="s">
        <v>209</v>
      </c>
      <c r="BM235" s="233" t="s">
        <v>4356</v>
      </c>
    </row>
    <row r="236" spans="1:51" s="12" customFormat="1" ht="12">
      <c r="A236" s="12"/>
      <c r="B236" s="235"/>
      <c r="C236" s="236"/>
      <c r="D236" s="237" t="s">
        <v>210</v>
      </c>
      <c r="E236" s="238" t="s">
        <v>1</v>
      </c>
      <c r="F236" s="239" t="s">
        <v>4357</v>
      </c>
      <c r="G236" s="236"/>
      <c r="H236" s="240">
        <v>27.83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46" t="s">
        <v>210</v>
      </c>
      <c r="AU236" s="246" t="s">
        <v>86</v>
      </c>
      <c r="AV236" s="12" t="s">
        <v>86</v>
      </c>
      <c r="AW236" s="12" t="s">
        <v>33</v>
      </c>
      <c r="AX236" s="12" t="s">
        <v>77</v>
      </c>
      <c r="AY236" s="246" t="s">
        <v>204</v>
      </c>
    </row>
    <row r="237" spans="1:51" s="12" customFormat="1" ht="12">
      <c r="A237" s="12"/>
      <c r="B237" s="235"/>
      <c r="C237" s="236"/>
      <c r="D237" s="237" t="s">
        <v>210</v>
      </c>
      <c r="E237" s="238" t="s">
        <v>1</v>
      </c>
      <c r="F237" s="239" t="s">
        <v>4358</v>
      </c>
      <c r="G237" s="236"/>
      <c r="H237" s="240">
        <v>55.5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46" t="s">
        <v>210</v>
      </c>
      <c r="AU237" s="246" t="s">
        <v>86</v>
      </c>
      <c r="AV237" s="12" t="s">
        <v>86</v>
      </c>
      <c r="AW237" s="12" t="s">
        <v>33</v>
      </c>
      <c r="AX237" s="12" t="s">
        <v>77</v>
      </c>
      <c r="AY237" s="246" t="s">
        <v>204</v>
      </c>
    </row>
    <row r="238" spans="1:65" s="2" customFormat="1" ht="21.75" customHeight="1">
      <c r="A238" s="38"/>
      <c r="B238" s="39"/>
      <c r="C238" s="221" t="s">
        <v>537</v>
      </c>
      <c r="D238" s="221" t="s">
        <v>205</v>
      </c>
      <c r="E238" s="222" t="s">
        <v>4359</v>
      </c>
      <c r="F238" s="223" t="s">
        <v>4360</v>
      </c>
      <c r="G238" s="224" t="s">
        <v>473</v>
      </c>
      <c r="H238" s="225">
        <v>416.65</v>
      </c>
      <c r="I238" s="226"/>
      <c r="J238" s="227">
        <f>ROUND(I238*H238,0)</f>
        <v>0</v>
      </c>
      <c r="K238" s="228"/>
      <c r="L238" s="44"/>
      <c r="M238" s="229" t="s">
        <v>1</v>
      </c>
      <c r="N238" s="230" t="s">
        <v>42</v>
      </c>
      <c r="O238" s="91"/>
      <c r="P238" s="231">
        <f>O238*H238</f>
        <v>0</v>
      </c>
      <c r="Q238" s="231">
        <v>0.01444</v>
      </c>
      <c r="R238" s="231">
        <f>Q238*H238</f>
        <v>6.016425999999999</v>
      </c>
      <c r="S238" s="231">
        <v>0</v>
      </c>
      <c r="T238" s="23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3" t="s">
        <v>209</v>
      </c>
      <c r="AT238" s="233" t="s">
        <v>205</v>
      </c>
      <c r="AU238" s="233" t="s">
        <v>86</v>
      </c>
      <c r="AY238" s="17" t="s">
        <v>204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7" t="s">
        <v>8</v>
      </c>
      <c r="BK238" s="234">
        <f>ROUND(I238*H238,0)</f>
        <v>0</v>
      </c>
      <c r="BL238" s="17" t="s">
        <v>209</v>
      </c>
      <c r="BM238" s="233" t="s">
        <v>4361</v>
      </c>
    </row>
    <row r="239" spans="1:51" s="12" customFormat="1" ht="12">
      <c r="A239" s="12"/>
      <c r="B239" s="235"/>
      <c r="C239" s="236"/>
      <c r="D239" s="237" t="s">
        <v>210</v>
      </c>
      <c r="E239" s="238" t="s">
        <v>1</v>
      </c>
      <c r="F239" s="239" t="s">
        <v>4362</v>
      </c>
      <c r="G239" s="236"/>
      <c r="H239" s="240">
        <v>416.65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46" t="s">
        <v>210</v>
      </c>
      <c r="AU239" s="246" t="s">
        <v>86</v>
      </c>
      <c r="AV239" s="12" t="s">
        <v>86</v>
      </c>
      <c r="AW239" s="12" t="s">
        <v>33</v>
      </c>
      <c r="AX239" s="12" t="s">
        <v>77</v>
      </c>
      <c r="AY239" s="246" t="s">
        <v>204</v>
      </c>
    </row>
    <row r="240" spans="1:65" s="2" customFormat="1" ht="21.75" customHeight="1">
      <c r="A240" s="38"/>
      <c r="B240" s="39"/>
      <c r="C240" s="280" t="s">
        <v>654</v>
      </c>
      <c r="D240" s="280" t="s">
        <v>366</v>
      </c>
      <c r="E240" s="281" t="s">
        <v>4363</v>
      </c>
      <c r="F240" s="282" t="s">
        <v>4364</v>
      </c>
      <c r="G240" s="283" t="s">
        <v>274</v>
      </c>
      <c r="H240" s="284">
        <v>336.653</v>
      </c>
      <c r="I240" s="285"/>
      <c r="J240" s="286">
        <f>ROUND(I240*H240,0)</f>
        <v>0</v>
      </c>
      <c r="K240" s="287"/>
      <c r="L240" s="288"/>
      <c r="M240" s="289" t="s">
        <v>1</v>
      </c>
      <c r="N240" s="290" t="s">
        <v>42</v>
      </c>
      <c r="O240" s="91"/>
      <c r="P240" s="231">
        <f>O240*H240</f>
        <v>0</v>
      </c>
      <c r="Q240" s="231">
        <v>0.028</v>
      </c>
      <c r="R240" s="231">
        <f>Q240*H240</f>
        <v>9.426284</v>
      </c>
      <c r="S240" s="231">
        <v>0</v>
      </c>
      <c r="T240" s="23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3" t="s">
        <v>223</v>
      </c>
      <c r="AT240" s="233" t="s">
        <v>366</v>
      </c>
      <c r="AU240" s="233" t="s">
        <v>86</v>
      </c>
      <c r="AY240" s="17" t="s">
        <v>204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7" t="s">
        <v>8</v>
      </c>
      <c r="BK240" s="234">
        <f>ROUND(I240*H240,0)</f>
        <v>0</v>
      </c>
      <c r="BL240" s="17" t="s">
        <v>209</v>
      </c>
      <c r="BM240" s="233" t="s">
        <v>4365</v>
      </c>
    </row>
    <row r="241" spans="1:51" s="12" customFormat="1" ht="12">
      <c r="A241" s="12"/>
      <c r="B241" s="235"/>
      <c r="C241" s="236"/>
      <c r="D241" s="237" t="s">
        <v>210</v>
      </c>
      <c r="E241" s="238" t="s">
        <v>1</v>
      </c>
      <c r="F241" s="239" t="s">
        <v>4366</v>
      </c>
      <c r="G241" s="236"/>
      <c r="H241" s="240">
        <v>336.653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T241" s="246" t="s">
        <v>210</v>
      </c>
      <c r="AU241" s="246" t="s">
        <v>86</v>
      </c>
      <c r="AV241" s="12" t="s">
        <v>86</v>
      </c>
      <c r="AW241" s="12" t="s">
        <v>33</v>
      </c>
      <c r="AX241" s="12" t="s">
        <v>77</v>
      </c>
      <c r="AY241" s="246" t="s">
        <v>204</v>
      </c>
    </row>
    <row r="242" spans="1:65" s="2" customFormat="1" ht="33" customHeight="1">
      <c r="A242" s="38"/>
      <c r="B242" s="39"/>
      <c r="C242" s="221" t="s">
        <v>540</v>
      </c>
      <c r="D242" s="221" t="s">
        <v>205</v>
      </c>
      <c r="E242" s="222" t="s">
        <v>4367</v>
      </c>
      <c r="F242" s="223" t="s">
        <v>4368</v>
      </c>
      <c r="G242" s="224" t="s">
        <v>473</v>
      </c>
      <c r="H242" s="225">
        <v>234.3</v>
      </c>
      <c r="I242" s="226"/>
      <c r="J242" s="227">
        <f>ROUND(I242*H242,0)</f>
        <v>0</v>
      </c>
      <c r="K242" s="228"/>
      <c r="L242" s="44"/>
      <c r="M242" s="229" t="s">
        <v>1</v>
      </c>
      <c r="N242" s="230" t="s">
        <v>42</v>
      </c>
      <c r="O242" s="91"/>
      <c r="P242" s="231">
        <f>O242*H242</f>
        <v>0</v>
      </c>
      <c r="Q242" s="231">
        <v>0.1554</v>
      </c>
      <c r="R242" s="231">
        <f>Q242*H242</f>
        <v>36.41022</v>
      </c>
      <c r="S242" s="231">
        <v>0</v>
      </c>
      <c r="T242" s="23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3" t="s">
        <v>209</v>
      </c>
      <c r="AT242" s="233" t="s">
        <v>205</v>
      </c>
      <c r="AU242" s="233" t="s">
        <v>86</v>
      </c>
      <c r="AY242" s="17" t="s">
        <v>204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7" t="s">
        <v>8</v>
      </c>
      <c r="BK242" s="234">
        <f>ROUND(I242*H242,0)</f>
        <v>0</v>
      </c>
      <c r="BL242" s="17" t="s">
        <v>209</v>
      </c>
      <c r="BM242" s="233" t="s">
        <v>4369</v>
      </c>
    </row>
    <row r="243" spans="1:51" s="12" customFormat="1" ht="12">
      <c r="A243" s="12"/>
      <c r="B243" s="235"/>
      <c r="C243" s="236"/>
      <c r="D243" s="237" t="s">
        <v>210</v>
      </c>
      <c r="E243" s="238" t="s">
        <v>1</v>
      </c>
      <c r="F243" s="239" t="s">
        <v>4370</v>
      </c>
      <c r="G243" s="236"/>
      <c r="H243" s="240">
        <v>234.3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246" t="s">
        <v>210</v>
      </c>
      <c r="AU243" s="246" t="s">
        <v>86</v>
      </c>
      <c r="AV243" s="12" t="s">
        <v>86</v>
      </c>
      <c r="AW243" s="12" t="s">
        <v>33</v>
      </c>
      <c r="AX243" s="12" t="s">
        <v>77</v>
      </c>
      <c r="AY243" s="246" t="s">
        <v>204</v>
      </c>
    </row>
    <row r="244" spans="1:65" s="2" customFormat="1" ht="16.5" customHeight="1">
      <c r="A244" s="38"/>
      <c r="B244" s="39"/>
      <c r="C244" s="280" t="s">
        <v>662</v>
      </c>
      <c r="D244" s="280" t="s">
        <v>366</v>
      </c>
      <c r="E244" s="281" t="s">
        <v>4371</v>
      </c>
      <c r="F244" s="282" t="s">
        <v>4372</v>
      </c>
      <c r="G244" s="283" t="s">
        <v>473</v>
      </c>
      <c r="H244" s="284">
        <v>230.26</v>
      </c>
      <c r="I244" s="285"/>
      <c r="J244" s="286">
        <f>ROUND(I244*H244,0)</f>
        <v>0</v>
      </c>
      <c r="K244" s="287"/>
      <c r="L244" s="288"/>
      <c r="M244" s="289" t="s">
        <v>1</v>
      </c>
      <c r="N244" s="290" t="s">
        <v>42</v>
      </c>
      <c r="O244" s="91"/>
      <c r="P244" s="231">
        <f>O244*H244</f>
        <v>0</v>
      </c>
      <c r="Q244" s="231">
        <v>0.085</v>
      </c>
      <c r="R244" s="231">
        <f>Q244*H244</f>
        <v>19.5721</v>
      </c>
      <c r="S244" s="231">
        <v>0</v>
      </c>
      <c r="T244" s="23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3" t="s">
        <v>223</v>
      </c>
      <c r="AT244" s="233" t="s">
        <v>366</v>
      </c>
      <c r="AU244" s="233" t="s">
        <v>86</v>
      </c>
      <c r="AY244" s="17" t="s">
        <v>204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7" t="s">
        <v>8</v>
      </c>
      <c r="BK244" s="234">
        <f>ROUND(I244*H244,0)</f>
        <v>0</v>
      </c>
      <c r="BL244" s="17" t="s">
        <v>209</v>
      </c>
      <c r="BM244" s="233" t="s">
        <v>4373</v>
      </c>
    </row>
    <row r="245" spans="1:51" s="12" customFormat="1" ht="12">
      <c r="A245" s="12"/>
      <c r="B245" s="235"/>
      <c r="C245" s="236"/>
      <c r="D245" s="237" t="s">
        <v>210</v>
      </c>
      <c r="E245" s="238" t="s">
        <v>1</v>
      </c>
      <c r="F245" s="239" t="s">
        <v>4374</v>
      </c>
      <c r="G245" s="236"/>
      <c r="H245" s="240">
        <v>230.26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46" t="s">
        <v>210</v>
      </c>
      <c r="AU245" s="246" t="s">
        <v>86</v>
      </c>
      <c r="AV245" s="12" t="s">
        <v>86</v>
      </c>
      <c r="AW245" s="12" t="s">
        <v>33</v>
      </c>
      <c r="AX245" s="12" t="s">
        <v>77</v>
      </c>
      <c r="AY245" s="246" t="s">
        <v>204</v>
      </c>
    </row>
    <row r="246" spans="1:65" s="2" customFormat="1" ht="21.75" customHeight="1">
      <c r="A246" s="38"/>
      <c r="B246" s="39"/>
      <c r="C246" s="280" t="s">
        <v>673</v>
      </c>
      <c r="D246" s="280" t="s">
        <v>366</v>
      </c>
      <c r="E246" s="281" t="s">
        <v>4375</v>
      </c>
      <c r="F246" s="282" t="s">
        <v>4376</v>
      </c>
      <c r="G246" s="283" t="s">
        <v>473</v>
      </c>
      <c r="H246" s="284">
        <v>6.383</v>
      </c>
      <c r="I246" s="285"/>
      <c r="J246" s="286">
        <f>ROUND(I246*H246,0)</f>
        <v>0</v>
      </c>
      <c r="K246" s="287"/>
      <c r="L246" s="288"/>
      <c r="M246" s="289" t="s">
        <v>1</v>
      </c>
      <c r="N246" s="290" t="s">
        <v>42</v>
      </c>
      <c r="O246" s="91"/>
      <c r="P246" s="231">
        <f>O246*H246</f>
        <v>0</v>
      </c>
      <c r="Q246" s="231">
        <v>0.068</v>
      </c>
      <c r="R246" s="231">
        <f>Q246*H246</f>
        <v>0.43404400000000004</v>
      </c>
      <c r="S246" s="231">
        <v>0</v>
      </c>
      <c r="T246" s="23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3" t="s">
        <v>223</v>
      </c>
      <c r="AT246" s="233" t="s">
        <v>366</v>
      </c>
      <c r="AU246" s="233" t="s">
        <v>86</v>
      </c>
      <c r="AY246" s="17" t="s">
        <v>204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7" t="s">
        <v>8</v>
      </c>
      <c r="BK246" s="234">
        <f>ROUND(I246*H246,0)</f>
        <v>0</v>
      </c>
      <c r="BL246" s="17" t="s">
        <v>209</v>
      </c>
      <c r="BM246" s="233" t="s">
        <v>4377</v>
      </c>
    </row>
    <row r="247" spans="1:51" s="12" customFormat="1" ht="12">
      <c r="A247" s="12"/>
      <c r="B247" s="235"/>
      <c r="C247" s="236"/>
      <c r="D247" s="237" t="s">
        <v>210</v>
      </c>
      <c r="E247" s="238" t="s">
        <v>1</v>
      </c>
      <c r="F247" s="239" t="s">
        <v>4378</v>
      </c>
      <c r="G247" s="236"/>
      <c r="H247" s="240">
        <v>6.383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46" t="s">
        <v>210</v>
      </c>
      <c r="AU247" s="246" t="s">
        <v>86</v>
      </c>
      <c r="AV247" s="12" t="s">
        <v>86</v>
      </c>
      <c r="AW247" s="12" t="s">
        <v>33</v>
      </c>
      <c r="AX247" s="12" t="s">
        <v>77</v>
      </c>
      <c r="AY247" s="246" t="s">
        <v>204</v>
      </c>
    </row>
    <row r="248" spans="1:65" s="2" customFormat="1" ht="33" customHeight="1">
      <c r="A248" s="38"/>
      <c r="B248" s="39"/>
      <c r="C248" s="221" t="s">
        <v>677</v>
      </c>
      <c r="D248" s="221" t="s">
        <v>205</v>
      </c>
      <c r="E248" s="222" t="s">
        <v>4379</v>
      </c>
      <c r="F248" s="223" t="s">
        <v>4380</v>
      </c>
      <c r="G248" s="224" t="s">
        <v>473</v>
      </c>
      <c r="H248" s="225">
        <v>27</v>
      </c>
      <c r="I248" s="226"/>
      <c r="J248" s="227">
        <f>ROUND(I248*H248,0)</f>
        <v>0</v>
      </c>
      <c r="K248" s="228"/>
      <c r="L248" s="44"/>
      <c r="M248" s="229" t="s">
        <v>1</v>
      </c>
      <c r="N248" s="230" t="s">
        <v>42</v>
      </c>
      <c r="O248" s="91"/>
      <c r="P248" s="231">
        <f>O248*H248</f>
        <v>0</v>
      </c>
      <c r="Q248" s="231">
        <v>0.1295</v>
      </c>
      <c r="R248" s="231">
        <f>Q248*H248</f>
        <v>3.4965</v>
      </c>
      <c r="S248" s="231">
        <v>0</v>
      </c>
      <c r="T248" s="23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3" t="s">
        <v>209</v>
      </c>
      <c r="AT248" s="233" t="s">
        <v>205</v>
      </c>
      <c r="AU248" s="233" t="s">
        <v>86</v>
      </c>
      <c r="AY248" s="17" t="s">
        <v>204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7" t="s">
        <v>8</v>
      </c>
      <c r="BK248" s="234">
        <f>ROUND(I248*H248,0)</f>
        <v>0</v>
      </c>
      <c r="BL248" s="17" t="s">
        <v>209</v>
      </c>
      <c r="BM248" s="233" t="s">
        <v>4381</v>
      </c>
    </row>
    <row r="249" spans="1:65" s="2" customFormat="1" ht="21.75" customHeight="1">
      <c r="A249" s="38"/>
      <c r="B249" s="39"/>
      <c r="C249" s="280" t="s">
        <v>544</v>
      </c>
      <c r="D249" s="280" t="s">
        <v>366</v>
      </c>
      <c r="E249" s="281" t="s">
        <v>4382</v>
      </c>
      <c r="F249" s="282" t="s">
        <v>4383</v>
      </c>
      <c r="G249" s="283" t="s">
        <v>473</v>
      </c>
      <c r="H249" s="284">
        <v>27.27</v>
      </c>
      <c r="I249" s="285"/>
      <c r="J249" s="286">
        <f>ROUND(I249*H249,0)</f>
        <v>0</v>
      </c>
      <c r="K249" s="287"/>
      <c r="L249" s="288"/>
      <c r="M249" s="289" t="s">
        <v>1</v>
      </c>
      <c r="N249" s="290" t="s">
        <v>42</v>
      </c>
      <c r="O249" s="91"/>
      <c r="P249" s="231">
        <f>O249*H249</f>
        <v>0</v>
      </c>
      <c r="Q249" s="231">
        <v>0.022</v>
      </c>
      <c r="R249" s="231">
        <f>Q249*H249</f>
        <v>0.5999399999999999</v>
      </c>
      <c r="S249" s="231">
        <v>0</v>
      </c>
      <c r="T249" s="23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3" t="s">
        <v>223</v>
      </c>
      <c r="AT249" s="233" t="s">
        <v>366</v>
      </c>
      <c r="AU249" s="233" t="s">
        <v>86</v>
      </c>
      <c r="AY249" s="17" t="s">
        <v>204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7" t="s">
        <v>8</v>
      </c>
      <c r="BK249" s="234">
        <f>ROUND(I249*H249,0)</f>
        <v>0</v>
      </c>
      <c r="BL249" s="17" t="s">
        <v>209</v>
      </c>
      <c r="BM249" s="233" t="s">
        <v>4384</v>
      </c>
    </row>
    <row r="250" spans="1:51" s="12" customFormat="1" ht="12">
      <c r="A250" s="12"/>
      <c r="B250" s="235"/>
      <c r="C250" s="236"/>
      <c r="D250" s="237" t="s">
        <v>210</v>
      </c>
      <c r="E250" s="238" t="s">
        <v>1</v>
      </c>
      <c r="F250" s="239" t="s">
        <v>4385</v>
      </c>
      <c r="G250" s="236"/>
      <c r="H250" s="240">
        <v>27.27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T250" s="246" t="s">
        <v>210</v>
      </c>
      <c r="AU250" s="246" t="s">
        <v>86</v>
      </c>
      <c r="AV250" s="12" t="s">
        <v>86</v>
      </c>
      <c r="AW250" s="12" t="s">
        <v>33</v>
      </c>
      <c r="AX250" s="12" t="s">
        <v>77</v>
      </c>
      <c r="AY250" s="246" t="s">
        <v>204</v>
      </c>
    </row>
    <row r="251" spans="1:65" s="2" customFormat="1" ht="21.75" customHeight="1">
      <c r="A251" s="38"/>
      <c r="B251" s="39"/>
      <c r="C251" s="221" t="s">
        <v>686</v>
      </c>
      <c r="D251" s="221" t="s">
        <v>205</v>
      </c>
      <c r="E251" s="222" t="s">
        <v>4386</v>
      </c>
      <c r="F251" s="223" t="s">
        <v>4387</v>
      </c>
      <c r="G251" s="224" t="s">
        <v>219</v>
      </c>
      <c r="H251" s="225">
        <v>21.836</v>
      </c>
      <c r="I251" s="226"/>
      <c r="J251" s="227">
        <f>ROUND(I251*H251,0)</f>
        <v>0</v>
      </c>
      <c r="K251" s="228"/>
      <c r="L251" s="44"/>
      <c r="M251" s="229" t="s">
        <v>1</v>
      </c>
      <c r="N251" s="230" t="s">
        <v>42</v>
      </c>
      <c r="O251" s="91"/>
      <c r="P251" s="231">
        <f>O251*H251</f>
        <v>0</v>
      </c>
      <c r="Q251" s="231">
        <v>2.25634</v>
      </c>
      <c r="R251" s="231">
        <f>Q251*H251</f>
        <v>49.269440239999994</v>
      </c>
      <c r="S251" s="231">
        <v>0</v>
      </c>
      <c r="T251" s="23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3" t="s">
        <v>209</v>
      </c>
      <c r="AT251" s="233" t="s">
        <v>205</v>
      </c>
      <c r="AU251" s="233" t="s">
        <v>86</v>
      </c>
      <c r="AY251" s="17" t="s">
        <v>204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7" t="s">
        <v>8</v>
      </c>
      <c r="BK251" s="234">
        <f>ROUND(I251*H251,0)</f>
        <v>0</v>
      </c>
      <c r="BL251" s="17" t="s">
        <v>209</v>
      </c>
      <c r="BM251" s="233" t="s">
        <v>4388</v>
      </c>
    </row>
    <row r="252" spans="1:51" s="12" customFormat="1" ht="12">
      <c r="A252" s="12"/>
      <c r="B252" s="235"/>
      <c r="C252" s="236"/>
      <c r="D252" s="237" t="s">
        <v>210</v>
      </c>
      <c r="E252" s="238" t="s">
        <v>1</v>
      </c>
      <c r="F252" s="239" t="s">
        <v>4389</v>
      </c>
      <c r="G252" s="236"/>
      <c r="H252" s="240">
        <v>21.836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T252" s="246" t="s">
        <v>210</v>
      </c>
      <c r="AU252" s="246" t="s">
        <v>86</v>
      </c>
      <c r="AV252" s="12" t="s">
        <v>86</v>
      </c>
      <c r="AW252" s="12" t="s">
        <v>33</v>
      </c>
      <c r="AX252" s="12" t="s">
        <v>77</v>
      </c>
      <c r="AY252" s="246" t="s">
        <v>204</v>
      </c>
    </row>
    <row r="253" spans="1:65" s="2" customFormat="1" ht="21.75" customHeight="1">
      <c r="A253" s="38"/>
      <c r="B253" s="39"/>
      <c r="C253" s="221" t="s">
        <v>548</v>
      </c>
      <c r="D253" s="221" t="s">
        <v>205</v>
      </c>
      <c r="E253" s="222" t="s">
        <v>4390</v>
      </c>
      <c r="F253" s="223" t="s">
        <v>4391</v>
      </c>
      <c r="G253" s="224" t="s">
        <v>473</v>
      </c>
      <c r="H253" s="225">
        <v>36.71</v>
      </c>
      <c r="I253" s="226"/>
      <c r="J253" s="227">
        <f>ROUND(I253*H253,0)</f>
        <v>0</v>
      </c>
      <c r="K253" s="228"/>
      <c r="L253" s="44"/>
      <c r="M253" s="229" t="s">
        <v>1</v>
      </c>
      <c r="N253" s="230" t="s">
        <v>42</v>
      </c>
      <c r="O253" s="91"/>
      <c r="P253" s="231">
        <f>O253*H253</f>
        <v>0</v>
      </c>
      <c r="Q253" s="231">
        <v>0.13096</v>
      </c>
      <c r="R253" s="231">
        <f>Q253*H253</f>
        <v>4.8075415999999995</v>
      </c>
      <c r="S253" s="231">
        <v>0</v>
      </c>
      <c r="T253" s="23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3" t="s">
        <v>209</v>
      </c>
      <c r="AT253" s="233" t="s">
        <v>205</v>
      </c>
      <c r="AU253" s="233" t="s">
        <v>86</v>
      </c>
      <c r="AY253" s="17" t="s">
        <v>204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7" t="s">
        <v>8</v>
      </c>
      <c r="BK253" s="234">
        <f>ROUND(I253*H253,0)</f>
        <v>0</v>
      </c>
      <c r="BL253" s="17" t="s">
        <v>209</v>
      </c>
      <c r="BM253" s="233" t="s">
        <v>4392</v>
      </c>
    </row>
    <row r="254" spans="1:65" s="2" customFormat="1" ht="21.75" customHeight="1">
      <c r="A254" s="38"/>
      <c r="B254" s="39"/>
      <c r="C254" s="280" t="s">
        <v>699</v>
      </c>
      <c r="D254" s="280" t="s">
        <v>366</v>
      </c>
      <c r="E254" s="281" t="s">
        <v>4393</v>
      </c>
      <c r="F254" s="282" t="s">
        <v>4394</v>
      </c>
      <c r="G254" s="283" t="s">
        <v>274</v>
      </c>
      <c r="H254" s="284">
        <v>37.077</v>
      </c>
      <c r="I254" s="285"/>
      <c r="J254" s="286">
        <f>ROUND(I254*H254,0)</f>
        <v>0</v>
      </c>
      <c r="K254" s="287"/>
      <c r="L254" s="288"/>
      <c r="M254" s="289" t="s">
        <v>1</v>
      </c>
      <c r="N254" s="290" t="s">
        <v>42</v>
      </c>
      <c r="O254" s="91"/>
      <c r="P254" s="231">
        <f>O254*H254</f>
        <v>0</v>
      </c>
      <c r="Q254" s="231">
        <v>0.0095</v>
      </c>
      <c r="R254" s="231">
        <f>Q254*H254</f>
        <v>0.3522315</v>
      </c>
      <c r="S254" s="231">
        <v>0</v>
      </c>
      <c r="T254" s="23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3" t="s">
        <v>223</v>
      </c>
      <c r="AT254" s="233" t="s">
        <v>366</v>
      </c>
      <c r="AU254" s="233" t="s">
        <v>86</v>
      </c>
      <c r="AY254" s="17" t="s">
        <v>204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7" t="s">
        <v>8</v>
      </c>
      <c r="BK254" s="234">
        <f>ROUND(I254*H254,0)</f>
        <v>0</v>
      </c>
      <c r="BL254" s="17" t="s">
        <v>209</v>
      </c>
      <c r="BM254" s="233" t="s">
        <v>4395</v>
      </c>
    </row>
    <row r="255" spans="1:51" s="12" customFormat="1" ht="12">
      <c r="A255" s="12"/>
      <c r="B255" s="235"/>
      <c r="C255" s="236"/>
      <c r="D255" s="237" t="s">
        <v>210</v>
      </c>
      <c r="E255" s="238" t="s">
        <v>1</v>
      </c>
      <c r="F255" s="239" t="s">
        <v>4396</v>
      </c>
      <c r="G255" s="236"/>
      <c r="H255" s="240">
        <v>37.077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46" t="s">
        <v>210</v>
      </c>
      <c r="AU255" s="246" t="s">
        <v>86</v>
      </c>
      <c r="AV255" s="12" t="s">
        <v>86</v>
      </c>
      <c r="AW255" s="12" t="s">
        <v>33</v>
      </c>
      <c r="AX255" s="12" t="s">
        <v>77</v>
      </c>
      <c r="AY255" s="246" t="s">
        <v>204</v>
      </c>
    </row>
    <row r="256" spans="1:65" s="2" customFormat="1" ht="21.75" customHeight="1">
      <c r="A256" s="38"/>
      <c r="B256" s="39"/>
      <c r="C256" s="221" t="s">
        <v>554</v>
      </c>
      <c r="D256" s="221" t="s">
        <v>205</v>
      </c>
      <c r="E256" s="222" t="s">
        <v>4397</v>
      </c>
      <c r="F256" s="223" t="s">
        <v>4398</v>
      </c>
      <c r="G256" s="224" t="s">
        <v>473</v>
      </c>
      <c r="H256" s="225">
        <v>118.25</v>
      </c>
      <c r="I256" s="226"/>
      <c r="J256" s="227">
        <f>ROUND(I256*H256,0)</f>
        <v>0</v>
      </c>
      <c r="K256" s="228"/>
      <c r="L256" s="44"/>
      <c r="M256" s="229" t="s">
        <v>1</v>
      </c>
      <c r="N256" s="230" t="s">
        <v>42</v>
      </c>
      <c r="O256" s="91"/>
      <c r="P256" s="231">
        <f>O256*H256</f>
        <v>0</v>
      </c>
      <c r="Q256" s="231">
        <v>0.16371</v>
      </c>
      <c r="R256" s="231">
        <f>Q256*H256</f>
        <v>19.358707499999998</v>
      </c>
      <c r="S256" s="231">
        <v>0</v>
      </c>
      <c r="T256" s="23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3" t="s">
        <v>209</v>
      </c>
      <c r="AT256" s="233" t="s">
        <v>205</v>
      </c>
      <c r="AU256" s="233" t="s">
        <v>86</v>
      </c>
      <c r="AY256" s="17" t="s">
        <v>204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7" t="s">
        <v>8</v>
      </c>
      <c r="BK256" s="234">
        <f>ROUND(I256*H256,0)</f>
        <v>0</v>
      </c>
      <c r="BL256" s="17" t="s">
        <v>209</v>
      </c>
      <c r="BM256" s="233" t="s">
        <v>4399</v>
      </c>
    </row>
    <row r="257" spans="1:51" s="12" customFormat="1" ht="12">
      <c r="A257" s="12"/>
      <c r="B257" s="235"/>
      <c r="C257" s="236"/>
      <c r="D257" s="237" t="s">
        <v>210</v>
      </c>
      <c r="E257" s="238" t="s">
        <v>1</v>
      </c>
      <c r="F257" s="239" t="s">
        <v>4400</v>
      </c>
      <c r="G257" s="236"/>
      <c r="H257" s="240">
        <v>118.25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246" t="s">
        <v>210</v>
      </c>
      <c r="AU257" s="246" t="s">
        <v>86</v>
      </c>
      <c r="AV257" s="12" t="s">
        <v>86</v>
      </c>
      <c r="AW257" s="12" t="s">
        <v>33</v>
      </c>
      <c r="AX257" s="12" t="s">
        <v>77</v>
      </c>
      <c r="AY257" s="246" t="s">
        <v>204</v>
      </c>
    </row>
    <row r="258" spans="1:65" s="2" customFormat="1" ht="21.75" customHeight="1">
      <c r="A258" s="38"/>
      <c r="B258" s="39"/>
      <c r="C258" s="280" t="s">
        <v>709</v>
      </c>
      <c r="D258" s="280" t="s">
        <v>366</v>
      </c>
      <c r="E258" s="281" t="s">
        <v>4401</v>
      </c>
      <c r="F258" s="282" t="s">
        <v>4402</v>
      </c>
      <c r="G258" s="283" t="s">
        <v>274</v>
      </c>
      <c r="H258" s="284">
        <v>119.433</v>
      </c>
      <c r="I258" s="285"/>
      <c r="J258" s="286">
        <f>ROUND(I258*H258,0)</f>
        <v>0</v>
      </c>
      <c r="K258" s="287"/>
      <c r="L258" s="288"/>
      <c r="M258" s="289" t="s">
        <v>1</v>
      </c>
      <c r="N258" s="290" t="s">
        <v>42</v>
      </c>
      <c r="O258" s="91"/>
      <c r="P258" s="231">
        <f>O258*H258</f>
        <v>0</v>
      </c>
      <c r="Q258" s="231">
        <v>0.046</v>
      </c>
      <c r="R258" s="231">
        <f>Q258*H258</f>
        <v>5.493918</v>
      </c>
      <c r="S258" s="231">
        <v>0</v>
      </c>
      <c r="T258" s="23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3" t="s">
        <v>223</v>
      </c>
      <c r="AT258" s="233" t="s">
        <v>366</v>
      </c>
      <c r="AU258" s="233" t="s">
        <v>86</v>
      </c>
      <c r="AY258" s="17" t="s">
        <v>204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7" t="s">
        <v>8</v>
      </c>
      <c r="BK258" s="234">
        <f>ROUND(I258*H258,0)</f>
        <v>0</v>
      </c>
      <c r="BL258" s="17" t="s">
        <v>209</v>
      </c>
      <c r="BM258" s="233" t="s">
        <v>4403</v>
      </c>
    </row>
    <row r="259" spans="1:51" s="12" customFormat="1" ht="12">
      <c r="A259" s="12"/>
      <c r="B259" s="235"/>
      <c r="C259" s="236"/>
      <c r="D259" s="237" t="s">
        <v>210</v>
      </c>
      <c r="E259" s="238" t="s">
        <v>1</v>
      </c>
      <c r="F259" s="239" t="s">
        <v>4404</v>
      </c>
      <c r="G259" s="236"/>
      <c r="H259" s="240">
        <v>119.433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46" t="s">
        <v>210</v>
      </c>
      <c r="AU259" s="246" t="s">
        <v>86</v>
      </c>
      <c r="AV259" s="12" t="s">
        <v>86</v>
      </c>
      <c r="AW259" s="12" t="s">
        <v>33</v>
      </c>
      <c r="AX259" s="12" t="s">
        <v>77</v>
      </c>
      <c r="AY259" s="246" t="s">
        <v>204</v>
      </c>
    </row>
    <row r="260" spans="1:65" s="2" customFormat="1" ht="21.75" customHeight="1">
      <c r="A260" s="38"/>
      <c r="B260" s="39"/>
      <c r="C260" s="221" t="s">
        <v>558</v>
      </c>
      <c r="D260" s="221" t="s">
        <v>205</v>
      </c>
      <c r="E260" s="222" t="s">
        <v>4405</v>
      </c>
      <c r="F260" s="223" t="s">
        <v>4406</v>
      </c>
      <c r="G260" s="224" t="s">
        <v>473</v>
      </c>
      <c r="H260" s="225">
        <v>156.4</v>
      </c>
      <c r="I260" s="226"/>
      <c r="J260" s="227">
        <f>ROUND(I260*H260,0)</f>
        <v>0</v>
      </c>
      <c r="K260" s="228"/>
      <c r="L260" s="44"/>
      <c r="M260" s="229" t="s">
        <v>1</v>
      </c>
      <c r="N260" s="230" t="s">
        <v>42</v>
      </c>
      <c r="O260" s="91"/>
      <c r="P260" s="231">
        <f>O260*H260</f>
        <v>0</v>
      </c>
      <c r="Q260" s="231">
        <v>0.4354</v>
      </c>
      <c r="R260" s="231">
        <f>Q260*H260</f>
        <v>68.09656000000001</v>
      </c>
      <c r="S260" s="231">
        <v>0</v>
      </c>
      <c r="T260" s="23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3" t="s">
        <v>209</v>
      </c>
      <c r="AT260" s="233" t="s">
        <v>205</v>
      </c>
      <c r="AU260" s="233" t="s">
        <v>86</v>
      </c>
      <c r="AY260" s="17" t="s">
        <v>204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7" t="s">
        <v>8</v>
      </c>
      <c r="BK260" s="234">
        <f>ROUND(I260*H260,0)</f>
        <v>0</v>
      </c>
      <c r="BL260" s="17" t="s">
        <v>209</v>
      </c>
      <c r="BM260" s="233" t="s">
        <v>4407</v>
      </c>
    </row>
    <row r="261" spans="1:51" s="12" customFormat="1" ht="12">
      <c r="A261" s="12"/>
      <c r="B261" s="235"/>
      <c r="C261" s="236"/>
      <c r="D261" s="237" t="s">
        <v>210</v>
      </c>
      <c r="E261" s="238" t="s">
        <v>1</v>
      </c>
      <c r="F261" s="239" t="s">
        <v>4408</v>
      </c>
      <c r="G261" s="236"/>
      <c r="H261" s="240">
        <v>156.4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46" t="s">
        <v>210</v>
      </c>
      <c r="AU261" s="246" t="s">
        <v>86</v>
      </c>
      <c r="AV261" s="12" t="s">
        <v>86</v>
      </c>
      <c r="AW261" s="12" t="s">
        <v>33</v>
      </c>
      <c r="AX261" s="12" t="s">
        <v>77</v>
      </c>
      <c r="AY261" s="246" t="s">
        <v>204</v>
      </c>
    </row>
    <row r="262" spans="1:65" s="2" customFormat="1" ht="21.75" customHeight="1">
      <c r="A262" s="38"/>
      <c r="B262" s="39"/>
      <c r="C262" s="221" t="s">
        <v>717</v>
      </c>
      <c r="D262" s="221" t="s">
        <v>205</v>
      </c>
      <c r="E262" s="222" t="s">
        <v>4409</v>
      </c>
      <c r="F262" s="223" t="s">
        <v>4410</v>
      </c>
      <c r="G262" s="224" t="s">
        <v>274</v>
      </c>
      <c r="H262" s="225">
        <v>13</v>
      </c>
      <c r="I262" s="226"/>
      <c r="J262" s="227">
        <f>ROUND(I262*H262,0)</f>
        <v>0</v>
      </c>
      <c r="K262" s="228"/>
      <c r="L262" s="44"/>
      <c r="M262" s="229" t="s">
        <v>1</v>
      </c>
      <c r="N262" s="230" t="s">
        <v>42</v>
      </c>
      <c r="O262" s="91"/>
      <c r="P262" s="231">
        <f>O262*H262</f>
        <v>0</v>
      </c>
      <c r="Q262" s="231">
        <v>0.26168</v>
      </c>
      <c r="R262" s="231">
        <f>Q262*H262</f>
        <v>3.4018400000000004</v>
      </c>
      <c r="S262" s="231">
        <v>0</v>
      </c>
      <c r="T262" s="23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3" t="s">
        <v>209</v>
      </c>
      <c r="AT262" s="233" t="s">
        <v>205</v>
      </c>
      <c r="AU262" s="233" t="s">
        <v>86</v>
      </c>
      <c r="AY262" s="17" t="s">
        <v>204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7" t="s">
        <v>8</v>
      </c>
      <c r="BK262" s="234">
        <f>ROUND(I262*H262,0)</f>
        <v>0</v>
      </c>
      <c r="BL262" s="17" t="s">
        <v>209</v>
      </c>
      <c r="BM262" s="233" t="s">
        <v>4411</v>
      </c>
    </row>
    <row r="263" spans="1:65" s="2" customFormat="1" ht="21.75" customHeight="1">
      <c r="A263" s="38"/>
      <c r="B263" s="39"/>
      <c r="C263" s="221" t="s">
        <v>566</v>
      </c>
      <c r="D263" s="221" t="s">
        <v>205</v>
      </c>
      <c r="E263" s="222" t="s">
        <v>4412</v>
      </c>
      <c r="F263" s="223" t="s">
        <v>4413</v>
      </c>
      <c r="G263" s="224" t="s">
        <v>473</v>
      </c>
      <c r="H263" s="225">
        <v>81.02</v>
      </c>
      <c r="I263" s="226"/>
      <c r="J263" s="227">
        <f>ROUND(I263*H263,0)</f>
        <v>0</v>
      </c>
      <c r="K263" s="228"/>
      <c r="L263" s="44"/>
      <c r="M263" s="229" t="s">
        <v>1</v>
      </c>
      <c r="N263" s="230" t="s">
        <v>42</v>
      </c>
      <c r="O263" s="91"/>
      <c r="P263" s="231">
        <f>O263*H263</f>
        <v>0</v>
      </c>
      <c r="Q263" s="231">
        <v>0</v>
      </c>
      <c r="R263" s="231">
        <f>Q263*H263</f>
        <v>0</v>
      </c>
      <c r="S263" s="231">
        <v>0.35</v>
      </c>
      <c r="T263" s="232">
        <f>S263*H263</f>
        <v>28.356999999999996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3" t="s">
        <v>209</v>
      </c>
      <c r="AT263" s="233" t="s">
        <v>205</v>
      </c>
      <c r="AU263" s="233" t="s">
        <v>86</v>
      </c>
      <c r="AY263" s="17" t="s">
        <v>204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7" t="s">
        <v>8</v>
      </c>
      <c r="BK263" s="234">
        <f>ROUND(I263*H263,0)</f>
        <v>0</v>
      </c>
      <c r="BL263" s="17" t="s">
        <v>209</v>
      </c>
      <c r="BM263" s="233" t="s">
        <v>4414</v>
      </c>
    </row>
    <row r="264" spans="1:65" s="2" customFormat="1" ht="21.75" customHeight="1">
      <c r="A264" s="38"/>
      <c r="B264" s="39"/>
      <c r="C264" s="221" t="s">
        <v>730</v>
      </c>
      <c r="D264" s="221" t="s">
        <v>205</v>
      </c>
      <c r="E264" s="222" t="s">
        <v>4415</v>
      </c>
      <c r="F264" s="223" t="s">
        <v>4416</v>
      </c>
      <c r="G264" s="224" t="s">
        <v>274</v>
      </c>
      <c r="H264" s="225">
        <v>45</v>
      </c>
      <c r="I264" s="226"/>
      <c r="J264" s="227">
        <f>ROUND(I264*H264,0)</f>
        <v>0</v>
      </c>
      <c r="K264" s="228"/>
      <c r="L264" s="44"/>
      <c r="M264" s="229" t="s">
        <v>1</v>
      </c>
      <c r="N264" s="230" t="s">
        <v>42</v>
      </c>
      <c r="O264" s="91"/>
      <c r="P264" s="231">
        <f>O264*H264</f>
        <v>0</v>
      </c>
      <c r="Q264" s="231">
        <v>0</v>
      </c>
      <c r="R264" s="231">
        <f>Q264*H264</f>
        <v>0</v>
      </c>
      <c r="S264" s="231">
        <v>0</v>
      </c>
      <c r="T264" s="23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3" t="s">
        <v>209</v>
      </c>
      <c r="AT264" s="233" t="s">
        <v>205</v>
      </c>
      <c r="AU264" s="233" t="s">
        <v>86</v>
      </c>
      <c r="AY264" s="17" t="s">
        <v>204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7" t="s">
        <v>8</v>
      </c>
      <c r="BK264" s="234">
        <f>ROUND(I264*H264,0)</f>
        <v>0</v>
      </c>
      <c r="BL264" s="17" t="s">
        <v>209</v>
      </c>
      <c r="BM264" s="233" t="s">
        <v>4417</v>
      </c>
    </row>
    <row r="265" spans="1:65" s="2" customFormat="1" ht="21.75" customHeight="1">
      <c r="A265" s="38"/>
      <c r="B265" s="39"/>
      <c r="C265" s="221" t="s">
        <v>569</v>
      </c>
      <c r="D265" s="221" t="s">
        <v>205</v>
      </c>
      <c r="E265" s="222" t="s">
        <v>4418</v>
      </c>
      <c r="F265" s="223" t="s">
        <v>4419</v>
      </c>
      <c r="G265" s="224" t="s">
        <v>274</v>
      </c>
      <c r="H265" s="225">
        <v>46</v>
      </c>
      <c r="I265" s="226"/>
      <c r="J265" s="227">
        <f>ROUND(I265*H265,0)</f>
        <v>0</v>
      </c>
      <c r="K265" s="228"/>
      <c r="L265" s="44"/>
      <c r="M265" s="229" t="s">
        <v>1</v>
      </c>
      <c r="N265" s="230" t="s">
        <v>42</v>
      </c>
      <c r="O265" s="91"/>
      <c r="P265" s="231">
        <f>O265*H265</f>
        <v>0</v>
      </c>
      <c r="Q265" s="231">
        <v>0</v>
      </c>
      <c r="R265" s="231">
        <f>Q265*H265</f>
        <v>0</v>
      </c>
      <c r="S265" s="231">
        <v>0.0657</v>
      </c>
      <c r="T265" s="232">
        <f>S265*H265</f>
        <v>3.0221999999999998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3" t="s">
        <v>209</v>
      </c>
      <c r="AT265" s="233" t="s">
        <v>205</v>
      </c>
      <c r="AU265" s="233" t="s">
        <v>86</v>
      </c>
      <c r="AY265" s="17" t="s">
        <v>204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7" t="s">
        <v>8</v>
      </c>
      <c r="BK265" s="234">
        <f>ROUND(I265*H265,0)</f>
        <v>0</v>
      </c>
      <c r="BL265" s="17" t="s">
        <v>209</v>
      </c>
      <c r="BM265" s="233" t="s">
        <v>4420</v>
      </c>
    </row>
    <row r="266" spans="1:65" s="2" customFormat="1" ht="21.75" customHeight="1">
      <c r="A266" s="38"/>
      <c r="B266" s="39"/>
      <c r="C266" s="221" t="s">
        <v>735</v>
      </c>
      <c r="D266" s="221" t="s">
        <v>205</v>
      </c>
      <c r="E266" s="222" t="s">
        <v>4421</v>
      </c>
      <c r="F266" s="223" t="s">
        <v>4422</v>
      </c>
      <c r="G266" s="224" t="s">
        <v>473</v>
      </c>
      <c r="H266" s="225">
        <v>134.52</v>
      </c>
      <c r="I266" s="226"/>
      <c r="J266" s="227">
        <f>ROUND(I266*H266,0)</f>
        <v>0</v>
      </c>
      <c r="K266" s="228"/>
      <c r="L266" s="44"/>
      <c r="M266" s="229" t="s">
        <v>1</v>
      </c>
      <c r="N266" s="230" t="s">
        <v>42</v>
      </c>
      <c r="O266" s="91"/>
      <c r="P266" s="231">
        <f>O266*H266</f>
        <v>0</v>
      </c>
      <c r="Q266" s="231">
        <v>0</v>
      </c>
      <c r="R266" s="231">
        <f>Q266*H266</f>
        <v>0</v>
      </c>
      <c r="S266" s="231">
        <v>0.00248</v>
      </c>
      <c r="T266" s="232">
        <f>S266*H266</f>
        <v>0.3336096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3" t="s">
        <v>209</v>
      </c>
      <c r="AT266" s="233" t="s">
        <v>205</v>
      </c>
      <c r="AU266" s="233" t="s">
        <v>86</v>
      </c>
      <c r="AY266" s="17" t="s">
        <v>204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7" t="s">
        <v>8</v>
      </c>
      <c r="BK266" s="234">
        <f>ROUND(I266*H266,0)</f>
        <v>0</v>
      </c>
      <c r="BL266" s="17" t="s">
        <v>209</v>
      </c>
      <c r="BM266" s="233" t="s">
        <v>4423</v>
      </c>
    </row>
    <row r="267" spans="1:65" s="2" customFormat="1" ht="21.75" customHeight="1">
      <c r="A267" s="38"/>
      <c r="B267" s="39"/>
      <c r="C267" s="221" t="s">
        <v>572</v>
      </c>
      <c r="D267" s="221" t="s">
        <v>205</v>
      </c>
      <c r="E267" s="222" t="s">
        <v>4424</v>
      </c>
      <c r="F267" s="223" t="s">
        <v>4425</v>
      </c>
      <c r="G267" s="224" t="s">
        <v>208</v>
      </c>
      <c r="H267" s="225">
        <v>62.912</v>
      </c>
      <c r="I267" s="226"/>
      <c r="J267" s="227">
        <f>ROUND(I267*H267,0)</f>
        <v>0</v>
      </c>
      <c r="K267" s="228"/>
      <c r="L267" s="44"/>
      <c r="M267" s="229" t="s">
        <v>1</v>
      </c>
      <c r="N267" s="230" t="s">
        <v>42</v>
      </c>
      <c r="O267" s="91"/>
      <c r="P267" s="231">
        <f>O267*H267</f>
        <v>0</v>
      </c>
      <c r="Q267" s="231">
        <v>0</v>
      </c>
      <c r="R267" s="231">
        <f>Q267*H267</f>
        <v>0</v>
      </c>
      <c r="S267" s="231">
        <v>0</v>
      </c>
      <c r="T267" s="23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3" t="s">
        <v>209</v>
      </c>
      <c r="AT267" s="233" t="s">
        <v>205</v>
      </c>
      <c r="AU267" s="233" t="s">
        <v>86</v>
      </c>
      <c r="AY267" s="17" t="s">
        <v>204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7" t="s">
        <v>8</v>
      </c>
      <c r="BK267" s="234">
        <f>ROUND(I267*H267,0)</f>
        <v>0</v>
      </c>
      <c r="BL267" s="17" t="s">
        <v>209</v>
      </c>
      <c r="BM267" s="233" t="s">
        <v>4426</v>
      </c>
    </row>
    <row r="268" spans="1:51" s="12" customFormat="1" ht="12">
      <c r="A268" s="12"/>
      <c r="B268" s="235"/>
      <c r="C268" s="236"/>
      <c r="D268" s="237" t="s">
        <v>210</v>
      </c>
      <c r="E268" s="238" t="s">
        <v>1</v>
      </c>
      <c r="F268" s="239" t="s">
        <v>4427</v>
      </c>
      <c r="G268" s="236"/>
      <c r="H268" s="240">
        <v>62.912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46" t="s">
        <v>210</v>
      </c>
      <c r="AU268" s="246" t="s">
        <v>86</v>
      </c>
      <c r="AV268" s="12" t="s">
        <v>86</v>
      </c>
      <c r="AW268" s="12" t="s">
        <v>33</v>
      </c>
      <c r="AX268" s="12" t="s">
        <v>77</v>
      </c>
      <c r="AY268" s="246" t="s">
        <v>204</v>
      </c>
    </row>
    <row r="269" spans="1:63" s="11" customFormat="1" ht="22.8" customHeight="1">
      <c r="A269" s="11"/>
      <c r="B269" s="207"/>
      <c r="C269" s="208"/>
      <c r="D269" s="209" t="s">
        <v>76</v>
      </c>
      <c r="E269" s="268" t="s">
        <v>3513</v>
      </c>
      <c r="F269" s="268" t="s">
        <v>3514</v>
      </c>
      <c r="G269" s="208"/>
      <c r="H269" s="208"/>
      <c r="I269" s="211"/>
      <c r="J269" s="269">
        <f>BK269</f>
        <v>0</v>
      </c>
      <c r="K269" s="208"/>
      <c r="L269" s="213"/>
      <c r="M269" s="214"/>
      <c r="N269" s="215"/>
      <c r="O269" s="215"/>
      <c r="P269" s="216">
        <f>SUM(P270:P274)</f>
        <v>0</v>
      </c>
      <c r="Q269" s="215"/>
      <c r="R269" s="216">
        <f>SUM(R270:R274)</f>
        <v>0</v>
      </c>
      <c r="S269" s="215"/>
      <c r="T269" s="217">
        <f>SUM(T270:T274)</f>
        <v>0</v>
      </c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R269" s="218" t="s">
        <v>8</v>
      </c>
      <c r="AT269" s="219" t="s">
        <v>76</v>
      </c>
      <c r="AU269" s="219" t="s">
        <v>8</v>
      </c>
      <c r="AY269" s="218" t="s">
        <v>204</v>
      </c>
      <c r="BK269" s="220">
        <f>SUM(BK270:BK274)</f>
        <v>0</v>
      </c>
    </row>
    <row r="270" spans="1:65" s="2" customFormat="1" ht="33" customHeight="1">
      <c r="A270" s="38"/>
      <c r="B270" s="39"/>
      <c r="C270" s="221" t="s">
        <v>745</v>
      </c>
      <c r="D270" s="221" t="s">
        <v>205</v>
      </c>
      <c r="E270" s="222" t="s">
        <v>4428</v>
      </c>
      <c r="F270" s="223" t="s">
        <v>4429</v>
      </c>
      <c r="G270" s="224" t="s">
        <v>230</v>
      </c>
      <c r="H270" s="225">
        <v>96.317</v>
      </c>
      <c r="I270" s="226"/>
      <c r="J270" s="227">
        <f>ROUND(I270*H270,0)</f>
        <v>0</v>
      </c>
      <c r="K270" s="228"/>
      <c r="L270" s="44"/>
      <c r="M270" s="229" t="s">
        <v>1</v>
      </c>
      <c r="N270" s="230" t="s">
        <v>42</v>
      </c>
      <c r="O270" s="91"/>
      <c r="P270" s="231">
        <f>O270*H270</f>
        <v>0</v>
      </c>
      <c r="Q270" s="231">
        <v>0</v>
      </c>
      <c r="R270" s="231">
        <f>Q270*H270</f>
        <v>0</v>
      </c>
      <c r="S270" s="231">
        <v>0</v>
      </c>
      <c r="T270" s="23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3" t="s">
        <v>209</v>
      </c>
      <c r="AT270" s="233" t="s">
        <v>205</v>
      </c>
      <c r="AU270" s="233" t="s">
        <v>86</v>
      </c>
      <c r="AY270" s="17" t="s">
        <v>204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7" t="s">
        <v>8</v>
      </c>
      <c r="BK270" s="234">
        <f>ROUND(I270*H270,0)</f>
        <v>0</v>
      </c>
      <c r="BL270" s="17" t="s">
        <v>209</v>
      </c>
      <c r="BM270" s="233" t="s">
        <v>4430</v>
      </c>
    </row>
    <row r="271" spans="1:51" s="12" customFormat="1" ht="12">
      <c r="A271" s="12"/>
      <c r="B271" s="235"/>
      <c r="C271" s="236"/>
      <c r="D271" s="237" t="s">
        <v>210</v>
      </c>
      <c r="E271" s="238" t="s">
        <v>1</v>
      </c>
      <c r="F271" s="239" t="s">
        <v>4431</v>
      </c>
      <c r="G271" s="236"/>
      <c r="H271" s="240">
        <v>96.317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46" t="s">
        <v>210</v>
      </c>
      <c r="AU271" s="246" t="s">
        <v>86</v>
      </c>
      <c r="AV271" s="12" t="s">
        <v>86</v>
      </c>
      <c r="AW271" s="12" t="s">
        <v>33</v>
      </c>
      <c r="AX271" s="12" t="s">
        <v>77</v>
      </c>
      <c r="AY271" s="246" t="s">
        <v>204</v>
      </c>
    </row>
    <row r="272" spans="1:65" s="2" customFormat="1" ht="33" customHeight="1">
      <c r="A272" s="38"/>
      <c r="B272" s="39"/>
      <c r="C272" s="221" t="s">
        <v>576</v>
      </c>
      <c r="D272" s="221" t="s">
        <v>205</v>
      </c>
      <c r="E272" s="222" t="s">
        <v>3515</v>
      </c>
      <c r="F272" s="223" t="s">
        <v>3516</v>
      </c>
      <c r="G272" s="224" t="s">
        <v>230</v>
      </c>
      <c r="H272" s="225">
        <v>1182.311</v>
      </c>
      <c r="I272" s="226"/>
      <c r="J272" s="227">
        <f>ROUND(I272*H272,0)</f>
        <v>0</v>
      </c>
      <c r="K272" s="228"/>
      <c r="L272" s="44"/>
      <c r="M272" s="229" t="s">
        <v>1</v>
      </c>
      <c r="N272" s="230" t="s">
        <v>42</v>
      </c>
      <c r="O272" s="91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3" t="s">
        <v>209</v>
      </c>
      <c r="AT272" s="233" t="s">
        <v>205</v>
      </c>
      <c r="AU272" s="233" t="s">
        <v>86</v>
      </c>
      <c r="AY272" s="17" t="s">
        <v>204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7" t="s">
        <v>8</v>
      </c>
      <c r="BK272" s="234">
        <f>ROUND(I272*H272,0)</f>
        <v>0</v>
      </c>
      <c r="BL272" s="17" t="s">
        <v>209</v>
      </c>
      <c r="BM272" s="233" t="s">
        <v>4432</v>
      </c>
    </row>
    <row r="273" spans="1:65" s="2" customFormat="1" ht="21.75" customHeight="1">
      <c r="A273" s="38"/>
      <c r="B273" s="39"/>
      <c r="C273" s="221" t="s">
        <v>751</v>
      </c>
      <c r="D273" s="221" t="s">
        <v>205</v>
      </c>
      <c r="E273" s="222" t="s">
        <v>247</v>
      </c>
      <c r="F273" s="223" t="s">
        <v>3518</v>
      </c>
      <c r="G273" s="224" t="s">
        <v>230</v>
      </c>
      <c r="H273" s="225">
        <v>1278.628</v>
      </c>
      <c r="I273" s="226"/>
      <c r="J273" s="227">
        <f>ROUND(I273*H273,0)</f>
        <v>0</v>
      </c>
      <c r="K273" s="228"/>
      <c r="L273" s="44"/>
      <c r="M273" s="229" t="s">
        <v>1</v>
      </c>
      <c r="N273" s="230" t="s">
        <v>42</v>
      </c>
      <c r="O273" s="91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3" t="s">
        <v>209</v>
      </c>
      <c r="AT273" s="233" t="s">
        <v>205</v>
      </c>
      <c r="AU273" s="233" t="s">
        <v>86</v>
      </c>
      <c r="AY273" s="17" t="s">
        <v>204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7" t="s">
        <v>8</v>
      </c>
      <c r="BK273" s="234">
        <f>ROUND(I273*H273,0)</f>
        <v>0</v>
      </c>
      <c r="BL273" s="17" t="s">
        <v>209</v>
      </c>
      <c r="BM273" s="233" t="s">
        <v>4433</v>
      </c>
    </row>
    <row r="274" spans="1:65" s="2" customFormat="1" ht="16.5" customHeight="1">
      <c r="A274" s="38"/>
      <c r="B274" s="39"/>
      <c r="C274" s="221" t="s">
        <v>580</v>
      </c>
      <c r="D274" s="221" t="s">
        <v>205</v>
      </c>
      <c r="E274" s="222" t="s">
        <v>4434</v>
      </c>
      <c r="F274" s="223" t="s">
        <v>4435</v>
      </c>
      <c r="G274" s="224" t="s">
        <v>230</v>
      </c>
      <c r="H274" s="225">
        <v>1278.628</v>
      </c>
      <c r="I274" s="226"/>
      <c r="J274" s="227">
        <f>ROUND(I274*H274,0)</f>
        <v>0</v>
      </c>
      <c r="K274" s="228"/>
      <c r="L274" s="44"/>
      <c r="M274" s="229" t="s">
        <v>1</v>
      </c>
      <c r="N274" s="230" t="s">
        <v>42</v>
      </c>
      <c r="O274" s="91"/>
      <c r="P274" s="231">
        <f>O274*H274</f>
        <v>0</v>
      </c>
      <c r="Q274" s="231">
        <v>0</v>
      </c>
      <c r="R274" s="231">
        <f>Q274*H274</f>
        <v>0</v>
      </c>
      <c r="S274" s="231">
        <v>0</v>
      </c>
      <c r="T274" s="23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3" t="s">
        <v>209</v>
      </c>
      <c r="AT274" s="233" t="s">
        <v>205</v>
      </c>
      <c r="AU274" s="233" t="s">
        <v>86</v>
      </c>
      <c r="AY274" s="17" t="s">
        <v>204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7" t="s">
        <v>8</v>
      </c>
      <c r="BK274" s="234">
        <f>ROUND(I274*H274,0)</f>
        <v>0</v>
      </c>
      <c r="BL274" s="17" t="s">
        <v>209</v>
      </c>
      <c r="BM274" s="233" t="s">
        <v>4436</v>
      </c>
    </row>
    <row r="275" spans="1:63" s="11" customFormat="1" ht="22.8" customHeight="1">
      <c r="A275" s="11"/>
      <c r="B275" s="207"/>
      <c r="C275" s="208"/>
      <c r="D275" s="209" t="s">
        <v>76</v>
      </c>
      <c r="E275" s="268" t="s">
        <v>404</v>
      </c>
      <c r="F275" s="268" t="s">
        <v>405</v>
      </c>
      <c r="G275" s="208"/>
      <c r="H275" s="208"/>
      <c r="I275" s="211"/>
      <c r="J275" s="269">
        <f>BK275</f>
        <v>0</v>
      </c>
      <c r="K275" s="208"/>
      <c r="L275" s="213"/>
      <c r="M275" s="214"/>
      <c r="N275" s="215"/>
      <c r="O275" s="215"/>
      <c r="P275" s="216">
        <f>P276</f>
        <v>0</v>
      </c>
      <c r="Q275" s="215"/>
      <c r="R275" s="216">
        <f>R276</f>
        <v>0</v>
      </c>
      <c r="S275" s="215"/>
      <c r="T275" s="217">
        <f>T276</f>
        <v>0</v>
      </c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R275" s="218" t="s">
        <v>8</v>
      </c>
      <c r="AT275" s="219" t="s">
        <v>76</v>
      </c>
      <c r="AU275" s="219" t="s">
        <v>8</v>
      </c>
      <c r="AY275" s="218" t="s">
        <v>204</v>
      </c>
      <c r="BK275" s="220">
        <f>BK276</f>
        <v>0</v>
      </c>
    </row>
    <row r="276" spans="1:65" s="2" customFormat="1" ht="21.75" customHeight="1">
      <c r="A276" s="38"/>
      <c r="B276" s="39"/>
      <c r="C276" s="221" t="s">
        <v>760</v>
      </c>
      <c r="D276" s="221" t="s">
        <v>205</v>
      </c>
      <c r="E276" s="222" t="s">
        <v>4437</v>
      </c>
      <c r="F276" s="223" t="s">
        <v>4438</v>
      </c>
      <c r="G276" s="224" t="s">
        <v>230</v>
      </c>
      <c r="H276" s="225">
        <v>1749.928</v>
      </c>
      <c r="I276" s="226"/>
      <c r="J276" s="227">
        <f>ROUND(I276*H276,0)</f>
        <v>0</v>
      </c>
      <c r="K276" s="228"/>
      <c r="L276" s="44"/>
      <c r="M276" s="229" t="s">
        <v>1</v>
      </c>
      <c r="N276" s="230" t="s">
        <v>42</v>
      </c>
      <c r="O276" s="91"/>
      <c r="P276" s="231">
        <f>O276*H276</f>
        <v>0</v>
      </c>
      <c r="Q276" s="231">
        <v>0</v>
      </c>
      <c r="R276" s="231">
        <f>Q276*H276</f>
        <v>0</v>
      </c>
      <c r="S276" s="231">
        <v>0</v>
      </c>
      <c r="T276" s="23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3" t="s">
        <v>209</v>
      </c>
      <c r="AT276" s="233" t="s">
        <v>205</v>
      </c>
      <c r="AU276" s="233" t="s">
        <v>86</v>
      </c>
      <c r="AY276" s="17" t="s">
        <v>204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7" t="s">
        <v>8</v>
      </c>
      <c r="BK276" s="234">
        <f>ROUND(I276*H276,0)</f>
        <v>0</v>
      </c>
      <c r="BL276" s="17" t="s">
        <v>209</v>
      </c>
      <c r="BM276" s="233" t="s">
        <v>4439</v>
      </c>
    </row>
    <row r="277" spans="1:63" s="11" customFormat="1" ht="25.9" customHeight="1">
      <c r="A277" s="11"/>
      <c r="B277" s="207"/>
      <c r="C277" s="208"/>
      <c r="D277" s="209" t="s">
        <v>76</v>
      </c>
      <c r="E277" s="210" t="s">
        <v>917</v>
      </c>
      <c r="F277" s="210" t="s">
        <v>918</v>
      </c>
      <c r="G277" s="208"/>
      <c r="H277" s="208"/>
      <c r="I277" s="211"/>
      <c r="J277" s="212">
        <f>BK277</f>
        <v>0</v>
      </c>
      <c r="K277" s="208"/>
      <c r="L277" s="213"/>
      <c r="M277" s="214"/>
      <c r="N277" s="215"/>
      <c r="O277" s="215"/>
      <c r="P277" s="216">
        <f>P278</f>
        <v>0</v>
      </c>
      <c r="Q277" s="215"/>
      <c r="R277" s="216">
        <f>R278</f>
        <v>0.9185022</v>
      </c>
      <c r="S277" s="215"/>
      <c r="T277" s="217">
        <f>T278</f>
        <v>0</v>
      </c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R277" s="218" t="s">
        <v>86</v>
      </c>
      <c r="AT277" s="219" t="s">
        <v>76</v>
      </c>
      <c r="AU277" s="219" t="s">
        <v>77</v>
      </c>
      <c r="AY277" s="218" t="s">
        <v>204</v>
      </c>
      <c r="BK277" s="220">
        <f>BK278</f>
        <v>0</v>
      </c>
    </row>
    <row r="278" spans="1:63" s="11" customFormat="1" ht="22.8" customHeight="1">
      <c r="A278" s="11"/>
      <c r="B278" s="207"/>
      <c r="C278" s="208"/>
      <c r="D278" s="209" t="s">
        <v>76</v>
      </c>
      <c r="E278" s="268" t="s">
        <v>919</v>
      </c>
      <c r="F278" s="268" t="s">
        <v>3523</v>
      </c>
      <c r="G278" s="208"/>
      <c r="H278" s="208"/>
      <c r="I278" s="211"/>
      <c r="J278" s="269">
        <f>BK278</f>
        <v>0</v>
      </c>
      <c r="K278" s="208"/>
      <c r="L278" s="213"/>
      <c r="M278" s="214"/>
      <c r="N278" s="215"/>
      <c r="O278" s="215"/>
      <c r="P278" s="216">
        <f>SUM(P279:P283)</f>
        <v>0</v>
      </c>
      <c r="Q278" s="215"/>
      <c r="R278" s="216">
        <f>SUM(R279:R283)</f>
        <v>0.9185022</v>
      </c>
      <c r="S278" s="215"/>
      <c r="T278" s="217">
        <f>SUM(T279:T283)</f>
        <v>0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R278" s="218" t="s">
        <v>86</v>
      </c>
      <c r="AT278" s="219" t="s">
        <v>76</v>
      </c>
      <c r="AU278" s="219" t="s">
        <v>8</v>
      </c>
      <c r="AY278" s="218" t="s">
        <v>204</v>
      </c>
      <c r="BK278" s="220">
        <f>SUM(BK279:BK283)</f>
        <v>0</v>
      </c>
    </row>
    <row r="279" spans="1:65" s="2" customFormat="1" ht="21.75" customHeight="1">
      <c r="A279" s="38"/>
      <c r="B279" s="39"/>
      <c r="C279" s="221" t="s">
        <v>588</v>
      </c>
      <c r="D279" s="221" t="s">
        <v>205</v>
      </c>
      <c r="E279" s="222" t="s">
        <v>4440</v>
      </c>
      <c r="F279" s="223" t="s">
        <v>4441</v>
      </c>
      <c r="G279" s="224" t="s">
        <v>208</v>
      </c>
      <c r="H279" s="225">
        <v>198.81</v>
      </c>
      <c r="I279" s="226"/>
      <c r="J279" s="227">
        <f>ROUND(I279*H279,0)</f>
        <v>0</v>
      </c>
      <c r="K279" s="228"/>
      <c r="L279" s="44"/>
      <c r="M279" s="229" t="s">
        <v>1</v>
      </c>
      <c r="N279" s="230" t="s">
        <v>42</v>
      </c>
      <c r="O279" s="91"/>
      <c r="P279" s="231">
        <f>O279*H279</f>
        <v>0</v>
      </c>
      <c r="Q279" s="231">
        <v>0.00018</v>
      </c>
      <c r="R279" s="231">
        <f>Q279*H279</f>
        <v>0.0357858</v>
      </c>
      <c r="S279" s="231">
        <v>0</v>
      </c>
      <c r="T279" s="23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3" t="s">
        <v>240</v>
      </c>
      <c r="AT279" s="233" t="s">
        <v>205</v>
      </c>
      <c r="AU279" s="233" t="s">
        <v>86</v>
      </c>
      <c r="AY279" s="17" t="s">
        <v>204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7" t="s">
        <v>8</v>
      </c>
      <c r="BK279" s="234">
        <f>ROUND(I279*H279,0)</f>
        <v>0</v>
      </c>
      <c r="BL279" s="17" t="s">
        <v>240</v>
      </c>
      <c r="BM279" s="233" t="s">
        <v>4442</v>
      </c>
    </row>
    <row r="280" spans="1:51" s="12" customFormat="1" ht="12">
      <c r="A280" s="12"/>
      <c r="B280" s="235"/>
      <c r="C280" s="236"/>
      <c r="D280" s="237" t="s">
        <v>210</v>
      </c>
      <c r="E280" s="238" t="s">
        <v>1</v>
      </c>
      <c r="F280" s="239" t="s">
        <v>4227</v>
      </c>
      <c r="G280" s="236"/>
      <c r="H280" s="240">
        <v>198.81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T280" s="246" t="s">
        <v>210</v>
      </c>
      <c r="AU280" s="246" t="s">
        <v>86</v>
      </c>
      <c r="AV280" s="12" t="s">
        <v>86</v>
      </c>
      <c r="AW280" s="12" t="s">
        <v>33</v>
      </c>
      <c r="AX280" s="12" t="s">
        <v>77</v>
      </c>
      <c r="AY280" s="246" t="s">
        <v>204</v>
      </c>
    </row>
    <row r="281" spans="1:65" s="2" customFormat="1" ht="33" customHeight="1">
      <c r="A281" s="38"/>
      <c r="B281" s="39"/>
      <c r="C281" s="280" t="s">
        <v>772</v>
      </c>
      <c r="D281" s="280" t="s">
        <v>366</v>
      </c>
      <c r="E281" s="281" t="s">
        <v>4443</v>
      </c>
      <c r="F281" s="282" t="s">
        <v>4444</v>
      </c>
      <c r="G281" s="283" t="s">
        <v>208</v>
      </c>
      <c r="H281" s="284">
        <v>238.572</v>
      </c>
      <c r="I281" s="285"/>
      <c r="J281" s="286">
        <f>ROUND(I281*H281,0)</f>
        <v>0</v>
      </c>
      <c r="K281" s="287"/>
      <c r="L281" s="288"/>
      <c r="M281" s="289" t="s">
        <v>1</v>
      </c>
      <c r="N281" s="290" t="s">
        <v>42</v>
      </c>
      <c r="O281" s="91"/>
      <c r="P281" s="231">
        <f>O281*H281</f>
        <v>0</v>
      </c>
      <c r="Q281" s="231">
        <v>0.0037</v>
      </c>
      <c r="R281" s="231">
        <f>Q281*H281</f>
        <v>0.8827164000000001</v>
      </c>
      <c r="S281" s="231">
        <v>0</v>
      </c>
      <c r="T281" s="23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3" t="s">
        <v>488</v>
      </c>
      <c r="AT281" s="233" t="s">
        <v>366</v>
      </c>
      <c r="AU281" s="233" t="s">
        <v>86</v>
      </c>
      <c r="AY281" s="17" t="s">
        <v>204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7" t="s">
        <v>8</v>
      </c>
      <c r="BK281" s="234">
        <f>ROUND(I281*H281,0)</f>
        <v>0</v>
      </c>
      <c r="BL281" s="17" t="s">
        <v>240</v>
      </c>
      <c r="BM281" s="233" t="s">
        <v>4445</v>
      </c>
    </row>
    <row r="282" spans="1:51" s="12" customFormat="1" ht="12">
      <c r="A282" s="12"/>
      <c r="B282" s="235"/>
      <c r="C282" s="236"/>
      <c r="D282" s="237" t="s">
        <v>210</v>
      </c>
      <c r="E282" s="238" t="s">
        <v>1</v>
      </c>
      <c r="F282" s="239" t="s">
        <v>4446</v>
      </c>
      <c r="G282" s="236"/>
      <c r="H282" s="240">
        <v>238.572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46" t="s">
        <v>210</v>
      </c>
      <c r="AU282" s="246" t="s">
        <v>86</v>
      </c>
      <c r="AV282" s="12" t="s">
        <v>86</v>
      </c>
      <c r="AW282" s="12" t="s">
        <v>33</v>
      </c>
      <c r="AX282" s="12" t="s">
        <v>77</v>
      </c>
      <c r="AY282" s="246" t="s">
        <v>204</v>
      </c>
    </row>
    <row r="283" spans="1:65" s="2" customFormat="1" ht="21.75" customHeight="1">
      <c r="A283" s="38"/>
      <c r="B283" s="39"/>
      <c r="C283" s="221" t="s">
        <v>592</v>
      </c>
      <c r="D283" s="221" t="s">
        <v>205</v>
      </c>
      <c r="E283" s="222" t="s">
        <v>3532</v>
      </c>
      <c r="F283" s="223" t="s">
        <v>3533</v>
      </c>
      <c r="G283" s="224" t="s">
        <v>230</v>
      </c>
      <c r="H283" s="225">
        <v>0.919</v>
      </c>
      <c r="I283" s="226"/>
      <c r="J283" s="227">
        <f>ROUND(I283*H283,0)</f>
        <v>0</v>
      </c>
      <c r="K283" s="228"/>
      <c r="L283" s="44"/>
      <c r="M283" s="258" t="s">
        <v>1</v>
      </c>
      <c r="N283" s="259" t="s">
        <v>42</v>
      </c>
      <c r="O283" s="260"/>
      <c r="P283" s="261">
        <f>O283*H283</f>
        <v>0</v>
      </c>
      <c r="Q283" s="261">
        <v>0</v>
      </c>
      <c r="R283" s="261">
        <f>Q283*H283</f>
        <v>0</v>
      </c>
      <c r="S283" s="261">
        <v>0</v>
      </c>
      <c r="T283" s="26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3" t="s">
        <v>240</v>
      </c>
      <c r="AT283" s="233" t="s">
        <v>205</v>
      </c>
      <c r="AU283" s="233" t="s">
        <v>86</v>
      </c>
      <c r="AY283" s="17" t="s">
        <v>204</v>
      </c>
      <c r="BE283" s="234">
        <f>IF(N283="základní",J283,0)</f>
        <v>0</v>
      </c>
      <c r="BF283" s="234">
        <f>IF(N283="snížená",J283,0)</f>
        <v>0</v>
      </c>
      <c r="BG283" s="234">
        <f>IF(N283="zákl. přenesená",J283,0)</f>
        <v>0</v>
      </c>
      <c r="BH283" s="234">
        <f>IF(N283="sníž. přenesená",J283,0)</f>
        <v>0</v>
      </c>
      <c r="BI283" s="234">
        <f>IF(N283="nulová",J283,0)</f>
        <v>0</v>
      </c>
      <c r="BJ283" s="17" t="s">
        <v>8</v>
      </c>
      <c r="BK283" s="234">
        <f>ROUND(I283*H283,0)</f>
        <v>0</v>
      </c>
      <c r="BL283" s="17" t="s">
        <v>240</v>
      </c>
      <c r="BM283" s="233" t="s">
        <v>4447</v>
      </c>
    </row>
    <row r="284" spans="1:31" s="2" customFormat="1" ht="6.95" customHeight="1">
      <c r="A284" s="38"/>
      <c r="B284" s="66"/>
      <c r="C284" s="67"/>
      <c r="D284" s="67"/>
      <c r="E284" s="67"/>
      <c r="F284" s="67"/>
      <c r="G284" s="67"/>
      <c r="H284" s="67"/>
      <c r="I284" s="67"/>
      <c r="J284" s="67"/>
      <c r="K284" s="67"/>
      <c r="L284" s="44"/>
      <c r="M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</sheetData>
  <sheetProtection password="F695" sheet="1" objects="1" scenarios="1" formatColumns="0" formatRows="0" autoFilter="0"/>
  <autoFilter ref="C126:K28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257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ROUND(J119,0)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ROUND((SUM(BE119:BE141)),0)</f>
        <v>0</v>
      </c>
      <c r="G33" s="38"/>
      <c r="H33" s="38"/>
      <c r="I33" s="165">
        <v>0.21</v>
      </c>
      <c r="J33" s="164">
        <f>ROUND(((SUM(BE119:BE141))*I33),0)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ROUND((SUM(BF119:BF141)),0)</f>
        <v>0</v>
      </c>
      <c r="G34" s="38"/>
      <c r="H34" s="38"/>
      <c r="I34" s="165">
        <v>0.15</v>
      </c>
      <c r="J34" s="164">
        <f>ROUND(((SUM(BF119:BF141))*I34),0)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ROUND((SUM(BG119:BG141)),0)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ROUND((SUM(BH119:BH141)),0)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ROUND((SUM(BI119:BI141)),0)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020 - SO DK  Odstranění haly 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186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187</v>
      </c>
      <c r="E98" s="192"/>
      <c r="F98" s="192"/>
      <c r="G98" s="192"/>
      <c r="H98" s="192"/>
      <c r="I98" s="192"/>
      <c r="J98" s="193">
        <f>J135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188</v>
      </c>
      <c r="E99" s="192"/>
      <c r="F99" s="192"/>
      <c r="G99" s="192"/>
      <c r="H99" s="192"/>
      <c r="I99" s="192"/>
      <c r="J99" s="193">
        <f>J137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189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6.25" customHeight="1">
      <c r="A109" s="38"/>
      <c r="B109" s="39"/>
      <c r="C109" s="40"/>
      <c r="D109" s="40"/>
      <c r="E109" s="184" t="str">
        <f>E7</f>
        <v>Areál ABYDOS IDEA s.r.o. - výrobní hala P a O a související inženýrské objekty, areál ABYDOS Hazlov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179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 xml:space="preserve">020 - SO DK  Odstranění haly K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21</v>
      </c>
      <c r="D113" s="40"/>
      <c r="E113" s="40"/>
      <c r="F113" s="27" t="str">
        <f>F12</f>
        <v>Hazlov</v>
      </c>
      <c r="G113" s="40"/>
      <c r="H113" s="40"/>
      <c r="I113" s="32" t="s">
        <v>23</v>
      </c>
      <c r="J113" s="79" t="str">
        <f>IF(J12="","",J12)</f>
        <v>23. 2. 2021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25</v>
      </c>
      <c r="D115" s="40"/>
      <c r="E115" s="40"/>
      <c r="F115" s="27" t="str">
        <f>E15</f>
        <v>ABYDOS IDEA s.r.o. Hazlov</v>
      </c>
      <c r="G115" s="40"/>
      <c r="H115" s="40"/>
      <c r="I115" s="32" t="s">
        <v>31</v>
      </c>
      <c r="J115" s="36" t="str">
        <f>E21</f>
        <v>TMS PROJEKT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34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0" customFormat="1" ht="29.25" customHeight="1">
      <c r="A118" s="195"/>
      <c r="B118" s="196"/>
      <c r="C118" s="197" t="s">
        <v>190</v>
      </c>
      <c r="D118" s="198" t="s">
        <v>62</v>
      </c>
      <c r="E118" s="198" t="s">
        <v>58</v>
      </c>
      <c r="F118" s="198" t="s">
        <v>59</v>
      </c>
      <c r="G118" s="198" t="s">
        <v>191</v>
      </c>
      <c r="H118" s="198" t="s">
        <v>192</v>
      </c>
      <c r="I118" s="198" t="s">
        <v>193</v>
      </c>
      <c r="J118" s="199" t="s">
        <v>183</v>
      </c>
      <c r="K118" s="200" t="s">
        <v>194</v>
      </c>
      <c r="L118" s="201"/>
      <c r="M118" s="100" t="s">
        <v>1</v>
      </c>
      <c r="N118" s="101" t="s">
        <v>41</v>
      </c>
      <c r="O118" s="101" t="s">
        <v>195</v>
      </c>
      <c r="P118" s="101" t="s">
        <v>196</v>
      </c>
      <c r="Q118" s="101" t="s">
        <v>197</v>
      </c>
      <c r="R118" s="101" t="s">
        <v>198</v>
      </c>
      <c r="S118" s="101" t="s">
        <v>199</v>
      </c>
      <c r="T118" s="102" t="s">
        <v>200</v>
      </c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</row>
    <row r="119" spans="1:63" s="2" customFormat="1" ht="22.8" customHeight="1">
      <c r="A119" s="38"/>
      <c r="B119" s="39"/>
      <c r="C119" s="107" t="s">
        <v>201</v>
      </c>
      <c r="D119" s="40"/>
      <c r="E119" s="40"/>
      <c r="F119" s="40"/>
      <c r="G119" s="40"/>
      <c r="H119" s="40"/>
      <c r="I119" s="40"/>
      <c r="J119" s="202">
        <f>BK119</f>
        <v>0</v>
      </c>
      <c r="K119" s="40"/>
      <c r="L119" s="44"/>
      <c r="M119" s="103"/>
      <c r="N119" s="203"/>
      <c r="O119" s="104"/>
      <c r="P119" s="204">
        <f>P120+P135+P137</f>
        <v>0</v>
      </c>
      <c r="Q119" s="104"/>
      <c r="R119" s="204">
        <f>R120+R135+R137</f>
        <v>0</v>
      </c>
      <c r="S119" s="104"/>
      <c r="T119" s="205">
        <f>T120+T135+T137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76</v>
      </c>
      <c r="AU119" s="17" t="s">
        <v>185</v>
      </c>
      <c r="BK119" s="206">
        <f>BK120+BK135+BK137</f>
        <v>0</v>
      </c>
    </row>
    <row r="120" spans="1:63" s="11" customFormat="1" ht="25.9" customHeight="1">
      <c r="A120" s="11"/>
      <c r="B120" s="207"/>
      <c r="C120" s="208"/>
      <c r="D120" s="209" t="s">
        <v>76</v>
      </c>
      <c r="E120" s="210" t="s">
        <v>202</v>
      </c>
      <c r="F120" s="210" t="s">
        <v>203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SUM(P121:P134)</f>
        <v>0</v>
      </c>
      <c r="Q120" s="215"/>
      <c r="R120" s="216">
        <f>SUM(R121:R134)</f>
        <v>0</v>
      </c>
      <c r="S120" s="215"/>
      <c r="T120" s="217">
        <f>SUM(T121:T134)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18" t="s">
        <v>8</v>
      </c>
      <c r="AT120" s="219" t="s">
        <v>76</v>
      </c>
      <c r="AU120" s="219" t="s">
        <v>77</v>
      </c>
      <c r="AY120" s="218" t="s">
        <v>204</v>
      </c>
      <c r="BK120" s="220">
        <f>SUM(BK121:BK134)</f>
        <v>0</v>
      </c>
    </row>
    <row r="121" spans="1:65" s="2" customFormat="1" ht="21.75" customHeight="1">
      <c r="A121" s="38"/>
      <c r="B121" s="39"/>
      <c r="C121" s="221" t="s">
        <v>8</v>
      </c>
      <c r="D121" s="221" t="s">
        <v>205</v>
      </c>
      <c r="E121" s="222" t="s">
        <v>206</v>
      </c>
      <c r="F121" s="223" t="s">
        <v>207</v>
      </c>
      <c r="G121" s="224" t="s">
        <v>208</v>
      </c>
      <c r="H121" s="225">
        <v>323.9</v>
      </c>
      <c r="I121" s="226"/>
      <c r="J121" s="227">
        <f>ROUND(I121*H121,0)</f>
        <v>0</v>
      </c>
      <c r="K121" s="228"/>
      <c r="L121" s="44"/>
      <c r="M121" s="229" t="s">
        <v>1</v>
      </c>
      <c r="N121" s="230" t="s">
        <v>42</v>
      </c>
      <c r="O121" s="91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3" t="s">
        <v>209</v>
      </c>
      <c r="AT121" s="233" t="s">
        <v>205</v>
      </c>
      <c r="AU121" s="233" t="s">
        <v>8</v>
      </c>
      <c r="AY121" s="17" t="s">
        <v>204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8</v>
      </c>
      <c r="BK121" s="234">
        <f>ROUND(I121*H121,0)</f>
        <v>0</v>
      </c>
      <c r="BL121" s="17" t="s">
        <v>209</v>
      </c>
      <c r="BM121" s="233" t="s">
        <v>86</v>
      </c>
    </row>
    <row r="122" spans="1:51" s="12" customFormat="1" ht="12">
      <c r="A122" s="12"/>
      <c r="B122" s="235"/>
      <c r="C122" s="236"/>
      <c r="D122" s="237" t="s">
        <v>210</v>
      </c>
      <c r="E122" s="238" t="s">
        <v>1</v>
      </c>
      <c r="F122" s="239" t="s">
        <v>258</v>
      </c>
      <c r="G122" s="236"/>
      <c r="H122" s="240">
        <v>166.4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46" t="s">
        <v>210</v>
      </c>
      <c r="AU122" s="246" t="s">
        <v>8</v>
      </c>
      <c r="AV122" s="12" t="s">
        <v>86</v>
      </c>
      <c r="AW122" s="12" t="s">
        <v>33</v>
      </c>
      <c r="AX122" s="12" t="s">
        <v>77</v>
      </c>
      <c r="AY122" s="246" t="s">
        <v>204</v>
      </c>
    </row>
    <row r="123" spans="1:51" s="12" customFormat="1" ht="12">
      <c r="A123" s="12"/>
      <c r="B123" s="235"/>
      <c r="C123" s="236"/>
      <c r="D123" s="237" t="s">
        <v>210</v>
      </c>
      <c r="E123" s="238" t="s">
        <v>1</v>
      </c>
      <c r="F123" s="239" t="s">
        <v>259</v>
      </c>
      <c r="G123" s="236"/>
      <c r="H123" s="240">
        <v>157.5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46" t="s">
        <v>210</v>
      </c>
      <c r="AU123" s="246" t="s">
        <v>8</v>
      </c>
      <c r="AV123" s="12" t="s">
        <v>86</v>
      </c>
      <c r="AW123" s="12" t="s">
        <v>33</v>
      </c>
      <c r="AX123" s="12" t="s">
        <v>77</v>
      </c>
      <c r="AY123" s="246" t="s">
        <v>204</v>
      </c>
    </row>
    <row r="124" spans="1:51" s="13" customFormat="1" ht="12">
      <c r="A124" s="13"/>
      <c r="B124" s="247"/>
      <c r="C124" s="248"/>
      <c r="D124" s="237" t="s">
        <v>210</v>
      </c>
      <c r="E124" s="249" t="s">
        <v>1</v>
      </c>
      <c r="F124" s="250" t="s">
        <v>213</v>
      </c>
      <c r="G124" s="248"/>
      <c r="H124" s="251">
        <v>323.9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210</v>
      </c>
      <c r="AU124" s="257" t="s">
        <v>8</v>
      </c>
      <c r="AV124" s="13" t="s">
        <v>209</v>
      </c>
      <c r="AW124" s="13" t="s">
        <v>33</v>
      </c>
      <c r="AX124" s="13" t="s">
        <v>8</v>
      </c>
      <c r="AY124" s="257" t="s">
        <v>204</v>
      </c>
    </row>
    <row r="125" spans="1:65" s="2" customFormat="1" ht="16.5" customHeight="1">
      <c r="A125" s="38"/>
      <c r="B125" s="39"/>
      <c r="C125" s="221" t="s">
        <v>86</v>
      </c>
      <c r="D125" s="221" t="s">
        <v>205</v>
      </c>
      <c r="E125" s="222" t="s">
        <v>214</v>
      </c>
      <c r="F125" s="223" t="s">
        <v>215</v>
      </c>
      <c r="G125" s="224" t="s">
        <v>208</v>
      </c>
      <c r="H125" s="225">
        <v>225.32</v>
      </c>
      <c r="I125" s="226"/>
      <c r="J125" s="227">
        <f>ROUND(I125*H125,0)</f>
        <v>0</v>
      </c>
      <c r="K125" s="228"/>
      <c r="L125" s="44"/>
      <c r="M125" s="229" t="s">
        <v>1</v>
      </c>
      <c r="N125" s="230" t="s">
        <v>42</v>
      </c>
      <c r="O125" s="91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3" t="s">
        <v>209</v>
      </c>
      <c r="AT125" s="233" t="s">
        <v>205</v>
      </c>
      <c r="AU125" s="233" t="s">
        <v>8</v>
      </c>
      <c r="AY125" s="17" t="s">
        <v>204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8</v>
      </c>
      <c r="BK125" s="234">
        <f>ROUND(I125*H125,0)</f>
        <v>0</v>
      </c>
      <c r="BL125" s="17" t="s">
        <v>209</v>
      </c>
      <c r="BM125" s="233" t="s">
        <v>209</v>
      </c>
    </row>
    <row r="126" spans="1:51" s="12" customFormat="1" ht="12">
      <c r="A126" s="12"/>
      <c r="B126" s="235"/>
      <c r="C126" s="236"/>
      <c r="D126" s="237" t="s">
        <v>210</v>
      </c>
      <c r="E126" s="238" t="s">
        <v>1</v>
      </c>
      <c r="F126" s="239" t="s">
        <v>260</v>
      </c>
      <c r="G126" s="236"/>
      <c r="H126" s="240">
        <v>225.32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46" t="s">
        <v>210</v>
      </c>
      <c r="AU126" s="246" t="s">
        <v>8</v>
      </c>
      <c r="AV126" s="12" t="s">
        <v>86</v>
      </c>
      <c r="AW126" s="12" t="s">
        <v>33</v>
      </c>
      <c r="AX126" s="12" t="s">
        <v>77</v>
      </c>
      <c r="AY126" s="246" t="s">
        <v>204</v>
      </c>
    </row>
    <row r="127" spans="1:51" s="13" customFormat="1" ht="12">
      <c r="A127" s="13"/>
      <c r="B127" s="247"/>
      <c r="C127" s="248"/>
      <c r="D127" s="237" t="s">
        <v>210</v>
      </c>
      <c r="E127" s="249" t="s">
        <v>1</v>
      </c>
      <c r="F127" s="250" t="s">
        <v>213</v>
      </c>
      <c r="G127" s="248"/>
      <c r="H127" s="251">
        <v>225.32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210</v>
      </c>
      <c r="AU127" s="257" t="s">
        <v>8</v>
      </c>
      <c r="AV127" s="13" t="s">
        <v>209</v>
      </c>
      <c r="AW127" s="13" t="s">
        <v>33</v>
      </c>
      <c r="AX127" s="13" t="s">
        <v>8</v>
      </c>
      <c r="AY127" s="257" t="s">
        <v>204</v>
      </c>
    </row>
    <row r="128" spans="1:65" s="2" customFormat="1" ht="16.5" customHeight="1">
      <c r="A128" s="38"/>
      <c r="B128" s="39"/>
      <c r="C128" s="221" t="s">
        <v>118</v>
      </c>
      <c r="D128" s="221" t="s">
        <v>205</v>
      </c>
      <c r="E128" s="222" t="s">
        <v>217</v>
      </c>
      <c r="F128" s="223" t="s">
        <v>218</v>
      </c>
      <c r="G128" s="224" t="s">
        <v>219</v>
      </c>
      <c r="H128" s="225">
        <v>18.15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220</v>
      </c>
    </row>
    <row r="129" spans="1:65" s="2" customFormat="1" ht="16.5" customHeight="1">
      <c r="A129" s="38"/>
      <c r="B129" s="39"/>
      <c r="C129" s="221" t="s">
        <v>209</v>
      </c>
      <c r="D129" s="221" t="s">
        <v>205</v>
      </c>
      <c r="E129" s="222" t="s">
        <v>261</v>
      </c>
      <c r="F129" s="223" t="s">
        <v>262</v>
      </c>
      <c r="G129" s="224" t="s">
        <v>208</v>
      </c>
      <c r="H129" s="225">
        <v>6.25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209</v>
      </c>
      <c r="AT129" s="233" t="s">
        <v>205</v>
      </c>
      <c r="AU129" s="233" t="s">
        <v>8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209</v>
      </c>
      <c r="BM129" s="233" t="s">
        <v>223</v>
      </c>
    </row>
    <row r="130" spans="1:51" s="12" customFormat="1" ht="12">
      <c r="A130" s="12"/>
      <c r="B130" s="235"/>
      <c r="C130" s="236"/>
      <c r="D130" s="237" t="s">
        <v>210</v>
      </c>
      <c r="E130" s="238" t="s">
        <v>1</v>
      </c>
      <c r="F130" s="239" t="s">
        <v>263</v>
      </c>
      <c r="G130" s="236"/>
      <c r="H130" s="240">
        <v>6.25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6" t="s">
        <v>210</v>
      </c>
      <c r="AU130" s="246" t="s">
        <v>8</v>
      </c>
      <c r="AV130" s="12" t="s">
        <v>86</v>
      </c>
      <c r="AW130" s="12" t="s">
        <v>33</v>
      </c>
      <c r="AX130" s="12" t="s">
        <v>77</v>
      </c>
      <c r="AY130" s="246" t="s">
        <v>204</v>
      </c>
    </row>
    <row r="131" spans="1:51" s="13" customFormat="1" ht="12">
      <c r="A131" s="13"/>
      <c r="B131" s="247"/>
      <c r="C131" s="248"/>
      <c r="D131" s="237" t="s">
        <v>210</v>
      </c>
      <c r="E131" s="249" t="s">
        <v>1</v>
      </c>
      <c r="F131" s="250" t="s">
        <v>213</v>
      </c>
      <c r="G131" s="248"/>
      <c r="H131" s="251">
        <v>6.25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210</v>
      </c>
      <c r="AU131" s="257" t="s">
        <v>8</v>
      </c>
      <c r="AV131" s="13" t="s">
        <v>209</v>
      </c>
      <c r="AW131" s="13" t="s">
        <v>33</v>
      </c>
      <c r="AX131" s="13" t="s">
        <v>8</v>
      </c>
      <c r="AY131" s="257" t="s">
        <v>204</v>
      </c>
    </row>
    <row r="132" spans="1:65" s="2" customFormat="1" ht="21.75" customHeight="1">
      <c r="A132" s="38"/>
      <c r="B132" s="39"/>
      <c r="C132" s="221" t="s">
        <v>224</v>
      </c>
      <c r="D132" s="221" t="s">
        <v>205</v>
      </c>
      <c r="E132" s="222" t="s">
        <v>225</v>
      </c>
      <c r="F132" s="223" t="s">
        <v>226</v>
      </c>
      <c r="G132" s="224" t="s">
        <v>219</v>
      </c>
      <c r="H132" s="225">
        <v>39.528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227</v>
      </c>
    </row>
    <row r="133" spans="1:65" s="2" customFormat="1" ht="16.5" customHeight="1">
      <c r="A133" s="38"/>
      <c r="B133" s="39"/>
      <c r="C133" s="221" t="s">
        <v>220</v>
      </c>
      <c r="D133" s="221" t="s">
        <v>205</v>
      </c>
      <c r="E133" s="222" t="s">
        <v>228</v>
      </c>
      <c r="F133" s="223" t="s">
        <v>229</v>
      </c>
      <c r="G133" s="224" t="s">
        <v>230</v>
      </c>
      <c r="H133" s="225">
        <v>14.5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231</v>
      </c>
    </row>
    <row r="134" spans="1:65" s="2" customFormat="1" ht="16.5" customHeight="1">
      <c r="A134" s="38"/>
      <c r="B134" s="39"/>
      <c r="C134" s="221" t="s">
        <v>232</v>
      </c>
      <c r="D134" s="221" t="s">
        <v>205</v>
      </c>
      <c r="E134" s="222" t="s">
        <v>233</v>
      </c>
      <c r="F134" s="223" t="s">
        <v>234</v>
      </c>
      <c r="G134" s="224" t="s">
        <v>219</v>
      </c>
      <c r="H134" s="225">
        <v>21.96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235</v>
      </c>
    </row>
    <row r="135" spans="1:63" s="11" customFormat="1" ht="25.9" customHeight="1">
      <c r="A135" s="11"/>
      <c r="B135" s="207"/>
      <c r="C135" s="208"/>
      <c r="D135" s="209" t="s">
        <v>76</v>
      </c>
      <c r="E135" s="210" t="s">
        <v>236</v>
      </c>
      <c r="F135" s="210" t="s">
        <v>237</v>
      </c>
      <c r="G135" s="208"/>
      <c r="H135" s="208"/>
      <c r="I135" s="211"/>
      <c r="J135" s="212">
        <f>BK135</f>
        <v>0</v>
      </c>
      <c r="K135" s="208"/>
      <c r="L135" s="213"/>
      <c r="M135" s="214"/>
      <c r="N135" s="215"/>
      <c r="O135" s="215"/>
      <c r="P135" s="216">
        <f>P136</f>
        <v>0</v>
      </c>
      <c r="Q135" s="215"/>
      <c r="R135" s="216">
        <f>R136</f>
        <v>0</v>
      </c>
      <c r="S135" s="215"/>
      <c r="T135" s="217">
        <f>T136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18" t="s">
        <v>8</v>
      </c>
      <c r="AT135" s="219" t="s">
        <v>76</v>
      </c>
      <c r="AU135" s="219" t="s">
        <v>77</v>
      </c>
      <c r="AY135" s="218" t="s">
        <v>204</v>
      </c>
      <c r="BK135" s="220">
        <f>BK136</f>
        <v>0</v>
      </c>
    </row>
    <row r="136" spans="1:65" s="2" customFormat="1" ht="21.75" customHeight="1">
      <c r="A136" s="38"/>
      <c r="B136" s="39"/>
      <c r="C136" s="221" t="s">
        <v>223</v>
      </c>
      <c r="D136" s="221" t="s">
        <v>205</v>
      </c>
      <c r="E136" s="222" t="s">
        <v>238</v>
      </c>
      <c r="F136" s="223" t="s">
        <v>239</v>
      </c>
      <c r="G136" s="224" t="s">
        <v>230</v>
      </c>
      <c r="H136" s="225">
        <v>0.152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240</v>
      </c>
    </row>
    <row r="137" spans="1:63" s="11" customFormat="1" ht="25.9" customHeight="1">
      <c r="A137" s="11"/>
      <c r="B137" s="207"/>
      <c r="C137" s="208"/>
      <c r="D137" s="209" t="s">
        <v>76</v>
      </c>
      <c r="E137" s="210" t="s">
        <v>241</v>
      </c>
      <c r="F137" s="210" t="s">
        <v>242</v>
      </c>
      <c r="G137" s="208"/>
      <c r="H137" s="208"/>
      <c r="I137" s="211"/>
      <c r="J137" s="212">
        <f>BK137</f>
        <v>0</v>
      </c>
      <c r="K137" s="208"/>
      <c r="L137" s="213"/>
      <c r="M137" s="214"/>
      <c r="N137" s="215"/>
      <c r="O137" s="215"/>
      <c r="P137" s="216">
        <f>SUM(P138:P141)</f>
        <v>0</v>
      </c>
      <c r="Q137" s="215"/>
      <c r="R137" s="216">
        <f>SUM(R138:R141)</f>
        <v>0</v>
      </c>
      <c r="S137" s="215"/>
      <c r="T137" s="217">
        <f>SUM(T138:T141)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18" t="s">
        <v>8</v>
      </c>
      <c r="AT137" s="219" t="s">
        <v>76</v>
      </c>
      <c r="AU137" s="219" t="s">
        <v>77</v>
      </c>
      <c r="AY137" s="218" t="s">
        <v>204</v>
      </c>
      <c r="BK137" s="220">
        <f>SUM(BK138:BK141)</f>
        <v>0</v>
      </c>
    </row>
    <row r="138" spans="1:65" s="2" customFormat="1" ht="21.75" customHeight="1">
      <c r="A138" s="38"/>
      <c r="B138" s="39"/>
      <c r="C138" s="221" t="s">
        <v>243</v>
      </c>
      <c r="D138" s="221" t="s">
        <v>205</v>
      </c>
      <c r="E138" s="222" t="s">
        <v>244</v>
      </c>
      <c r="F138" s="223" t="s">
        <v>264</v>
      </c>
      <c r="G138" s="224" t="s">
        <v>230</v>
      </c>
      <c r="H138" s="225">
        <v>152.874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246</v>
      </c>
    </row>
    <row r="139" spans="1:65" s="2" customFormat="1" ht="21.75" customHeight="1">
      <c r="A139" s="38"/>
      <c r="B139" s="39"/>
      <c r="C139" s="221" t="s">
        <v>227</v>
      </c>
      <c r="D139" s="221" t="s">
        <v>205</v>
      </c>
      <c r="E139" s="222" t="s">
        <v>247</v>
      </c>
      <c r="F139" s="223" t="s">
        <v>248</v>
      </c>
      <c r="G139" s="224" t="s">
        <v>230</v>
      </c>
      <c r="H139" s="225">
        <v>19.963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249</v>
      </c>
    </row>
    <row r="140" spans="1:65" s="2" customFormat="1" ht="16.5" customHeight="1">
      <c r="A140" s="38"/>
      <c r="B140" s="39"/>
      <c r="C140" s="221" t="s">
        <v>250</v>
      </c>
      <c r="D140" s="221" t="s">
        <v>205</v>
      </c>
      <c r="E140" s="222" t="s">
        <v>251</v>
      </c>
      <c r="F140" s="223" t="s">
        <v>252</v>
      </c>
      <c r="G140" s="224" t="s">
        <v>230</v>
      </c>
      <c r="H140" s="225">
        <v>19.963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253</v>
      </c>
    </row>
    <row r="141" spans="1:65" s="2" customFormat="1" ht="16.5" customHeight="1">
      <c r="A141" s="38"/>
      <c r="B141" s="39"/>
      <c r="C141" s="221" t="s">
        <v>231</v>
      </c>
      <c r="D141" s="221" t="s">
        <v>205</v>
      </c>
      <c r="E141" s="222" t="s">
        <v>254</v>
      </c>
      <c r="F141" s="223" t="s">
        <v>255</v>
      </c>
      <c r="G141" s="224" t="s">
        <v>230</v>
      </c>
      <c r="H141" s="225">
        <v>97.532</v>
      </c>
      <c r="I141" s="226"/>
      <c r="J141" s="227">
        <f>ROUND(I141*H141,0)</f>
        <v>0</v>
      </c>
      <c r="K141" s="228"/>
      <c r="L141" s="44"/>
      <c r="M141" s="258" t="s">
        <v>1</v>
      </c>
      <c r="N141" s="259" t="s">
        <v>42</v>
      </c>
      <c r="O141" s="260"/>
      <c r="P141" s="261">
        <f>O141*H141</f>
        <v>0</v>
      </c>
      <c r="Q141" s="261">
        <v>0</v>
      </c>
      <c r="R141" s="261">
        <f>Q141*H141</f>
        <v>0</v>
      </c>
      <c r="S141" s="261">
        <v>0</v>
      </c>
      <c r="T141" s="26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256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F695" sheet="1" objects="1" scenarios="1" formatColumns="0" formatRows="0" autoFilter="0"/>
  <autoFilter ref="C118:K14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4448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ROUND(J125,0)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ROUND((SUM(BE125:BE270)),0)</f>
        <v>0</v>
      </c>
      <c r="G33" s="38"/>
      <c r="H33" s="38"/>
      <c r="I33" s="165">
        <v>0.21</v>
      </c>
      <c r="J33" s="164">
        <f>ROUND(((SUM(BE125:BE270))*I33),0)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ROUND((SUM(BF125:BF270)),0)</f>
        <v>0</v>
      </c>
      <c r="G34" s="38"/>
      <c r="H34" s="38"/>
      <c r="I34" s="165">
        <v>0.15</v>
      </c>
      <c r="J34" s="164">
        <f>ROUND(((SUM(BF125:BF270))*I34),0)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ROUND((SUM(BG125:BG270)),0)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ROUND((SUM(BH125:BH270)),0)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ROUND((SUM(BI125:BI270)),0)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160 - SO 21  Opěrné stěny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J126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J127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4187</v>
      </c>
      <c r="E99" s="265"/>
      <c r="F99" s="265"/>
      <c r="G99" s="265"/>
      <c r="H99" s="265"/>
      <c r="I99" s="265"/>
      <c r="J99" s="266">
        <f>J213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412</v>
      </c>
      <c r="E100" s="265"/>
      <c r="F100" s="265"/>
      <c r="G100" s="265"/>
      <c r="H100" s="265"/>
      <c r="I100" s="265"/>
      <c r="J100" s="266">
        <f>J219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3356</v>
      </c>
      <c r="E101" s="265"/>
      <c r="F101" s="265"/>
      <c r="G101" s="265"/>
      <c r="H101" s="265"/>
      <c r="I101" s="265"/>
      <c r="J101" s="266">
        <f>J246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3074</v>
      </c>
      <c r="E102" s="265"/>
      <c r="F102" s="265"/>
      <c r="G102" s="265"/>
      <c r="H102" s="265"/>
      <c r="I102" s="265"/>
      <c r="J102" s="266">
        <f>J258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268</v>
      </c>
      <c r="E103" s="265"/>
      <c r="F103" s="265"/>
      <c r="G103" s="265"/>
      <c r="H103" s="265"/>
      <c r="I103" s="265"/>
      <c r="J103" s="266">
        <f>J264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9" customFormat="1" ht="24.95" customHeight="1">
      <c r="A104" s="9"/>
      <c r="B104" s="189"/>
      <c r="C104" s="190"/>
      <c r="D104" s="191" t="s">
        <v>423</v>
      </c>
      <c r="E104" s="192"/>
      <c r="F104" s="192"/>
      <c r="G104" s="192"/>
      <c r="H104" s="192"/>
      <c r="I104" s="192"/>
      <c r="J104" s="193">
        <f>J266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4" customFormat="1" ht="19.9" customHeight="1">
      <c r="A105" s="14"/>
      <c r="B105" s="263"/>
      <c r="C105" s="133"/>
      <c r="D105" s="264" t="s">
        <v>431</v>
      </c>
      <c r="E105" s="265"/>
      <c r="F105" s="265"/>
      <c r="G105" s="265"/>
      <c r="H105" s="265"/>
      <c r="I105" s="265"/>
      <c r="J105" s="266">
        <f>J267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189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17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40"/>
      <c r="D115" s="40"/>
      <c r="E115" s="184" t="str">
        <f>E7</f>
        <v>Areál ABYDOS IDEA s.r.o. - výrobní hala P a O a související inženýrské objekty, areál ABYDOS Hazlov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179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 xml:space="preserve">160 - SO 21  Opěrné stěny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F12</f>
        <v>Hazlov</v>
      </c>
      <c r="G119" s="40"/>
      <c r="H119" s="40"/>
      <c r="I119" s="32" t="s">
        <v>23</v>
      </c>
      <c r="J119" s="79" t="str">
        <f>IF(J12="","",J12)</f>
        <v>23. 2. 2021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E15</f>
        <v>ABYDOS IDEA s.r.o. Hazlov</v>
      </c>
      <c r="G121" s="40"/>
      <c r="H121" s="40"/>
      <c r="I121" s="32" t="s">
        <v>31</v>
      </c>
      <c r="J121" s="36" t="str">
        <f>E21</f>
        <v>TMS PROJEKT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34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0" customFormat="1" ht="29.25" customHeight="1">
      <c r="A124" s="195"/>
      <c r="B124" s="196"/>
      <c r="C124" s="197" t="s">
        <v>190</v>
      </c>
      <c r="D124" s="198" t="s">
        <v>62</v>
      </c>
      <c r="E124" s="198" t="s">
        <v>58</v>
      </c>
      <c r="F124" s="198" t="s">
        <v>59</v>
      </c>
      <c r="G124" s="198" t="s">
        <v>191</v>
      </c>
      <c r="H124" s="198" t="s">
        <v>192</v>
      </c>
      <c r="I124" s="198" t="s">
        <v>193</v>
      </c>
      <c r="J124" s="199" t="s">
        <v>183</v>
      </c>
      <c r="K124" s="200" t="s">
        <v>194</v>
      </c>
      <c r="L124" s="201"/>
      <c r="M124" s="100" t="s">
        <v>1</v>
      </c>
      <c r="N124" s="101" t="s">
        <v>41</v>
      </c>
      <c r="O124" s="101" t="s">
        <v>195</v>
      </c>
      <c r="P124" s="101" t="s">
        <v>196</v>
      </c>
      <c r="Q124" s="101" t="s">
        <v>197</v>
      </c>
      <c r="R124" s="101" t="s">
        <v>198</v>
      </c>
      <c r="S124" s="101" t="s">
        <v>199</v>
      </c>
      <c r="T124" s="102" t="s">
        <v>200</v>
      </c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</row>
    <row r="125" spans="1:63" s="2" customFormat="1" ht="22.8" customHeight="1">
      <c r="A125" s="38"/>
      <c r="B125" s="39"/>
      <c r="C125" s="107" t="s">
        <v>201</v>
      </c>
      <c r="D125" s="40"/>
      <c r="E125" s="40"/>
      <c r="F125" s="40"/>
      <c r="G125" s="40"/>
      <c r="H125" s="40"/>
      <c r="I125" s="40"/>
      <c r="J125" s="202">
        <f>BK125</f>
        <v>0</v>
      </c>
      <c r="K125" s="40"/>
      <c r="L125" s="44"/>
      <c r="M125" s="103"/>
      <c r="N125" s="203"/>
      <c r="O125" s="104"/>
      <c r="P125" s="204">
        <f>P126+P266</f>
        <v>0</v>
      </c>
      <c r="Q125" s="104"/>
      <c r="R125" s="204">
        <f>R126+R266</f>
        <v>96.253927</v>
      </c>
      <c r="S125" s="104"/>
      <c r="T125" s="205">
        <f>T126+T266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185</v>
      </c>
      <c r="BK125" s="206">
        <f>BK126+BK266</f>
        <v>0</v>
      </c>
    </row>
    <row r="126" spans="1:63" s="11" customFormat="1" ht="25.9" customHeight="1">
      <c r="A126" s="11"/>
      <c r="B126" s="207"/>
      <c r="C126" s="208"/>
      <c r="D126" s="209" t="s">
        <v>76</v>
      </c>
      <c r="E126" s="210" t="s">
        <v>269</v>
      </c>
      <c r="F126" s="210" t="s">
        <v>270</v>
      </c>
      <c r="G126" s="208"/>
      <c r="H126" s="208"/>
      <c r="I126" s="211"/>
      <c r="J126" s="212">
        <f>BK126</f>
        <v>0</v>
      </c>
      <c r="K126" s="208"/>
      <c r="L126" s="213"/>
      <c r="M126" s="214"/>
      <c r="N126" s="215"/>
      <c r="O126" s="215"/>
      <c r="P126" s="216">
        <f>P127+P213+P219+P246+P258+P264</f>
        <v>0</v>
      </c>
      <c r="Q126" s="215"/>
      <c r="R126" s="216">
        <f>R127+R213+R219+R246+R258+R264</f>
        <v>94.7087174</v>
      </c>
      <c r="S126" s="215"/>
      <c r="T126" s="217">
        <f>T127+T213+T219+T246+T258+T264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8</v>
      </c>
      <c r="AT126" s="219" t="s">
        <v>76</v>
      </c>
      <c r="AU126" s="219" t="s">
        <v>77</v>
      </c>
      <c r="AY126" s="218" t="s">
        <v>204</v>
      </c>
      <c r="BK126" s="220">
        <f>BK127+BK213+BK219+BK246+BK258+BK264</f>
        <v>0</v>
      </c>
    </row>
    <row r="127" spans="1:63" s="11" customFormat="1" ht="22.8" customHeight="1">
      <c r="A127" s="11"/>
      <c r="B127" s="207"/>
      <c r="C127" s="208"/>
      <c r="D127" s="209" t="s">
        <v>76</v>
      </c>
      <c r="E127" s="268" t="s">
        <v>8</v>
      </c>
      <c r="F127" s="268" t="s">
        <v>271</v>
      </c>
      <c r="G127" s="208"/>
      <c r="H127" s="208"/>
      <c r="I127" s="211"/>
      <c r="J127" s="269">
        <f>BK127</f>
        <v>0</v>
      </c>
      <c r="K127" s="208"/>
      <c r="L127" s="213"/>
      <c r="M127" s="214"/>
      <c r="N127" s="215"/>
      <c r="O127" s="215"/>
      <c r="P127" s="216">
        <f>SUM(P128:P212)</f>
        <v>0</v>
      </c>
      <c r="Q127" s="215"/>
      <c r="R127" s="216">
        <f>SUM(R128:R212)</f>
        <v>1.80626304</v>
      </c>
      <c r="S127" s="215"/>
      <c r="T127" s="217">
        <f>SUM(T128:T212)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8" t="s">
        <v>8</v>
      </c>
      <c r="AT127" s="219" t="s">
        <v>76</v>
      </c>
      <c r="AU127" s="219" t="s">
        <v>8</v>
      </c>
      <c r="AY127" s="218" t="s">
        <v>204</v>
      </c>
      <c r="BK127" s="220">
        <f>SUM(BK128:BK212)</f>
        <v>0</v>
      </c>
    </row>
    <row r="128" spans="1:65" s="2" customFormat="1" ht="21.75" customHeight="1">
      <c r="A128" s="38"/>
      <c r="B128" s="39"/>
      <c r="C128" s="221" t="s">
        <v>8</v>
      </c>
      <c r="D128" s="221" t="s">
        <v>205</v>
      </c>
      <c r="E128" s="222" t="s">
        <v>293</v>
      </c>
      <c r="F128" s="223" t="s">
        <v>294</v>
      </c>
      <c r="G128" s="224" t="s">
        <v>219</v>
      </c>
      <c r="H128" s="225">
        <v>632.027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209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209</v>
      </c>
      <c r="BM128" s="233" t="s">
        <v>4449</v>
      </c>
    </row>
    <row r="129" spans="1:51" s="15" customFormat="1" ht="12">
      <c r="A129" s="15"/>
      <c r="B129" s="270"/>
      <c r="C129" s="271"/>
      <c r="D129" s="237" t="s">
        <v>210</v>
      </c>
      <c r="E129" s="272" t="s">
        <v>1</v>
      </c>
      <c r="F129" s="273" t="s">
        <v>4450</v>
      </c>
      <c r="G129" s="271"/>
      <c r="H129" s="272" t="s">
        <v>1</v>
      </c>
      <c r="I129" s="274"/>
      <c r="J129" s="271"/>
      <c r="K129" s="271"/>
      <c r="L129" s="275"/>
      <c r="M129" s="276"/>
      <c r="N129" s="277"/>
      <c r="O129" s="277"/>
      <c r="P129" s="277"/>
      <c r="Q129" s="277"/>
      <c r="R129" s="277"/>
      <c r="S129" s="277"/>
      <c r="T129" s="27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9" t="s">
        <v>210</v>
      </c>
      <c r="AU129" s="279" t="s">
        <v>86</v>
      </c>
      <c r="AV129" s="15" t="s">
        <v>8</v>
      </c>
      <c r="AW129" s="15" t="s">
        <v>33</v>
      </c>
      <c r="AX129" s="15" t="s">
        <v>77</v>
      </c>
      <c r="AY129" s="279" t="s">
        <v>204</v>
      </c>
    </row>
    <row r="130" spans="1:51" s="12" customFormat="1" ht="12">
      <c r="A130" s="12"/>
      <c r="B130" s="235"/>
      <c r="C130" s="236"/>
      <c r="D130" s="237" t="s">
        <v>210</v>
      </c>
      <c r="E130" s="238" t="s">
        <v>1</v>
      </c>
      <c r="F130" s="239" t="s">
        <v>4451</v>
      </c>
      <c r="G130" s="236"/>
      <c r="H130" s="240">
        <v>632.027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6" t="s">
        <v>210</v>
      </c>
      <c r="AU130" s="246" t="s">
        <v>86</v>
      </c>
      <c r="AV130" s="12" t="s">
        <v>86</v>
      </c>
      <c r="AW130" s="12" t="s">
        <v>33</v>
      </c>
      <c r="AX130" s="12" t="s">
        <v>77</v>
      </c>
      <c r="AY130" s="246" t="s">
        <v>204</v>
      </c>
    </row>
    <row r="131" spans="1:65" s="2" customFormat="1" ht="21.75" customHeight="1">
      <c r="A131" s="38"/>
      <c r="B131" s="39"/>
      <c r="C131" s="221" t="s">
        <v>86</v>
      </c>
      <c r="D131" s="221" t="s">
        <v>205</v>
      </c>
      <c r="E131" s="222" t="s">
        <v>298</v>
      </c>
      <c r="F131" s="223" t="s">
        <v>299</v>
      </c>
      <c r="G131" s="224" t="s">
        <v>219</v>
      </c>
      <c r="H131" s="225">
        <v>632.027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209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209</v>
      </c>
      <c r="BM131" s="233" t="s">
        <v>4452</v>
      </c>
    </row>
    <row r="132" spans="1:65" s="2" customFormat="1" ht="21.75" customHeight="1">
      <c r="A132" s="38"/>
      <c r="B132" s="39"/>
      <c r="C132" s="221" t="s">
        <v>118</v>
      </c>
      <c r="D132" s="221" t="s">
        <v>205</v>
      </c>
      <c r="E132" s="222" t="s">
        <v>301</v>
      </c>
      <c r="F132" s="223" t="s">
        <v>302</v>
      </c>
      <c r="G132" s="224" t="s">
        <v>219</v>
      </c>
      <c r="H132" s="225">
        <v>180.579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209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209</v>
      </c>
      <c r="BM132" s="233" t="s">
        <v>4453</v>
      </c>
    </row>
    <row r="133" spans="1:51" s="15" customFormat="1" ht="12">
      <c r="A133" s="15"/>
      <c r="B133" s="270"/>
      <c r="C133" s="271"/>
      <c r="D133" s="237" t="s">
        <v>210</v>
      </c>
      <c r="E133" s="272" t="s">
        <v>1</v>
      </c>
      <c r="F133" s="273" t="s">
        <v>4450</v>
      </c>
      <c r="G133" s="271"/>
      <c r="H133" s="272" t="s">
        <v>1</v>
      </c>
      <c r="I133" s="274"/>
      <c r="J133" s="271"/>
      <c r="K133" s="271"/>
      <c r="L133" s="275"/>
      <c r="M133" s="276"/>
      <c r="N133" s="277"/>
      <c r="O133" s="277"/>
      <c r="P133" s="277"/>
      <c r="Q133" s="277"/>
      <c r="R133" s="277"/>
      <c r="S133" s="277"/>
      <c r="T133" s="27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9" t="s">
        <v>210</v>
      </c>
      <c r="AU133" s="279" t="s">
        <v>86</v>
      </c>
      <c r="AV133" s="15" t="s">
        <v>8</v>
      </c>
      <c r="AW133" s="15" t="s">
        <v>33</v>
      </c>
      <c r="AX133" s="15" t="s">
        <v>77</v>
      </c>
      <c r="AY133" s="279" t="s">
        <v>204</v>
      </c>
    </row>
    <row r="134" spans="1:51" s="12" customFormat="1" ht="12">
      <c r="A134" s="12"/>
      <c r="B134" s="235"/>
      <c r="C134" s="236"/>
      <c r="D134" s="237" t="s">
        <v>210</v>
      </c>
      <c r="E134" s="238" t="s">
        <v>1</v>
      </c>
      <c r="F134" s="239" t="s">
        <v>4454</v>
      </c>
      <c r="G134" s="236"/>
      <c r="H134" s="240">
        <v>180.579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46" t="s">
        <v>210</v>
      </c>
      <c r="AU134" s="246" t="s">
        <v>86</v>
      </c>
      <c r="AV134" s="12" t="s">
        <v>86</v>
      </c>
      <c r="AW134" s="12" t="s">
        <v>33</v>
      </c>
      <c r="AX134" s="12" t="s">
        <v>77</v>
      </c>
      <c r="AY134" s="246" t="s">
        <v>204</v>
      </c>
    </row>
    <row r="135" spans="1:65" s="2" customFormat="1" ht="21.75" customHeight="1">
      <c r="A135" s="38"/>
      <c r="B135" s="39"/>
      <c r="C135" s="221" t="s">
        <v>209</v>
      </c>
      <c r="D135" s="221" t="s">
        <v>205</v>
      </c>
      <c r="E135" s="222" t="s">
        <v>305</v>
      </c>
      <c r="F135" s="223" t="s">
        <v>306</v>
      </c>
      <c r="G135" s="224" t="s">
        <v>219</v>
      </c>
      <c r="H135" s="225">
        <v>45.145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209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209</v>
      </c>
      <c r="BM135" s="233" t="s">
        <v>4455</v>
      </c>
    </row>
    <row r="136" spans="1:51" s="15" customFormat="1" ht="12">
      <c r="A136" s="15"/>
      <c r="B136" s="270"/>
      <c r="C136" s="271"/>
      <c r="D136" s="237" t="s">
        <v>210</v>
      </c>
      <c r="E136" s="272" t="s">
        <v>1</v>
      </c>
      <c r="F136" s="273" t="s">
        <v>4450</v>
      </c>
      <c r="G136" s="271"/>
      <c r="H136" s="272" t="s">
        <v>1</v>
      </c>
      <c r="I136" s="274"/>
      <c r="J136" s="271"/>
      <c r="K136" s="271"/>
      <c r="L136" s="275"/>
      <c r="M136" s="276"/>
      <c r="N136" s="277"/>
      <c r="O136" s="277"/>
      <c r="P136" s="277"/>
      <c r="Q136" s="277"/>
      <c r="R136" s="277"/>
      <c r="S136" s="277"/>
      <c r="T136" s="27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9" t="s">
        <v>210</v>
      </c>
      <c r="AU136" s="279" t="s">
        <v>86</v>
      </c>
      <c r="AV136" s="15" t="s">
        <v>8</v>
      </c>
      <c r="AW136" s="15" t="s">
        <v>33</v>
      </c>
      <c r="AX136" s="15" t="s">
        <v>77</v>
      </c>
      <c r="AY136" s="279" t="s">
        <v>204</v>
      </c>
    </row>
    <row r="137" spans="1:51" s="12" customFormat="1" ht="12">
      <c r="A137" s="12"/>
      <c r="B137" s="235"/>
      <c r="C137" s="236"/>
      <c r="D137" s="237" t="s">
        <v>210</v>
      </c>
      <c r="E137" s="238" t="s">
        <v>1</v>
      </c>
      <c r="F137" s="239" t="s">
        <v>4456</v>
      </c>
      <c r="G137" s="236"/>
      <c r="H137" s="240">
        <v>45.145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6" t="s">
        <v>210</v>
      </c>
      <c r="AU137" s="246" t="s">
        <v>86</v>
      </c>
      <c r="AV137" s="12" t="s">
        <v>86</v>
      </c>
      <c r="AW137" s="12" t="s">
        <v>33</v>
      </c>
      <c r="AX137" s="12" t="s">
        <v>77</v>
      </c>
      <c r="AY137" s="246" t="s">
        <v>204</v>
      </c>
    </row>
    <row r="138" spans="1:65" s="2" customFormat="1" ht="21.75" customHeight="1">
      <c r="A138" s="38"/>
      <c r="B138" s="39"/>
      <c r="C138" s="221" t="s">
        <v>224</v>
      </c>
      <c r="D138" s="221" t="s">
        <v>205</v>
      </c>
      <c r="E138" s="222" t="s">
        <v>309</v>
      </c>
      <c r="F138" s="223" t="s">
        <v>310</v>
      </c>
      <c r="G138" s="224" t="s">
        <v>219</v>
      </c>
      <c r="H138" s="225">
        <v>45.145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4457</v>
      </c>
    </row>
    <row r="139" spans="1:51" s="15" customFormat="1" ht="12">
      <c r="A139" s="15"/>
      <c r="B139" s="270"/>
      <c r="C139" s="271"/>
      <c r="D139" s="237" t="s">
        <v>210</v>
      </c>
      <c r="E139" s="272" t="s">
        <v>1</v>
      </c>
      <c r="F139" s="273" t="s">
        <v>4450</v>
      </c>
      <c r="G139" s="271"/>
      <c r="H139" s="272" t="s">
        <v>1</v>
      </c>
      <c r="I139" s="274"/>
      <c r="J139" s="271"/>
      <c r="K139" s="271"/>
      <c r="L139" s="275"/>
      <c r="M139" s="276"/>
      <c r="N139" s="277"/>
      <c r="O139" s="277"/>
      <c r="P139" s="277"/>
      <c r="Q139" s="277"/>
      <c r="R139" s="277"/>
      <c r="S139" s="277"/>
      <c r="T139" s="27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9" t="s">
        <v>210</v>
      </c>
      <c r="AU139" s="279" t="s">
        <v>86</v>
      </c>
      <c r="AV139" s="15" t="s">
        <v>8</v>
      </c>
      <c r="AW139" s="15" t="s">
        <v>33</v>
      </c>
      <c r="AX139" s="15" t="s">
        <v>77</v>
      </c>
      <c r="AY139" s="279" t="s">
        <v>204</v>
      </c>
    </row>
    <row r="140" spans="1:51" s="12" customFormat="1" ht="12">
      <c r="A140" s="12"/>
      <c r="B140" s="235"/>
      <c r="C140" s="236"/>
      <c r="D140" s="237" t="s">
        <v>210</v>
      </c>
      <c r="E140" s="238" t="s">
        <v>1</v>
      </c>
      <c r="F140" s="239" t="s">
        <v>4456</v>
      </c>
      <c r="G140" s="236"/>
      <c r="H140" s="240">
        <v>45.145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6" t="s">
        <v>210</v>
      </c>
      <c r="AU140" s="246" t="s">
        <v>86</v>
      </c>
      <c r="AV140" s="12" t="s">
        <v>86</v>
      </c>
      <c r="AW140" s="12" t="s">
        <v>33</v>
      </c>
      <c r="AX140" s="12" t="s">
        <v>77</v>
      </c>
      <c r="AY140" s="246" t="s">
        <v>204</v>
      </c>
    </row>
    <row r="141" spans="1:65" s="2" customFormat="1" ht="21.75" customHeight="1">
      <c r="A141" s="38"/>
      <c r="B141" s="39"/>
      <c r="C141" s="221" t="s">
        <v>220</v>
      </c>
      <c r="D141" s="221" t="s">
        <v>205</v>
      </c>
      <c r="E141" s="222" t="s">
        <v>4458</v>
      </c>
      <c r="F141" s="223" t="s">
        <v>4459</v>
      </c>
      <c r="G141" s="224" t="s">
        <v>219</v>
      </c>
      <c r="H141" s="225">
        <v>1.411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4460</v>
      </c>
    </row>
    <row r="142" spans="1:51" s="15" customFormat="1" ht="12">
      <c r="A142" s="15"/>
      <c r="B142" s="270"/>
      <c r="C142" s="271"/>
      <c r="D142" s="237" t="s">
        <v>210</v>
      </c>
      <c r="E142" s="272" t="s">
        <v>1</v>
      </c>
      <c r="F142" s="273" t="s">
        <v>4461</v>
      </c>
      <c r="G142" s="271"/>
      <c r="H142" s="272" t="s">
        <v>1</v>
      </c>
      <c r="I142" s="274"/>
      <c r="J142" s="271"/>
      <c r="K142" s="271"/>
      <c r="L142" s="275"/>
      <c r="M142" s="276"/>
      <c r="N142" s="277"/>
      <c r="O142" s="277"/>
      <c r="P142" s="277"/>
      <c r="Q142" s="277"/>
      <c r="R142" s="277"/>
      <c r="S142" s="277"/>
      <c r="T142" s="27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9" t="s">
        <v>210</v>
      </c>
      <c r="AU142" s="279" t="s">
        <v>86</v>
      </c>
      <c r="AV142" s="15" t="s">
        <v>8</v>
      </c>
      <c r="AW142" s="15" t="s">
        <v>33</v>
      </c>
      <c r="AX142" s="15" t="s">
        <v>77</v>
      </c>
      <c r="AY142" s="279" t="s">
        <v>204</v>
      </c>
    </row>
    <row r="143" spans="1:51" s="12" customFormat="1" ht="12">
      <c r="A143" s="12"/>
      <c r="B143" s="235"/>
      <c r="C143" s="236"/>
      <c r="D143" s="237" t="s">
        <v>210</v>
      </c>
      <c r="E143" s="238" t="s">
        <v>1</v>
      </c>
      <c r="F143" s="239" t="s">
        <v>4462</v>
      </c>
      <c r="G143" s="236"/>
      <c r="H143" s="240">
        <v>1.411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46" t="s">
        <v>210</v>
      </c>
      <c r="AU143" s="246" t="s">
        <v>86</v>
      </c>
      <c r="AV143" s="12" t="s">
        <v>86</v>
      </c>
      <c r="AW143" s="12" t="s">
        <v>33</v>
      </c>
      <c r="AX143" s="12" t="s">
        <v>77</v>
      </c>
      <c r="AY143" s="246" t="s">
        <v>204</v>
      </c>
    </row>
    <row r="144" spans="1:65" s="2" customFormat="1" ht="21.75" customHeight="1">
      <c r="A144" s="38"/>
      <c r="B144" s="39"/>
      <c r="C144" s="221" t="s">
        <v>232</v>
      </c>
      <c r="D144" s="221" t="s">
        <v>205</v>
      </c>
      <c r="E144" s="222" t="s">
        <v>4463</v>
      </c>
      <c r="F144" s="223" t="s">
        <v>4464</v>
      </c>
      <c r="G144" s="224" t="s">
        <v>219</v>
      </c>
      <c r="H144" s="225">
        <v>1.411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209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209</v>
      </c>
      <c r="BM144" s="233" t="s">
        <v>4465</v>
      </c>
    </row>
    <row r="145" spans="1:65" s="2" customFormat="1" ht="21.75" customHeight="1">
      <c r="A145" s="38"/>
      <c r="B145" s="39"/>
      <c r="C145" s="221" t="s">
        <v>223</v>
      </c>
      <c r="D145" s="221" t="s">
        <v>205</v>
      </c>
      <c r="E145" s="222" t="s">
        <v>3364</v>
      </c>
      <c r="F145" s="223" t="s">
        <v>3365</v>
      </c>
      <c r="G145" s="224" t="s">
        <v>219</v>
      </c>
      <c r="H145" s="225">
        <v>326.163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4466</v>
      </c>
    </row>
    <row r="146" spans="1:51" s="15" customFormat="1" ht="12">
      <c r="A146" s="15"/>
      <c r="B146" s="270"/>
      <c r="C146" s="271"/>
      <c r="D146" s="237" t="s">
        <v>210</v>
      </c>
      <c r="E146" s="272" t="s">
        <v>1</v>
      </c>
      <c r="F146" s="273" t="s">
        <v>4461</v>
      </c>
      <c r="G146" s="271"/>
      <c r="H146" s="272" t="s">
        <v>1</v>
      </c>
      <c r="I146" s="274"/>
      <c r="J146" s="271"/>
      <c r="K146" s="271"/>
      <c r="L146" s="275"/>
      <c r="M146" s="276"/>
      <c r="N146" s="277"/>
      <c r="O146" s="277"/>
      <c r="P146" s="277"/>
      <c r="Q146" s="277"/>
      <c r="R146" s="277"/>
      <c r="S146" s="277"/>
      <c r="T146" s="278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9" t="s">
        <v>210</v>
      </c>
      <c r="AU146" s="279" t="s">
        <v>86</v>
      </c>
      <c r="AV146" s="15" t="s">
        <v>8</v>
      </c>
      <c r="AW146" s="15" t="s">
        <v>33</v>
      </c>
      <c r="AX146" s="15" t="s">
        <v>77</v>
      </c>
      <c r="AY146" s="279" t="s">
        <v>204</v>
      </c>
    </row>
    <row r="147" spans="1:51" s="12" customFormat="1" ht="12">
      <c r="A147" s="12"/>
      <c r="B147" s="235"/>
      <c r="C147" s="236"/>
      <c r="D147" s="237" t="s">
        <v>210</v>
      </c>
      <c r="E147" s="238" t="s">
        <v>1</v>
      </c>
      <c r="F147" s="239" t="s">
        <v>4467</v>
      </c>
      <c r="G147" s="236"/>
      <c r="H147" s="240">
        <v>117.593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46" t="s">
        <v>210</v>
      </c>
      <c r="AU147" s="246" t="s">
        <v>86</v>
      </c>
      <c r="AV147" s="12" t="s">
        <v>86</v>
      </c>
      <c r="AW147" s="12" t="s">
        <v>33</v>
      </c>
      <c r="AX147" s="12" t="s">
        <v>77</v>
      </c>
      <c r="AY147" s="246" t="s">
        <v>204</v>
      </c>
    </row>
    <row r="148" spans="1:51" s="12" customFormat="1" ht="12">
      <c r="A148" s="12"/>
      <c r="B148" s="235"/>
      <c r="C148" s="236"/>
      <c r="D148" s="237" t="s">
        <v>210</v>
      </c>
      <c r="E148" s="238" t="s">
        <v>1</v>
      </c>
      <c r="F148" s="239" t="s">
        <v>4468</v>
      </c>
      <c r="G148" s="236"/>
      <c r="H148" s="240">
        <v>109.918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6" t="s">
        <v>210</v>
      </c>
      <c r="AU148" s="246" t="s">
        <v>86</v>
      </c>
      <c r="AV148" s="12" t="s">
        <v>86</v>
      </c>
      <c r="AW148" s="12" t="s">
        <v>33</v>
      </c>
      <c r="AX148" s="12" t="s">
        <v>77</v>
      </c>
      <c r="AY148" s="246" t="s">
        <v>204</v>
      </c>
    </row>
    <row r="149" spans="1:51" s="12" customFormat="1" ht="12">
      <c r="A149" s="12"/>
      <c r="B149" s="235"/>
      <c r="C149" s="236"/>
      <c r="D149" s="237" t="s">
        <v>210</v>
      </c>
      <c r="E149" s="238" t="s">
        <v>1</v>
      </c>
      <c r="F149" s="239" t="s">
        <v>4469</v>
      </c>
      <c r="G149" s="236"/>
      <c r="H149" s="240">
        <v>27.346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6" t="s">
        <v>210</v>
      </c>
      <c r="AU149" s="246" t="s">
        <v>86</v>
      </c>
      <c r="AV149" s="12" t="s">
        <v>86</v>
      </c>
      <c r="AW149" s="12" t="s">
        <v>33</v>
      </c>
      <c r="AX149" s="12" t="s">
        <v>77</v>
      </c>
      <c r="AY149" s="246" t="s">
        <v>204</v>
      </c>
    </row>
    <row r="150" spans="1:51" s="12" customFormat="1" ht="12">
      <c r="A150" s="12"/>
      <c r="B150" s="235"/>
      <c r="C150" s="236"/>
      <c r="D150" s="237" t="s">
        <v>210</v>
      </c>
      <c r="E150" s="238" t="s">
        <v>1</v>
      </c>
      <c r="F150" s="239" t="s">
        <v>4470</v>
      </c>
      <c r="G150" s="236"/>
      <c r="H150" s="240">
        <v>5.891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46" t="s">
        <v>210</v>
      </c>
      <c r="AU150" s="246" t="s">
        <v>86</v>
      </c>
      <c r="AV150" s="12" t="s">
        <v>86</v>
      </c>
      <c r="AW150" s="12" t="s">
        <v>33</v>
      </c>
      <c r="AX150" s="12" t="s">
        <v>77</v>
      </c>
      <c r="AY150" s="246" t="s">
        <v>204</v>
      </c>
    </row>
    <row r="151" spans="1:51" s="12" customFormat="1" ht="12">
      <c r="A151" s="12"/>
      <c r="B151" s="235"/>
      <c r="C151" s="236"/>
      <c r="D151" s="237" t="s">
        <v>210</v>
      </c>
      <c r="E151" s="238" t="s">
        <v>1</v>
      </c>
      <c r="F151" s="239" t="s">
        <v>4471</v>
      </c>
      <c r="G151" s="236"/>
      <c r="H151" s="240">
        <v>65.415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6" t="s">
        <v>210</v>
      </c>
      <c r="AU151" s="246" t="s">
        <v>86</v>
      </c>
      <c r="AV151" s="12" t="s">
        <v>86</v>
      </c>
      <c r="AW151" s="12" t="s">
        <v>33</v>
      </c>
      <c r="AX151" s="12" t="s">
        <v>77</v>
      </c>
      <c r="AY151" s="246" t="s">
        <v>204</v>
      </c>
    </row>
    <row r="152" spans="1:65" s="2" customFormat="1" ht="21.75" customHeight="1">
      <c r="A152" s="38"/>
      <c r="B152" s="39"/>
      <c r="C152" s="221" t="s">
        <v>243</v>
      </c>
      <c r="D152" s="221" t="s">
        <v>205</v>
      </c>
      <c r="E152" s="222" t="s">
        <v>3369</v>
      </c>
      <c r="F152" s="223" t="s">
        <v>3370</v>
      </c>
      <c r="G152" s="224" t="s">
        <v>219</v>
      </c>
      <c r="H152" s="225">
        <v>326.163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4472</v>
      </c>
    </row>
    <row r="153" spans="1:65" s="2" customFormat="1" ht="16.5" customHeight="1">
      <c r="A153" s="38"/>
      <c r="B153" s="39"/>
      <c r="C153" s="221" t="s">
        <v>227</v>
      </c>
      <c r="D153" s="221" t="s">
        <v>205</v>
      </c>
      <c r="E153" s="222" t="s">
        <v>444</v>
      </c>
      <c r="F153" s="223" t="s">
        <v>445</v>
      </c>
      <c r="G153" s="224" t="s">
        <v>219</v>
      </c>
      <c r="H153" s="225">
        <v>0.403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4473</v>
      </c>
    </row>
    <row r="154" spans="1:51" s="15" customFormat="1" ht="12">
      <c r="A154" s="15"/>
      <c r="B154" s="270"/>
      <c r="C154" s="271"/>
      <c r="D154" s="237" t="s">
        <v>210</v>
      </c>
      <c r="E154" s="272" t="s">
        <v>1</v>
      </c>
      <c r="F154" s="273" t="s">
        <v>4474</v>
      </c>
      <c r="G154" s="271"/>
      <c r="H154" s="272" t="s">
        <v>1</v>
      </c>
      <c r="I154" s="274"/>
      <c r="J154" s="271"/>
      <c r="K154" s="271"/>
      <c r="L154" s="275"/>
      <c r="M154" s="276"/>
      <c r="N154" s="277"/>
      <c r="O154" s="277"/>
      <c r="P154" s="277"/>
      <c r="Q154" s="277"/>
      <c r="R154" s="277"/>
      <c r="S154" s="277"/>
      <c r="T154" s="27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9" t="s">
        <v>210</v>
      </c>
      <c r="AU154" s="279" t="s">
        <v>86</v>
      </c>
      <c r="AV154" s="15" t="s">
        <v>8</v>
      </c>
      <c r="AW154" s="15" t="s">
        <v>33</v>
      </c>
      <c r="AX154" s="15" t="s">
        <v>77</v>
      </c>
      <c r="AY154" s="279" t="s">
        <v>204</v>
      </c>
    </row>
    <row r="155" spans="1:51" s="12" customFormat="1" ht="12">
      <c r="A155" s="12"/>
      <c r="B155" s="235"/>
      <c r="C155" s="236"/>
      <c r="D155" s="237" t="s">
        <v>210</v>
      </c>
      <c r="E155" s="238" t="s">
        <v>1</v>
      </c>
      <c r="F155" s="239" t="s">
        <v>4475</v>
      </c>
      <c r="G155" s="236"/>
      <c r="H155" s="240">
        <v>0.403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6" t="s">
        <v>210</v>
      </c>
      <c r="AU155" s="246" t="s">
        <v>86</v>
      </c>
      <c r="AV155" s="12" t="s">
        <v>86</v>
      </c>
      <c r="AW155" s="12" t="s">
        <v>33</v>
      </c>
      <c r="AX155" s="12" t="s">
        <v>77</v>
      </c>
      <c r="AY155" s="246" t="s">
        <v>204</v>
      </c>
    </row>
    <row r="156" spans="1:65" s="2" customFormat="1" ht="16.5" customHeight="1">
      <c r="A156" s="38"/>
      <c r="B156" s="39"/>
      <c r="C156" s="221" t="s">
        <v>250</v>
      </c>
      <c r="D156" s="221" t="s">
        <v>205</v>
      </c>
      <c r="E156" s="222" t="s">
        <v>447</v>
      </c>
      <c r="F156" s="223" t="s">
        <v>448</v>
      </c>
      <c r="G156" s="224" t="s">
        <v>219</v>
      </c>
      <c r="H156" s="225">
        <v>93.189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0.0103</v>
      </c>
      <c r="R156" s="231">
        <f>Q156*H156</f>
        <v>0.9598466999999999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209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209</v>
      </c>
      <c r="BM156" s="233" t="s">
        <v>4476</v>
      </c>
    </row>
    <row r="157" spans="1:51" s="15" customFormat="1" ht="12">
      <c r="A157" s="15"/>
      <c r="B157" s="270"/>
      <c r="C157" s="271"/>
      <c r="D157" s="237" t="s">
        <v>210</v>
      </c>
      <c r="E157" s="272" t="s">
        <v>1</v>
      </c>
      <c r="F157" s="273" t="s">
        <v>4477</v>
      </c>
      <c r="G157" s="271"/>
      <c r="H157" s="272" t="s">
        <v>1</v>
      </c>
      <c r="I157" s="274"/>
      <c r="J157" s="271"/>
      <c r="K157" s="271"/>
      <c r="L157" s="275"/>
      <c r="M157" s="276"/>
      <c r="N157" s="277"/>
      <c r="O157" s="277"/>
      <c r="P157" s="277"/>
      <c r="Q157" s="277"/>
      <c r="R157" s="277"/>
      <c r="S157" s="277"/>
      <c r="T157" s="27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9" t="s">
        <v>210</v>
      </c>
      <c r="AU157" s="279" t="s">
        <v>86</v>
      </c>
      <c r="AV157" s="15" t="s">
        <v>8</v>
      </c>
      <c r="AW157" s="15" t="s">
        <v>33</v>
      </c>
      <c r="AX157" s="15" t="s">
        <v>77</v>
      </c>
      <c r="AY157" s="279" t="s">
        <v>204</v>
      </c>
    </row>
    <row r="158" spans="1:51" s="12" customFormat="1" ht="12">
      <c r="A158" s="12"/>
      <c r="B158" s="235"/>
      <c r="C158" s="236"/>
      <c r="D158" s="237" t="s">
        <v>210</v>
      </c>
      <c r="E158" s="238" t="s">
        <v>1</v>
      </c>
      <c r="F158" s="239" t="s">
        <v>4478</v>
      </c>
      <c r="G158" s="236"/>
      <c r="H158" s="240">
        <v>33.598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6" t="s">
        <v>210</v>
      </c>
      <c r="AU158" s="246" t="s">
        <v>86</v>
      </c>
      <c r="AV158" s="12" t="s">
        <v>86</v>
      </c>
      <c r="AW158" s="12" t="s">
        <v>33</v>
      </c>
      <c r="AX158" s="12" t="s">
        <v>77</v>
      </c>
      <c r="AY158" s="246" t="s">
        <v>204</v>
      </c>
    </row>
    <row r="159" spans="1:51" s="12" customFormat="1" ht="12">
      <c r="A159" s="12"/>
      <c r="B159" s="235"/>
      <c r="C159" s="236"/>
      <c r="D159" s="237" t="s">
        <v>210</v>
      </c>
      <c r="E159" s="238" t="s">
        <v>1</v>
      </c>
      <c r="F159" s="239" t="s">
        <v>4479</v>
      </c>
      <c r="G159" s="236"/>
      <c r="H159" s="240">
        <v>31.405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6" t="s">
        <v>210</v>
      </c>
      <c r="AU159" s="246" t="s">
        <v>86</v>
      </c>
      <c r="AV159" s="12" t="s">
        <v>86</v>
      </c>
      <c r="AW159" s="12" t="s">
        <v>33</v>
      </c>
      <c r="AX159" s="12" t="s">
        <v>77</v>
      </c>
      <c r="AY159" s="246" t="s">
        <v>204</v>
      </c>
    </row>
    <row r="160" spans="1:51" s="12" customFormat="1" ht="12">
      <c r="A160" s="12"/>
      <c r="B160" s="235"/>
      <c r="C160" s="236"/>
      <c r="D160" s="237" t="s">
        <v>210</v>
      </c>
      <c r="E160" s="238" t="s">
        <v>1</v>
      </c>
      <c r="F160" s="239" t="s">
        <v>4480</v>
      </c>
      <c r="G160" s="236"/>
      <c r="H160" s="240">
        <v>7.813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46" t="s">
        <v>210</v>
      </c>
      <c r="AU160" s="246" t="s">
        <v>86</v>
      </c>
      <c r="AV160" s="12" t="s">
        <v>86</v>
      </c>
      <c r="AW160" s="12" t="s">
        <v>33</v>
      </c>
      <c r="AX160" s="12" t="s">
        <v>77</v>
      </c>
      <c r="AY160" s="246" t="s">
        <v>204</v>
      </c>
    </row>
    <row r="161" spans="1:51" s="12" customFormat="1" ht="12">
      <c r="A161" s="12"/>
      <c r="B161" s="235"/>
      <c r="C161" s="236"/>
      <c r="D161" s="237" t="s">
        <v>210</v>
      </c>
      <c r="E161" s="238" t="s">
        <v>1</v>
      </c>
      <c r="F161" s="239" t="s">
        <v>4481</v>
      </c>
      <c r="G161" s="236"/>
      <c r="H161" s="240">
        <v>1.683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6" t="s">
        <v>210</v>
      </c>
      <c r="AU161" s="246" t="s">
        <v>86</v>
      </c>
      <c r="AV161" s="12" t="s">
        <v>86</v>
      </c>
      <c r="AW161" s="12" t="s">
        <v>33</v>
      </c>
      <c r="AX161" s="12" t="s">
        <v>77</v>
      </c>
      <c r="AY161" s="246" t="s">
        <v>204</v>
      </c>
    </row>
    <row r="162" spans="1:51" s="12" customFormat="1" ht="12">
      <c r="A162" s="12"/>
      <c r="B162" s="235"/>
      <c r="C162" s="236"/>
      <c r="D162" s="237" t="s">
        <v>210</v>
      </c>
      <c r="E162" s="238" t="s">
        <v>1</v>
      </c>
      <c r="F162" s="239" t="s">
        <v>4482</v>
      </c>
      <c r="G162" s="236"/>
      <c r="H162" s="240">
        <v>18.69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46" t="s">
        <v>210</v>
      </c>
      <c r="AU162" s="246" t="s">
        <v>86</v>
      </c>
      <c r="AV162" s="12" t="s">
        <v>86</v>
      </c>
      <c r="AW162" s="12" t="s">
        <v>33</v>
      </c>
      <c r="AX162" s="12" t="s">
        <v>77</v>
      </c>
      <c r="AY162" s="246" t="s">
        <v>204</v>
      </c>
    </row>
    <row r="163" spans="1:65" s="2" customFormat="1" ht="16.5" customHeight="1">
      <c r="A163" s="38"/>
      <c r="B163" s="39"/>
      <c r="C163" s="221" t="s">
        <v>231</v>
      </c>
      <c r="D163" s="221" t="s">
        <v>205</v>
      </c>
      <c r="E163" s="222" t="s">
        <v>4483</v>
      </c>
      <c r="F163" s="223" t="s">
        <v>4484</v>
      </c>
      <c r="G163" s="224" t="s">
        <v>219</v>
      </c>
      <c r="H163" s="225">
        <v>0.101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209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4485</v>
      </c>
    </row>
    <row r="164" spans="1:51" s="15" customFormat="1" ht="12">
      <c r="A164" s="15"/>
      <c r="B164" s="270"/>
      <c r="C164" s="271"/>
      <c r="D164" s="237" t="s">
        <v>210</v>
      </c>
      <c r="E164" s="272" t="s">
        <v>1</v>
      </c>
      <c r="F164" s="273" t="s">
        <v>4486</v>
      </c>
      <c r="G164" s="271"/>
      <c r="H164" s="272" t="s">
        <v>1</v>
      </c>
      <c r="I164" s="274"/>
      <c r="J164" s="271"/>
      <c r="K164" s="271"/>
      <c r="L164" s="275"/>
      <c r="M164" s="276"/>
      <c r="N164" s="277"/>
      <c r="O164" s="277"/>
      <c r="P164" s="277"/>
      <c r="Q164" s="277"/>
      <c r="R164" s="277"/>
      <c r="S164" s="277"/>
      <c r="T164" s="27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9" t="s">
        <v>210</v>
      </c>
      <c r="AU164" s="279" t="s">
        <v>86</v>
      </c>
      <c r="AV164" s="15" t="s">
        <v>8</v>
      </c>
      <c r="AW164" s="15" t="s">
        <v>33</v>
      </c>
      <c r="AX164" s="15" t="s">
        <v>77</v>
      </c>
      <c r="AY164" s="279" t="s">
        <v>204</v>
      </c>
    </row>
    <row r="165" spans="1:51" s="12" customFormat="1" ht="12">
      <c r="A165" s="12"/>
      <c r="B165" s="235"/>
      <c r="C165" s="236"/>
      <c r="D165" s="237" t="s">
        <v>210</v>
      </c>
      <c r="E165" s="238" t="s">
        <v>1</v>
      </c>
      <c r="F165" s="239" t="s">
        <v>4487</v>
      </c>
      <c r="G165" s="236"/>
      <c r="H165" s="240">
        <v>0.101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46" t="s">
        <v>210</v>
      </c>
      <c r="AU165" s="246" t="s">
        <v>86</v>
      </c>
      <c r="AV165" s="12" t="s">
        <v>86</v>
      </c>
      <c r="AW165" s="12" t="s">
        <v>33</v>
      </c>
      <c r="AX165" s="12" t="s">
        <v>77</v>
      </c>
      <c r="AY165" s="246" t="s">
        <v>204</v>
      </c>
    </row>
    <row r="166" spans="1:65" s="2" customFormat="1" ht="16.5" customHeight="1">
      <c r="A166" s="38"/>
      <c r="B166" s="39"/>
      <c r="C166" s="221" t="s">
        <v>315</v>
      </c>
      <c r="D166" s="221" t="s">
        <v>205</v>
      </c>
      <c r="E166" s="222" t="s">
        <v>4488</v>
      </c>
      <c r="F166" s="223" t="s">
        <v>4489</v>
      </c>
      <c r="G166" s="224" t="s">
        <v>219</v>
      </c>
      <c r="H166" s="225">
        <v>23.298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0.01708</v>
      </c>
      <c r="R166" s="231">
        <f>Q166*H166</f>
        <v>0.39792984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209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4490</v>
      </c>
    </row>
    <row r="167" spans="1:51" s="15" customFormat="1" ht="12">
      <c r="A167" s="15"/>
      <c r="B167" s="270"/>
      <c r="C167" s="271"/>
      <c r="D167" s="237" t="s">
        <v>210</v>
      </c>
      <c r="E167" s="272" t="s">
        <v>1</v>
      </c>
      <c r="F167" s="273" t="s">
        <v>4486</v>
      </c>
      <c r="G167" s="271"/>
      <c r="H167" s="272" t="s">
        <v>1</v>
      </c>
      <c r="I167" s="274"/>
      <c r="J167" s="271"/>
      <c r="K167" s="271"/>
      <c r="L167" s="275"/>
      <c r="M167" s="276"/>
      <c r="N167" s="277"/>
      <c r="O167" s="277"/>
      <c r="P167" s="277"/>
      <c r="Q167" s="277"/>
      <c r="R167" s="277"/>
      <c r="S167" s="277"/>
      <c r="T167" s="27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9" t="s">
        <v>210</v>
      </c>
      <c r="AU167" s="279" t="s">
        <v>86</v>
      </c>
      <c r="AV167" s="15" t="s">
        <v>8</v>
      </c>
      <c r="AW167" s="15" t="s">
        <v>33</v>
      </c>
      <c r="AX167" s="15" t="s">
        <v>77</v>
      </c>
      <c r="AY167" s="279" t="s">
        <v>204</v>
      </c>
    </row>
    <row r="168" spans="1:51" s="12" customFormat="1" ht="12">
      <c r="A168" s="12"/>
      <c r="B168" s="235"/>
      <c r="C168" s="236"/>
      <c r="D168" s="237" t="s">
        <v>210</v>
      </c>
      <c r="E168" s="238" t="s">
        <v>1</v>
      </c>
      <c r="F168" s="239" t="s">
        <v>4491</v>
      </c>
      <c r="G168" s="236"/>
      <c r="H168" s="240">
        <v>8.4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6" t="s">
        <v>210</v>
      </c>
      <c r="AU168" s="246" t="s">
        <v>86</v>
      </c>
      <c r="AV168" s="12" t="s">
        <v>86</v>
      </c>
      <c r="AW168" s="12" t="s">
        <v>33</v>
      </c>
      <c r="AX168" s="12" t="s">
        <v>77</v>
      </c>
      <c r="AY168" s="246" t="s">
        <v>204</v>
      </c>
    </row>
    <row r="169" spans="1:51" s="12" customFormat="1" ht="12">
      <c r="A169" s="12"/>
      <c r="B169" s="235"/>
      <c r="C169" s="236"/>
      <c r="D169" s="237" t="s">
        <v>210</v>
      </c>
      <c r="E169" s="238" t="s">
        <v>1</v>
      </c>
      <c r="F169" s="239" t="s">
        <v>4492</v>
      </c>
      <c r="G169" s="236"/>
      <c r="H169" s="240">
        <v>7.851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46" t="s">
        <v>210</v>
      </c>
      <c r="AU169" s="246" t="s">
        <v>86</v>
      </c>
      <c r="AV169" s="12" t="s">
        <v>86</v>
      </c>
      <c r="AW169" s="12" t="s">
        <v>33</v>
      </c>
      <c r="AX169" s="12" t="s">
        <v>77</v>
      </c>
      <c r="AY169" s="246" t="s">
        <v>204</v>
      </c>
    </row>
    <row r="170" spans="1:51" s="12" customFormat="1" ht="12">
      <c r="A170" s="12"/>
      <c r="B170" s="235"/>
      <c r="C170" s="236"/>
      <c r="D170" s="237" t="s">
        <v>210</v>
      </c>
      <c r="E170" s="238" t="s">
        <v>1</v>
      </c>
      <c r="F170" s="239" t="s">
        <v>4493</v>
      </c>
      <c r="G170" s="236"/>
      <c r="H170" s="240">
        <v>1.953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46" t="s">
        <v>210</v>
      </c>
      <c r="AU170" s="246" t="s">
        <v>86</v>
      </c>
      <c r="AV170" s="12" t="s">
        <v>86</v>
      </c>
      <c r="AW170" s="12" t="s">
        <v>33</v>
      </c>
      <c r="AX170" s="12" t="s">
        <v>77</v>
      </c>
      <c r="AY170" s="246" t="s">
        <v>204</v>
      </c>
    </row>
    <row r="171" spans="1:51" s="12" customFormat="1" ht="12">
      <c r="A171" s="12"/>
      <c r="B171" s="235"/>
      <c r="C171" s="236"/>
      <c r="D171" s="237" t="s">
        <v>210</v>
      </c>
      <c r="E171" s="238" t="s">
        <v>1</v>
      </c>
      <c r="F171" s="239" t="s">
        <v>4494</v>
      </c>
      <c r="G171" s="236"/>
      <c r="H171" s="240">
        <v>0.421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46" t="s">
        <v>210</v>
      </c>
      <c r="AU171" s="246" t="s">
        <v>86</v>
      </c>
      <c r="AV171" s="12" t="s">
        <v>86</v>
      </c>
      <c r="AW171" s="12" t="s">
        <v>33</v>
      </c>
      <c r="AX171" s="12" t="s">
        <v>77</v>
      </c>
      <c r="AY171" s="246" t="s">
        <v>204</v>
      </c>
    </row>
    <row r="172" spans="1:51" s="12" customFormat="1" ht="12">
      <c r="A172" s="12"/>
      <c r="B172" s="235"/>
      <c r="C172" s="236"/>
      <c r="D172" s="237" t="s">
        <v>210</v>
      </c>
      <c r="E172" s="238" t="s">
        <v>1</v>
      </c>
      <c r="F172" s="239" t="s">
        <v>4495</v>
      </c>
      <c r="G172" s="236"/>
      <c r="H172" s="240">
        <v>4.673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46" t="s">
        <v>210</v>
      </c>
      <c r="AU172" s="246" t="s">
        <v>86</v>
      </c>
      <c r="AV172" s="12" t="s">
        <v>86</v>
      </c>
      <c r="AW172" s="12" t="s">
        <v>33</v>
      </c>
      <c r="AX172" s="12" t="s">
        <v>77</v>
      </c>
      <c r="AY172" s="246" t="s">
        <v>204</v>
      </c>
    </row>
    <row r="173" spans="1:65" s="2" customFormat="1" ht="16.5" customHeight="1">
      <c r="A173" s="38"/>
      <c r="B173" s="39"/>
      <c r="C173" s="221" t="s">
        <v>235</v>
      </c>
      <c r="D173" s="221" t="s">
        <v>205</v>
      </c>
      <c r="E173" s="222" t="s">
        <v>4496</v>
      </c>
      <c r="F173" s="223" t="s">
        <v>4497</v>
      </c>
      <c r="G173" s="224" t="s">
        <v>219</v>
      </c>
      <c r="H173" s="225">
        <v>0.101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209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209</v>
      </c>
      <c r="BM173" s="233" t="s">
        <v>4498</v>
      </c>
    </row>
    <row r="174" spans="1:51" s="15" customFormat="1" ht="12">
      <c r="A174" s="15"/>
      <c r="B174" s="270"/>
      <c r="C174" s="271"/>
      <c r="D174" s="237" t="s">
        <v>210</v>
      </c>
      <c r="E174" s="272" t="s">
        <v>1</v>
      </c>
      <c r="F174" s="273" t="s">
        <v>4499</v>
      </c>
      <c r="G174" s="271"/>
      <c r="H174" s="272" t="s">
        <v>1</v>
      </c>
      <c r="I174" s="274"/>
      <c r="J174" s="271"/>
      <c r="K174" s="271"/>
      <c r="L174" s="275"/>
      <c r="M174" s="276"/>
      <c r="N174" s="277"/>
      <c r="O174" s="277"/>
      <c r="P174" s="277"/>
      <c r="Q174" s="277"/>
      <c r="R174" s="277"/>
      <c r="S174" s="277"/>
      <c r="T174" s="27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9" t="s">
        <v>210</v>
      </c>
      <c r="AU174" s="279" t="s">
        <v>86</v>
      </c>
      <c r="AV174" s="15" t="s">
        <v>8</v>
      </c>
      <c r="AW174" s="15" t="s">
        <v>33</v>
      </c>
      <c r="AX174" s="15" t="s">
        <v>77</v>
      </c>
      <c r="AY174" s="279" t="s">
        <v>204</v>
      </c>
    </row>
    <row r="175" spans="1:51" s="12" customFormat="1" ht="12">
      <c r="A175" s="12"/>
      <c r="B175" s="235"/>
      <c r="C175" s="236"/>
      <c r="D175" s="237" t="s">
        <v>210</v>
      </c>
      <c r="E175" s="238" t="s">
        <v>1</v>
      </c>
      <c r="F175" s="239" t="s">
        <v>4487</v>
      </c>
      <c r="G175" s="236"/>
      <c r="H175" s="240">
        <v>0.101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46" t="s">
        <v>210</v>
      </c>
      <c r="AU175" s="246" t="s">
        <v>86</v>
      </c>
      <c r="AV175" s="12" t="s">
        <v>86</v>
      </c>
      <c r="AW175" s="12" t="s">
        <v>33</v>
      </c>
      <c r="AX175" s="12" t="s">
        <v>77</v>
      </c>
      <c r="AY175" s="246" t="s">
        <v>204</v>
      </c>
    </row>
    <row r="176" spans="1:65" s="2" customFormat="1" ht="16.5" customHeight="1">
      <c r="A176" s="38"/>
      <c r="B176" s="39"/>
      <c r="C176" s="221" t="s">
        <v>9</v>
      </c>
      <c r="D176" s="221" t="s">
        <v>205</v>
      </c>
      <c r="E176" s="222" t="s">
        <v>4500</v>
      </c>
      <c r="F176" s="223" t="s">
        <v>4501</v>
      </c>
      <c r="G176" s="224" t="s">
        <v>219</v>
      </c>
      <c r="H176" s="225">
        <v>23.298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0.01925</v>
      </c>
      <c r="R176" s="231">
        <f>Q176*H176</f>
        <v>0.44848649999999995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209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4502</v>
      </c>
    </row>
    <row r="177" spans="1:51" s="15" customFormat="1" ht="12">
      <c r="A177" s="15"/>
      <c r="B177" s="270"/>
      <c r="C177" s="271"/>
      <c r="D177" s="237" t="s">
        <v>210</v>
      </c>
      <c r="E177" s="272" t="s">
        <v>1</v>
      </c>
      <c r="F177" s="273" t="s">
        <v>4499</v>
      </c>
      <c r="G177" s="271"/>
      <c r="H177" s="272" t="s">
        <v>1</v>
      </c>
      <c r="I177" s="274"/>
      <c r="J177" s="271"/>
      <c r="K177" s="271"/>
      <c r="L177" s="275"/>
      <c r="M177" s="276"/>
      <c r="N177" s="277"/>
      <c r="O177" s="277"/>
      <c r="P177" s="277"/>
      <c r="Q177" s="277"/>
      <c r="R177" s="277"/>
      <c r="S177" s="277"/>
      <c r="T177" s="27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9" t="s">
        <v>210</v>
      </c>
      <c r="AU177" s="279" t="s">
        <v>86</v>
      </c>
      <c r="AV177" s="15" t="s">
        <v>8</v>
      </c>
      <c r="AW177" s="15" t="s">
        <v>33</v>
      </c>
      <c r="AX177" s="15" t="s">
        <v>77</v>
      </c>
      <c r="AY177" s="279" t="s">
        <v>204</v>
      </c>
    </row>
    <row r="178" spans="1:51" s="12" customFormat="1" ht="12">
      <c r="A178" s="12"/>
      <c r="B178" s="235"/>
      <c r="C178" s="236"/>
      <c r="D178" s="237" t="s">
        <v>210</v>
      </c>
      <c r="E178" s="238" t="s">
        <v>1</v>
      </c>
      <c r="F178" s="239" t="s">
        <v>4491</v>
      </c>
      <c r="G178" s="236"/>
      <c r="H178" s="240">
        <v>8.4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46" t="s">
        <v>210</v>
      </c>
      <c r="AU178" s="246" t="s">
        <v>86</v>
      </c>
      <c r="AV178" s="12" t="s">
        <v>86</v>
      </c>
      <c r="AW178" s="12" t="s">
        <v>33</v>
      </c>
      <c r="AX178" s="12" t="s">
        <v>77</v>
      </c>
      <c r="AY178" s="246" t="s">
        <v>204</v>
      </c>
    </row>
    <row r="179" spans="1:51" s="12" customFormat="1" ht="12">
      <c r="A179" s="12"/>
      <c r="B179" s="235"/>
      <c r="C179" s="236"/>
      <c r="D179" s="237" t="s">
        <v>210</v>
      </c>
      <c r="E179" s="238" t="s">
        <v>1</v>
      </c>
      <c r="F179" s="239" t="s">
        <v>4492</v>
      </c>
      <c r="G179" s="236"/>
      <c r="H179" s="240">
        <v>7.851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46" t="s">
        <v>210</v>
      </c>
      <c r="AU179" s="246" t="s">
        <v>86</v>
      </c>
      <c r="AV179" s="12" t="s">
        <v>86</v>
      </c>
      <c r="AW179" s="12" t="s">
        <v>33</v>
      </c>
      <c r="AX179" s="12" t="s">
        <v>77</v>
      </c>
      <c r="AY179" s="246" t="s">
        <v>204</v>
      </c>
    </row>
    <row r="180" spans="1:51" s="12" customFormat="1" ht="12">
      <c r="A180" s="12"/>
      <c r="B180" s="235"/>
      <c r="C180" s="236"/>
      <c r="D180" s="237" t="s">
        <v>210</v>
      </c>
      <c r="E180" s="238" t="s">
        <v>1</v>
      </c>
      <c r="F180" s="239" t="s">
        <v>4493</v>
      </c>
      <c r="G180" s="236"/>
      <c r="H180" s="240">
        <v>1.953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46" t="s">
        <v>210</v>
      </c>
      <c r="AU180" s="246" t="s">
        <v>86</v>
      </c>
      <c r="AV180" s="12" t="s">
        <v>86</v>
      </c>
      <c r="AW180" s="12" t="s">
        <v>33</v>
      </c>
      <c r="AX180" s="12" t="s">
        <v>77</v>
      </c>
      <c r="AY180" s="246" t="s">
        <v>204</v>
      </c>
    </row>
    <row r="181" spans="1:51" s="12" customFormat="1" ht="12">
      <c r="A181" s="12"/>
      <c r="B181" s="235"/>
      <c r="C181" s="236"/>
      <c r="D181" s="237" t="s">
        <v>210</v>
      </c>
      <c r="E181" s="238" t="s">
        <v>1</v>
      </c>
      <c r="F181" s="239" t="s">
        <v>4494</v>
      </c>
      <c r="G181" s="236"/>
      <c r="H181" s="240">
        <v>0.421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46" t="s">
        <v>210</v>
      </c>
      <c r="AU181" s="246" t="s">
        <v>86</v>
      </c>
      <c r="AV181" s="12" t="s">
        <v>86</v>
      </c>
      <c r="AW181" s="12" t="s">
        <v>33</v>
      </c>
      <c r="AX181" s="12" t="s">
        <v>77</v>
      </c>
      <c r="AY181" s="246" t="s">
        <v>204</v>
      </c>
    </row>
    <row r="182" spans="1:51" s="12" customFormat="1" ht="12">
      <c r="A182" s="12"/>
      <c r="B182" s="235"/>
      <c r="C182" s="236"/>
      <c r="D182" s="237" t="s">
        <v>210</v>
      </c>
      <c r="E182" s="238" t="s">
        <v>1</v>
      </c>
      <c r="F182" s="239" t="s">
        <v>4495</v>
      </c>
      <c r="G182" s="236"/>
      <c r="H182" s="240">
        <v>4.673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46" t="s">
        <v>210</v>
      </c>
      <c r="AU182" s="246" t="s">
        <v>86</v>
      </c>
      <c r="AV182" s="12" t="s">
        <v>86</v>
      </c>
      <c r="AW182" s="12" t="s">
        <v>33</v>
      </c>
      <c r="AX182" s="12" t="s">
        <v>77</v>
      </c>
      <c r="AY182" s="246" t="s">
        <v>204</v>
      </c>
    </row>
    <row r="183" spans="1:65" s="2" customFormat="1" ht="21.75" customHeight="1">
      <c r="A183" s="38"/>
      <c r="B183" s="39"/>
      <c r="C183" s="221" t="s">
        <v>240</v>
      </c>
      <c r="D183" s="221" t="s">
        <v>205</v>
      </c>
      <c r="E183" s="222" t="s">
        <v>4503</v>
      </c>
      <c r="F183" s="223" t="s">
        <v>4504</v>
      </c>
      <c r="G183" s="224" t="s">
        <v>219</v>
      </c>
      <c r="H183" s="225">
        <v>1641.149</v>
      </c>
      <c r="I183" s="226"/>
      <c r="J183" s="227">
        <f>ROUND(I183*H183,0)</f>
        <v>0</v>
      </c>
      <c r="K183" s="228"/>
      <c r="L183" s="44"/>
      <c r="M183" s="229" t="s">
        <v>1</v>
      </c>
      <c r="N183" s="230" t="s">
        <v>42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209</v>
      </c>
      <c r="AT183" s="233" t="s">
        <v>205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209</v>
      </c>
      <c r="BM183" s="233" t="s">
        <v>4505</v>
      </c>
    </row>
    <row r="184" spans="1:51" s="15" customFormat="1" ht="12">
      <c r="A184" s="15"/>
      <c r="B184" s="270"/>
      <c r="C184" s="271"/>
      <c r="D184" s="237" t="s">
        <v>210</v>
      </c>
      <c r="E184" s="272" t="s">
        <v>1</v>
      </c>
      <c r="F184" s="273" t="s">
        <v>4506</v>
      </c>
      <c r="G184" s="271"/>
      <c r="H184" s="272" t="s">
        <v>1</v>
      </c>
      <c r="I184" s="274"/>
      <c r="J184" s="271"/>
      <c r="K184" s="271"/>
      <c r="L184" s="275"/>
      <c r="M184" s="276"/>
      <c r="N184" s="277"/>
      <c r="O184" s="277"/>
      <c r="P184" s="277"/>
      <c r="Q184" s="277"/>
      <c r="R184" s="277"/>
      <c r="S184" s="277"/>
      <c r="T184" s="278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9" t="s">
        <v>210</v>
      </c>
      <c r="AU184" s="279" t="s">
        <v>86</v>
      </c>
      <c r="AV184" s="15" t="s">
        <v>8</v>
      </c>
      <c r="AW184" s="15" t="s">
        <v>33</v>
      </c>
      <c r="AX184" s="15" t="s">
        <v>77</v>
      </c>
      <c r="AY184" s="279" t="s">
        <v>204</v>
      </c>
    </row>
    <row r="185" spans="1:51" s="12" customFormat="1" ht="12">
      <c r="A185" s="12"/>
      <c r="B185" s="235"/>
      <c r="C185" s="236"/>
      <c r="D185" s="237" t="s">
        <v>210</v>
      </c>
      <c r="E185" s="238" t="s">
        <v>1</v>
      </c>
      <c r="F185" s="239" t="s">
        <v>4462</v>
      </c>
      <c r="G185" s="236"/>
      <c r="H185" s="240">
        <v>1.411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46" t="s">
        <v>210</v>
      </c>
      <c r="AU185" s="246" t="s">
        <v>86</v>
      </c>
      <c r="AV185" s="12" t="s">
        <v>86</v>
      </c>
      <c r="AW185" s="12" t="s">
        <v>33</v>
      </c>
      <c r="AX185" s="12" t="s">
        <v>77</v>
      </c>
      <c r="AY185" s="246" t="s">
        <v>204</v>
      </c>
    </row>
    <row r="186" spans="1:51" s="12" customFormat="1" ht="12">
      <c r="A186" s="12"/>
      <c r="B186" s="235"/>
      <c r="C186" s="236"/>
      <c r="D186" s="237" t="s">
        <v>210</v>
      </c>
      <c r="E186" s="238" t="s">
        <v>1</v>
      </c>
      <c r="F186" s="239" t="s">
        <v>4507</v>
      </c>
      <c r="G186" s="236"/>
      <c r="H186" s="240">
        <v>167.991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6" t="s">
        <v>210</v>
      </c>
      <c r="AU186" s="246" t="s">
        <v>86</v>
      </c>
      <c r="AV186" s="12" t="s">
        <v>86</v>
      </c>
      <c r="AW186" s="12" t="s">
        <v>33</v>
      </c>
      <c r="AX186" s="12" t="s">
        <v>77</v>
      </c>
      <c r="AY186" s="246" t="s">
        <v>204</v>
      </c>
    </row>
    <row r="187" spans="1:51" s="12" customFormat="1" ht="12">
      <c r="A187" s="12"/>
      <c r="B187" s="235"/>
      <c r="C187" s="236"/>
      <c r="D187" s="237" t="s">
        <v>210</v>
      </c>
      <c r="E187" s="238" t="s">
        <v>1</v>
      </c>
      <c r="F187" s="239" t="s">
        <v>4508</v>
      </c>
      <c r="G187" s="236"/>
      <c r="H187" s="240">
        <v>157.025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46" t="s">
        <v>210</v>
      </c>
      <c r="AU187" s="246" t="s">
        <v>86</v>
      </c>
      <c r="AV187" s="12" t="s">
        <v>86</v>
      </c>
      <c r="AW187" s="12" t="s">
        <v>33</v>
      </c>
      <c r="AX187" s="12" t="s">
        <v>77</v>
      </c>
      <c r="AY187" s="246" t="s">
        <v>204</v>
      </c>
    </row>
    <row r="188" spans="1:51" s="12" customFormat="1" ht="12">
      <c r="A188" s="12"/>
      <c r="B188" s="235"/>
      <c r="C188" s="236"/>
      <c r="D188" s="237" t="s">
        <v>210</v>
      </c>
      <c r="E188" s="238" t="s">
        <v>1</v>
      </c>
      <c r="F188" s="239" t="s">
        <v>4509</v>
      </c>
      <c r="G188" s="236"/>
      <c r="H188" s="240">
        <v>39.065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46" t="s">
        <v>210</v>
      </c>
      <c r="AU188" s="246" t="s">
        <v>86</v>
      </c>
      <c r="AV188" s="12" t="s">
        <v>86</v>
      </c>
      <c r="AW188" s="12" t="s">
        <v>33</v>
      </c>
      <c r="AX188" s="12" t="s">
        <v>77</v>
      </c>
      <c r="AY188" s="246" t="s">
        <v>204</v>
      </c>
    </row>
    <row r="189" spans="1:51" s="12" customFormat="1" ht="12">
      <c r="A189" s="12"/>
      <c r="B189" s="235"/>
      <c r="C189" s="236"/>
      <c r="D189" s="237" t="s">
        <v>210</v>
      </c>
      <c r="E189" s="238" t="s">
        <v>1</v>
      </c>
      <c r="F189" s="239" t="s">
        <v>4510</v>
      </c>
      <c r="G189" s="236"/>
      <c r="H189" s="240">
        <v>8.415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46" t="s">
        <v>210</v>
      </c>
      <c r="AU189" s="246" t="s">
        <v>86</v>
      </c>
      <c r="AV189" s="12" t="s">
        <v>86</v>
      </c>
      <c r="AW189" s="12" t="s">
        <v>33</v>
      </c>
      <c r="AX189" s="12" t="s">
        <v>77</v>
      </c>
      <c r="AY189" s="246" t="s">
        <v>204</v>
      </c>
    </row>
    <row r="190" spans="1:51" s="12" customFormat="1" ht="12">
      <c r="A190" s="12"/>
      <c r="B190" s="235"/>
      <c r="C190" s="236"/>
      <c r="D190" s="237" t="s">
        <v>210</v>
      </c>
      <c r="E190" s="238" t="s">
        <v>1</v>
      </c>
      <c r="F190" s="239" t="s">
        <v>4471</v>
      </c>
      <c r="G190" s="236"/>
      <c r="H190" s="240">
        <v>65.415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46" t="s">
        <v>210</v>
      </c>
      <c r="AU190" s="246" t="s">
        <v>86</v>
      </c>
      <c r="AV190" s="12" t="s">
        <v>86</v>
      </c>
      <c r="AW190" s="12" t="s">
        <v>33</v>
      </c>
      <c r="AX190" s="12" t="s">
        <v>77</v>
      </c>
      <c r="AY190" s="246" t="s">
        <v>204</v>
      </c>
    </row>
    <row r="191" spans="1:51" s="12" customFormat="1" ht="12">
      <c r="A191" s="12"/>
      <c r="B191" s="235"/>
      <c r="C191" s="236"/>
      <c r="D191" s="237" t="s">
        <v>210</v>
      </c>
      <c r="E191" s="238" t="s">
        <v>1</v>
      </c>
      <c r="F191" s="239" t="s">
        <v>4511</v>
      </c>
      <c r="G191" s="236"/>
      <c r="H191" s="240">
        <v>1201.827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46" t="s">
        <v>210</v>
      </c>
      <c r="AU191" s="246" t="s">
        <v>86</v>
      </c>
      <c r="AV191" s="12" t="s">
        <v>86</v>
      </c>
      <c r="AW191" s="12" t="s">
        <v>33</v>
      </c>
      <c r="AX191" s="12" t="s">
        <v>77</v>
      </c>
      <c r="AY191" s="246" t="s">
        <v>204</v>
      </c>
    </row>
    <row r="192" spans="1:65" s="2" customFormat="1" ht="21.75" customHeight="1">
      <c r="A192" s="38"/>
      <c r="B192" s="39"/>
      <c r="C192" s="221" t="s">
        <v>329</v>
      </c>
      <c r="D192" s="221" t="s">
        <v>205</v>
      </c>
      <c r="E192" s="222" t="s">
        <v>4512</v>
      </c>
      <c r="F192" s="223" t="s">
        <v>4513</v>
      </c>
      <c r="G192" s="224" t="s">
        <v>219</v>
      </c>
      <c r="H192" s="225">
        <v>140.39</v>
      </c>
      <c r="I192" s="226"/>
      <c r="J192" s="227">
        <f>ROUND(I192*H192,0)</f>
        <v>0</v>
      </c>
      <c r="K192" s="228"/>
      <c r="L192" s="44"/>
      <c r="M192" s="229" t="s">
        <v>1</v>
      </c>
      <c r="N192" s="23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209</v>
      </c>
      <c r="AT192" s="233" t="s">
        <v>205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209</v>
      </c>
      <c r="BM192" s="233" t="s">
        <v>4514</v>
      </c>
    </row>
    <row r="193" spans="1:51" s="12" customFormat="1" ht="12">
      <c r="A193" s="12"/>
      <c r="B193" s="235"/>
      <c r="C193" s="236"/>
      <c r="D193" s="237" t="s">
        <v>210</v>
      </c>
      <c r="E193" s="238" t="s">
        <v>1</v>
      </c>
      <c r="F193" s="239" t="s">
        <v>4515</v>
      </c>
      <c r="G193" s="236"/>
      <c r="H193" s="240">
        <v>140.39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46" t="s">
        <v>210</v>
      </c>
      <c r="AU193" s="246" t="s">
        <v>86</v>
      </c>
      <c r="AV193" s="12" t="s">
        <v>86</v>
      </c>
      <c r="AW193" s="12" t="s">
        <v>33</v>
      </c>
      <c r="AX193" s="12" t="s">
        <v>77</v>
      </c>
      <c r="AY193" s="246" t="s">
        <v>204</v>
      </c>
    </row>
    <row r="194" spans="1:65" s="2" customFormat="1" ht="21.75" customHeight="1">
      <c r="A194" s="38"/>
      <c r="B194" s="39"/>
      <c r="C194" s="221" t="s">
        <v>246</v>
      </c>
      <c r="D194" s="221" t="s">
        <v>205</v>
      </c>
      <c r="E194" s="222" t="s">
        <v>1466</v>
      </c>
      <c r="F194" s="223" t="s">
        <v>1467</v>
      </c>
      <c r="G194" s="224" t="s">
        <v>219</v>
      </c>
      <c r="H194" s="225">
        <v>1201.827</v>
      </c>
      <c r="I194" s="226"/>
      <c r="J194" s="227">
        <f>ROUND(I194*H194,0)</f>
        <v>0</v>
      </c>
      <c r="K194" s="228"/>
      <c r="L194" s="44"/>
      <c r="M194" s="229" t="s">
        <v>1</v>
      </c>
      <c r="N194" s="230" t="s">
        <v>42</v>
      </c>
      <c r="O194" s="9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209</v>
      </c>
      <c r="AT194" s="233" t="s">
        <v>205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209</v>
      </c>
      <c r="BM194" s="233" t="s">
        <v>4516</v>
      </c>
    </row>
    <row r="195" spans="1:51" s="12" customFormat="1" ht="12">
      <c r="A195" s="12"/>
      <c r="B195" s="235"/>
      <c r="C195" s="236"/>
      <c r="D195" s="237" t="s">
        <v>210</v>
      </c>
      <c r="E195" s="238" t="s">
        <v>1</v>
      </c>
      <c r="F195" s="239" t="s">
        <v>4517</v>
      </c>
      <c r="G195" s="236"/>
      <c r="H195" s="240">
        <v>1201.827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46" t="s">
        <v>210</v>
      </c>
      <c r="AU195" s="246" t="s">
        <v>86</v>
      </c>
      <c r="AV195" s="12" t="s">
        <v>86</v>
      </c>
      <c r="AW195" s="12" t="s">
        <v>33</v>
      </c>
      <c r="AX195" s="12" t="s">
        <v>77</v>
      </c>
      <c r="AY195" s="246" t="s">
        <v>204</v>
      </c>
    </row>
    <row r="196" spans="1:65" s="2" customFormat="1" ht="21.75" customHeight="1">
      <c r="A196" s="38"/>
      <c r="B196" s="39"/>
      <c r="C196" s="221" t="s">
        <v>339</v>
      </c>
      <c r="D196" s="221" t="s">
        <v>205</v>
      </c>
      <c r="E196" s="222" t="s">
        <v>3118</v>
      </c>
      <c r="F196" s="223" t="s">
        <v>3119</v>
      </c>
      <c r="G196" s="224" t="s">
        <v>219</v>
      </c>
      <c r="H196" s="225">
        <v>140.39</v>
      </c>
      <c r="I196" s="226"/>
      <c r="J196" s="227">
        <f>ROUND(I196*H196,0)</f>
        <v>0</v>
      </c>
      <c r="K196" s="228"/>
      <c r="L196" s="44"/>
      <c r="M196" s="229" t="s">
        <v>1</v>
      </c>
      <c r="N196" s="230" t="s">
        <v>42</v>
      </c>
      <c r="O196" s="91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3" t="s">
        <v>209</v>
      </c>
      <c r="AT196" s="233" t="s">
        <v>205</v>
      </c>
      <c r="AU196" s="233" t="s">
        <v>86</v>
      </c>
      <c r="AY196" s="17" t="s">
        <v>204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8</v>
      </c>
      <c r="BK196" s="234">
        <f>ROUND(I196*H196,0)</f>
        <v>0</v>
      </c>
      <c r="BL196" s="17" t="s">
        <v>209</v>
      </c>
      <c r="BM196" s="233" t="s">
        <v>4518</v>
      </c>
    </row>
    <row r="197" spans="1:65" s="2" customFormat="1" ht="21.75" customHeight="1">
      <c r="A197" s="38"/>
      <c r="B197" s="39"/>
      <c r="C197" s="221" t="s">
        <v>249</v>
      </c>
      <c r="D197" s="221" t="s">
        <v>205</v>
      </c>
      <c r="E197" s="222" t="s">
        <v>340</v>
      </c>
      <c r="F197" s="223" t="s">
        <v>341</v>
      </c>
      <c r="G197" s="224" t="s">
        <v>219</v>
      </c>
      <c r="H197" s="225">
        <v>1188.44</v>
      </c>
      <c r="I197" s="226"/>
      <c r="J197" s="227">
        <f>ROUND(I197*H197,0)</f>
        <v>0</v>
      </c>
      <c r="K197" s="228"/>
      <c r="L197" s="44"/>
      <c r="M197" s="229" t="s">
        <v>1</v>
      </c>
      <c r="N197" s="230" t="s">
        <v>42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209</v>
      </c>
      <c r="AT197" s="233" t="s">
        <v>205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209</v>
      </c>
      <c r="BM197" s="233" t="s">
        <v>4519</v>
      </c>
    </row>
    <row r="198" spans="1:51" s="15" customFormat="1" ht="12">
      <c r="A198" s="15"/>
      <c r="B198" s="270"/>
      <c r="C198" s="271"/>
      <c r="D198" s="237" t="s">
        <v>210</v>
      </c>
      <c r="E198" s="272" t="s">
        <v>1</v>
      </c>
      <c r="F198" s="273" t="s">
        <v>4520</v>
      </c>
      <c r="G198" s="271"/>
      <c r="H198" s="272" t="s">
        <v>1</v>
      </c>
      <c r="I198" s="274"/>
      <c r="J198" s="271"/>
      <c r="K198" s="271"/>
      <c r="L198" s="275"/>
      <c r="M198" s="276"/>
      <c r="N198" s="277"/>
      <c r="O198" s="277"/>
      <c r="P198" s="277"/>
      <c r="Q198" s="277"/>
      <c r="R198" s="277"/>
      <c r="S198" s="277"/>
      <c r="T198" s="27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9" t="s">
        <v>210</v>
      </c>
      <c r="AU198" s="279" t="s">
        <v>86</v>
      </c>
      <c r="AV198" s="15" t="s">
        <v>8</v>
      </c>
      <c r="AW198" s="15" t="s">
        <v>33</v>
      </c>
      <c r="AX198" s="15" t="s">
        <v>77</v>
      </c>
      <c r="AY198" s="279" t="s">
        <v>204</v>
      </c>
    </row>
    <row r="199" spans="1:51" s="12" customFormat="1" ht="12">
      <c r="A199" s="12"/>
      <c r="B199" s="235"/>
      <c r="C199" s="236"/>
      <c r="D199" s="237" t="s">
        <v>210</v>
      </c>
      <c r="E199" s="238" t="s">
        <v>1</v>
      </c>
      <c r="F199" s="239" t="s">
        <v>4521</v>
      </c>
      <c r="G199" s="236"/>
      <c r="H199" s="240">
        <v>445.875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46" t="s">
        <v>210</v>
      </c>
      <c r="AU199" s="246" t="s">
        <v>86</v>
      </c>
      <c r="AV199" s="12" t="s">
        <v>86</v>
      </c>
      <c r="AW199" s="12" t="s">
        <v>33</v>
      </c>
      <c r="AX199" s="12" t="s">
        <v>77</v>
      </c>
      <c r="AY199" s="246" t="s">
        <v>204</v>
      </c>
    </row>
    <row r="200" spans="1:51" s="12" customFormat="1" ht="12">
      <c r="A200" s="12"/>
      <c r="B200" s="235"/>
      <c r="C200" s="236"/>
      <c r="D200" s="237" t="s">
        <v>210</v>
      </c>
      <c r="E200" s="238" t="s">
        <v>1</v>
      </c>
      <c r="F200" s="239" t="s">
        <v>4522</v>
      </c>
      <c r="G200" s="236"/>
      <c r="H200" s="240">
        <v>525.4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46" t="s">
        <v>210</v>
      </c>
      <c r="AU200" s="246" t="s">
        <v>86</v>
      </c>
      <c r="AV200" s="12" t="s">
        <v>86</v>
      </c>
      <c r="AW200" s="12" t="s">
        <v>33</v>
      </c>
      <c r="AX200" s="12" t="s">
        <v>77</v>
      </c>
      <c r="AY200" s="246" t="s">
        <v>204</v>
      </c>
    </row>
    <row r="201" spans="1:51" s="12" customFormat="1" ht="12">
      <c r="A201" s="12"/>
      <c r="B201" s="235"/>
      <c r="C201" s="236"/>
      <c r="D201" s="237" t="s">
        <v>210</v>
      </c>
      <c r="E201" s="238" t="s">
        <v>1</v>
      </c>
      <c r="F201" s="239" t="s">
        <v>4523</v>
      </c>
      <c r="G201" s="236"/>
      <c r="H201" s="240">
        <v>139.5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46" t="s">
        <v>210</v>
      </c>
      <c r="AU201" s="246" t="s">
        <v>86</v>
      </c>
      <c r="AV201" s="12" t="s">
        <v>86</v>
      </c>
      <c r="AW201" s="12" t="s">
        <v>33</v>
      </c>
      <c r="AX201" s="12" t="s">
        <v>77</v>
      </c>
      <c r="AY201" s="246" t="s">
        <v>204</v>
      </c>
    </row>
    <row r="202" spans="1:51" s="12" customFormat="1" ht="12">
      <c r="A202" s="12"/>
      <c r="B202" s="235"/>
      <c r="C202" s="236"/>
      <c r="D202" s="237" t="s">
        <v>210</v>
      </c>
      <c r="E202" s="238" t="s">
        <v>1</v>
      </c>
      <c r="F202" s="239" t="s">
        <v>4524</v>
      </c>
      <c r="G202" s="236"/>
      <c r="H202" s="240">
        <v>21.42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46" t="s">
        <v>210</v>
      </c>
      <c r="AU202" s="246" t="s">
        <v>86</v>
      </c>
      <c r="AV202" s="12" t="s">
        <v>86</v>
      </c>
      <c r="AW202" s="12" t="s">
        <v>33</v>
      </c>
      <c r="AX202" s="12" t="s">
        <v>77</v>
      </c>
      <c r="AY202" s="246" t="s">
        <v>204</v>
      </c>
    </row>
    <row r="203" spans="1:51" s="12" customFormat="1" ht="12">
      <c r="A203" s="12"/>
      <c r="B203" s="235"/>
      <c r="C203" s="236"/>
      <c r="D203" s="237" t="s">
        <v>210</v>
      </c>
      <c r="E203" s="238" t="s">
        <v>1</v>
      </c>
      <c r="F203" s="239" t="s">
        <v>4525</v>
      </c>
      <c r="G203" s="236"/>
      <c r="H203" s="240">
        <v>56.245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46" t="s">
        <v>210</v>
      </c>
      <c r="AU203" s="246" t="s">
        <v>86</v>
      </c>
      <c r="AV203" s="12" t="s">
        <v>86</v>
      </c>
      <c r="AW203" s="12" t="s">
        <v>33</v>
      </c>
      <c r="AX203" s="12" t="s">
        <v>77</v>
      </c>
      <c r="AY203" s="246" t="s">
        <v>204</v>
      </c>
    </row>
    <row r="204" spans="1:65" s="2" customFormat="1" ht="16.5" customHeight="1">
      <c r="A204" s="38"/>
      <c r="B204" s="39"/>
      <c r="C204" s="221" t="s">
        <v>7</v>
      </c>
      <c r="D204" s="221" t="s">
        <v>205</v>
      </c>
      <c r="E204" s="222" t="s">
        <v>344</v>
      </c>
      <c r="F204" s="223" t="s">
        <v>345</v>
      </c>
      <c r="G204" s="224" t="s">
        <v>219</v>
      </c>
      <c r="H204" s="225">
        <v>1342.217</v>
      </c>
      <c r="I204" s="226"/>
      <c r="J204" s="227">
        <f>ROUND(I204*H204,0)</f>
        <v>0</v>
      </c>
      <c r="K204" s="228"/>
      <c r="L204" s="44"/>
      <c r="M204" s="229" t="s">
        <v>1</v>
      </c>
      <c r="N204" s="230" t="s">
        <v>42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209</v>
      </c>
      <c r="AT204" s="233" t="s">
        <v>205</v>
      </c>
      <c r="AU204" s="233" t="s">
        <v>86</v>
      </c>
      <c r="AY204" s="17" t="s">
        <v>204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</v>
      </c>
      <c r="BK204" s="234">
        <f>ROUND(I204*H204,0)</f>
        <v>0</v>
      </c>
      <c r="BL204" s="17" t="s">
        <v>209</v>
      </c>
      <c r="BM204" s="233" t="s">
        <v>4526</v>
      </c>
    </row>
    <row r="205" spans="1:65" s="2" customFormat="1" ht="21.75" customHeight="1">
      <c r="A205" s="38"/>
      <c r="B205" s="39"/>
      <c r="C205" s="221" t="s">
        <v>361</v>
      </c>
      <c r="D205" s="221" t="s">
        <v>205</v>
      </c>
      <c r="E205" s="222" t="s">
        <v>457</v>
      </c>
      <c r="F205" s="223" t="s">
        <v>458</v>
      </c>
      <c r="G205" s="224" t="s">
        <v>219</v>
      </c>
      <c r="H205" s="225">
        <v>153.777</v>
      </c>
      <c r="I205" s="226"/>
      <c r="J205" s="227">
        <f>ROUND(I205*H205,0)</f>
        <v>0</v>
      </c>
      <c r="K205" s="228"/>
      <c r="L205" s="44"/>
      <c r="M205" s="229" t="s">
        <v>1</v>
      </c>
      <c r="N205" s="230" t="s">
        <v>42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209</v>
      </c>
      <c r="AT205" s="233" t="s">
        <v>205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209</v>
      </c>
      <c r="BM205" s="233" t="s">
        <v>4527</v>
      </c>
    </row>
    <row r="206" spans="1:51" s="15" customFormat="1" ht="12">
      <c r="A206" s="15"/>
      <c r="B206" s="270"/>
      <c r="C206" s="271"/>
      <c r="D206" s="237" t="s">
        <v>210</v>
      </c>
      <c r="E206" s="272" t="s">
        <v>1</v>
      </c>
      <c r="F206" s="273" t="s">
        <v>4528</v>
      </c>
      <c r="G206" s="271"/>
      <c r="H206" s="272" t="s">
        <v>1</v>
      </c>
      <c r="I206" s="274"/>
      <c r="J206" s="271"/>
      <c r="K206" s="271"/>
      <c r="L206" s="275"/>
      <c r="M206" s="276"/>
      <c r="N206" s="277"/>
      <c r="O206" s="277"/>
      <c r="P206" s="277"/>
      <c r="Q206" s="277"/>
      <c r="R206" s="277"/>
      <c r="S206" s="277"/>
      <c r="T206" s="27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9" t="s">
        <v>210</v>
      </c>
      <c r="AU206" s="279" t="s">
        <v>86</v>
      </c>
      <c r="AV206" s="15" t="s">
        <v>8</v>
      </c>
      <c r="AW206" s="15" t="s">
        <v>33</v>
      </c>
      <c r="AX206" s="15" t="s">
        <v>77</v>
      </c>
      <c r="AY206" s="279" t="s">
        <v>204</v>
      </c>
    </row>
    <row r="207" spans="1:51" s="12" customFormat="1" ht="12">
      <c r="A207" s="12"/>
      <c r="B207" s="235"/>
      <c r="C207" s="236"/>
      <c r="D207" s="237" t="s">
        <v>210</v>
      </c>
      <c r="E207" s="238" t="s">
        <v>1</v>
      </c>
      <c r="F207" s="239" t="s">
        <v>4529</v>
      </c>
      <c r="G207" s="236"/>
      <c r="H207" s="240">
        <v>94.686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46" t="s">
        <v>210</v>
      </c>
      <c r="AU207" s="246" t="s">
        <v>86</v>
      </c>
      <c r="AV207" s="12" t="s">
        <v>86</v>
      </c>
      <c r="AW207" s="12" t="s">
        <v>33</v>
      </c>
      <c r="AX207" s="12" t="s">
        <v>77</v>
      </c>
      <c r="AY207" s="246" t="s">
        <v>204</v>
      </c>
    </row>
    <row r="208" spans="1:51" s="12" customFormat="1" ht="12">
      <c r="A208" s="12"/>
      <c r="B208" s="235"/>
      <c r="C208" s="236"/>
      <c r="D208" s="237" t="s">
        <v>210</v>
      </c>
      <c r="E208" s="238" t="s">
        <v>1</v>
      </c>
      <c r="F208" s="239" t="s">
        <v>4530</v>
      </c>
      <c r="G208" s="236"/>
      <c r="H208" s="240">
        <v>88.505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46" t="s">
        <v>210</v>
      </c>
      <c r="AU208" s="246" t="s">
        <v>86</v>
      </c>
      <c r="AV208" s="12" t="s">
        <v>86</v>
      </c>
      <c r="AW208" s="12" t="s">
        <v>33</v>
      </c>
      <c r="AX208" s="12" t="s">
        <v>77</v>
      </c>
      <c r="AY208" s="246" t="s">
        <v>204</v>
      </c>
    </row>
    <row r="209" spans="1:51" s="12" customFormat="1" ht="12">
      <c r="A209" s="12"/>
      <c r="B209" s="235"/>
      <c r="C209" s="236"/>
      <c r="D209" s="237" t="s">
        <v>210</v>
      </c>
      <c r="E209" s="238" t="s">
        <v>1</v>
      </c>
      <c r="F209" s="239" t="s">
        <v>4531</v>
      </c>
      <c r="G209" s="236"/>
      <c r="H209" s="240">
        <v>22.018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46" t="s">
        <v>210</v>
      </c>
      <c r="AU209" s="246" t="s">
        <v>86</v>
      </c>
      <c r="AV209" s="12" t="s">
        <v>86</v>
      </c>
      <c r="AW209" s="12" t="s">
        <v>33</v>
      </c>
      <c r="AX209" s="12" t="s">
        <v>77</v>
      </c>
      <c r="AY209" s="246" t="s">
        <v>204</v>
      </c>
    </row>
    <row r="210" spans="1:51" s="12" customFormat="1" ht="12">
      <c r="A210" s="12"/>
      <c r="B210" s="235"/>
      <c r="C210" s="236"/>
      <c r="D210" s="237" t="s">
        <v>210</v>
      </c>
      <c r="E210" s="238" t="s">
        <v>1</v>
      </c>
      <c r="F210" s="239" t="s">
        <v>4532</v>
      </c>
      <c r="G210" s="236"/>
      <c r="H210" s="240">
        <v>4.743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46" t="s">
        <v>210</v>
      </c>
      <c r="AU210" s="246" t="s">
        <v>86</v>
      </c>
      <c r="AV210" s="12" t="s">
        <v>86</v>
      </c>
      <c r="AW210" s="12" t="s">
        <v>33</v>
      </c>
      <c r="AX210" s="12" t="s">
        <v>77</v>
      </c>
      <c r="AY210" s="246" t="s">
        <v>204</v>
      </c>
    </row>
    <row r="211" spans="1:51" s="12" customFormat="1" ht="12">
      <c r="A211" s="12"/>
      <c r="B211" s="235"/>
      <c r="C211" s="236"/>
      <c r="D211" s="237" t="s">
        <v>210</v>
      </c>
      <c r="E211" s="238" t="s">
        <v>1</v>
      </c>
      <c r="F211" s="239" t="s">
        <v>4533</v>
      </c>
      <c r="G211" s="236"/>
      <c r="H211" s="240">
        <v>-24.075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46" t="s">
        <v>210</v>
      </c>
      <c r="AU211" s="246" t="s">
        <v>86</v>
      </c>
      <c r="AV211" s="12" t="s">
        <v>86</v>
      </c>
      <c r="AW211" s="12" t="s">
        <v>33</v>
      </c>
      <c r="AX211" s="12" t="s">
        <v>77</v>
      </c>
      <c r="AY211" s="246" t="s">
        <v>204</v>
      </c>
    </row>
    <row r="212" spans="1:51" s="12" customFormat="1" ht="12">
      <c r="A212" s="12"/>
      <c r="B212" s="235"/>
      <c r="C212" s="236"/>
      <c r="D212" s="237" t="s">
        <v>210</v>
      </c>
      <c r="E212" s="238" t="s">
        <v>1</v>
      </c>
      <c r="F212" s="239" t="s">
        <v>4534</v>
      </c>
      <c r="G212" s="236"/>
      <c r="H212" s="240">
        <v>-32.1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46" t="s">
        <v>210</v>
      </c>
      <c r="AU212" s="246" t="s">
        <v>86</v>
      </c>
      <c r="AV212" s="12" t="s">
        <v>86</v>
      </c>
      <c r="AW212" s="12" t="s">
        <v>33</v>
      </c>
      <c r="AX212" s="12" t="s">
        <v>77</v>
      </c>
      <c r="AY212" s="246" t="s">
        <v>204</v>
      </c>
    </row>
    <row r="213" spans="1:63" s="11" customFormat="1" ht="22.8" customHeight="1">
      <c r="A213" s="11"/>
      <c r="B213" s="207"/>
      <c r="C213" s="208"/>
      <c r="D213" s="209" t="s">
        <v>76</v>
      </c>
      <c r="E213" s="268" t="s">
        <v>86</v>
      </c>
      <c r="F213" s="268" t="s">
        <v>4244</v>
      </c>
      <c r="G213" s="208"/>
      <c r="H213" s="208"/>
      <c r="I213" s="211"/>
      <c r="J213" s="269">
        <f>BK213</f>
        <v>0</v>
      </c>
      <c r="K213" s="208"/>
      <c r="L213" s="213"/>
      <c r="M213" s="214"/>
      <c r="N213" s="215"/>
      <c r="O213" s="215"/>
      <c r="P213" s="216">
        <f>SUM(P214:P218)</f>
        <v>0</v>
      </c>
      <c r="Q213" s="215"/>
      <c r="R213" s="216">
        <f>SUM(R214:R218)</f>
        <v>0.15935169999999999</v>
      </c>
      <c r="S213" s="215"/>
      <c r="T213" s="217">
        <f>SUM(T214:T218)</f>
        <v>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218" t="s">
        <v>8</v>
      </c>
      <c r="AT213" s="219" t="s">
        <v>76</v>
      </c>
      <c r="AU213" s="219" t="s">
        <v>8</v>
      </c>
      <c r="AY213" s="218" t="s">
        <v>204</v>
      </c>
      <c r="BK213" s="220">
        <f>SUM(BK214:BK218)</f>
        <v>0</v>
      </c>
    </row>
    <row r="214" spans="1:65" s="2" customFormat="1" ht="33" customHeight="1">
      <c r="A214" s="38"/>
      <c r="B214" s="39"/>
      <c r="C214" s="221" t="s">
        <v>365</v>
      </c>
      <c r="D214" s="221" t="s">
        <v>205</v>
      </c>
      <c r="E214" s="222" t="s">
        <v>4245</v>
      </c>
      <c r="F214" s="223" t="s">
        <v>4246</v>
      </c>
      <c r="G214" s="224" t="s">
        <v>219</v>
      </c>
      <c r="H214" s="225">
        <v>34.214</v>
      </c>
      <c r="I214" s="226"/>
      <c r="J214" s="227">
        <f>ROUND(I214*H214,0)</f>
        <v>0</v>
      </c>
      <c r="K214" s="228"/>
      <c r="L214" s="44"/>
      <c r="M214" s="229" t="s">
        <v>1</v>
      </c>
      <c r="N214" s="230" t="s">
        <v>42</v>
      </c>
      <c r="O214" s="91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209</v>
      </c>
      <c r="AT214" s="233" t="s">
        <v>205</v>
      </c>
      <c r="AU214" s="233" t="s">
        <v>86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209</v>
      </c>
      <c r="BM214" s="233" t="s">
        <v>4535</v>
      </c>
    </row>
    <row r="215" spans="1:51" s="12" customFormat="1" ht="12">
      <c r="A215" s="12"/>
      <c r="B215" s="235"/>
      <c r="C215" s="236"/>
      <c r="D215" s="237" t="s">
        <v>210</v>
      </c>
      <c r="E215" s="238" t="s">
        <v>1</v>
      </c>
      <c r="F215" s="239" t="s">
        <v>4536</v>
      </c>
      <c r="G215" s="236"/>
      <c r="H215" s="240">
        <v>30.644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46" t="s">
        <v>210</v>
      </c>
      <c r="AU215" s="246" t="s">
        <v>86</v>
      </c>
      <c r="AV215" s="12" t="s">
        <v>86</v>
      </c>
      <c r="AW215" s="12" t="s">
        <v>33</v>
      </c>
      <c r="AX215" s="12" t="s">
        <v>77</v>
      </c>
      <c r="AY215" s="246" t="s">
        <v>204</v>
      </c>
    </row>
    <row r="216" spans="1:51" s="12" customFormat="1" ht="12">
      <c r="A216" s="12"/>
      <c r="B216" s="235"/>
      <c r="C216" s="236"/>
      <c r="D216" s="237" t="s">
        <v>210</v>
      </c>
      <c r="E216" s="238" t="s">
        <v>1</v>
      </c>
      <c r="F216" s="239" t="s">
        <v>4537</v>
      </c>
      <c r="G216" s="236"/>
      <c r="H216" s="240">
        <v>3.57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46" t="s">
        <v>210</v>
      </c>
      <c r="AU216" s="246" t="s">
        <v>86</v>
      </c>
      <c r="AV216" s="12" t="s">
        <v>86</v>
      </c>
      <c r="AW216" s="12" t="s">
        <v>33</v>
      </c>
      <c r="AX216" s="12" t="s">
        <v>77</v>
      </c>
      <c r="AY216" s="246" t="s">
        <v>204</v>
      </c>
    </row>
    <row r="217" spans="1:65" s="2" customFormat="1" ht="21.75" customHeight="1">
      <c r="A217" s="38"/>
      <c r="B217" s="39"/>
      <c r="C217" s="221" t="s">
        <v>253</v>
      </c>
      <c r="D217" s="221" t="s">
        <v>205</v>
      </c>
      <c r="E217" s="222" t="s">
        <v>471</v>
      </c>
      <c r="F217" s="223" t="s">
        <v>472</v>
      </c>
      <c r="G217" s="224" t="s">
        <v>473</v>
      </c>
      <c r="H217" s="225">
        <v>218.29</v>
      </c>
      <c r="I217" s="226"/>
      <c r="J217" s="227">
        <f>ROUND(I217*H217,0)</f>
        <v>0</v>
      </c>
      <c r="K217" s="228"/>
      <c r="L217" s="44"/>
      <c r="M217" s="229" t="s">
        <v>1</v>
      </c>
      <c r="N217" s="230" t="s">
        <v>42</v>
      </c>
      <c r="O217" s="91"/>
      <c r="P217" s="231">
        <f>O217*H217</f>
        <v>0</v>
      </c>
      <c r="Q217" s="231">
        <v>0.00073</v>
      </c>
      <c r="R217" s="231">
        <f>Q217*H217</f>
        <v>0.15935169999999999</v>
      </c>
      <c r="S217" s="231">
        <v>0</v>
      </c>
      <c r="T217" s="23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3" t="s">
        <v>209</v>
      </c>
      <c r="AT217" s="233" t="s">
        <v>205</v>
      </c>
      <c r="AU217" s="233" t="s">
        <v>86</v>
      </c>
      <c r="AY217" s="17" t="s">
        <v>204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7" t="s">
        <v>8</v>
      </c>
      <c r="BK217" s="234">
        <f>ROUND(I217*H217,0)</f>
        <v>0</v>
      </c>
      <c r="BL217" s="17" t="s">
        <v>209</v>
      </c>
      <c r="BM217" s="233" t="s">
        <v>4538</v>
      </c>
    </row>
    <row r="218" spans="1:51" s="12" customFormat="1" ht="12">
      <c r="A218" s="12"/>
      <c r="B218" s="235"/>
      <c r="C218" s="236"/>
      <c r="D218" s="237" t="s">
        <v>210</v>
      </c>
      <c r="E218" s="238" t="s">
        <v>1</v>
      </c>
      <c r="F218" s="239" t="s">
        <v>4539</v>
      </c>
      <c r="G218" s="236"/>
      <c r="H218" s="240">
        <v>218.29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T218" s="246" t="s">
        <v>210</v>
      </c>
      <c r="AU218" s="246" t="s">
        <v>86</v>
      </c>
      <c r="AV218" s="12" t="s">
        <v>86</v>
      </c>
      <c r="AW218" s="12" t="s">
        <v>33</v>
      </c>
      <c r="AX218" s="12" t="s">
        <v>77</v>
      </c>
      <c r="AY218" s="246" t="s">
        <v>204</v>
      </c>
    </row>
    <row r="219" spans="1:63" s="11" customFormat="1" ht="22.8" customHeight="1">
      <c r="A219" s="11"/>
      <c r="B219" s="207"/>
      <c r="C219" s="208"/>
      <c r="D219" s="209" t="s">
        <v>76</v>
      </c>
      <c r="E219" s="268" t="s">
        <v>118</v>
      </c>
      <c r="F219" s="268" t="s">
        <v>541</v>
      </c>
      <c r="G219" s="208"/>
      <c r="H219" s="208"/>
      <c r="I219" s="211"/>
      <c r="J219" s="269">
        <f>BK219</f>
        <v>0</v>
      </c>
      <c r="K219" s="208"/>
      <c r="L219" s="213"/>
      <c r="M219" s="214"/>
      <c r="N219" s="215"/>
      <c r="O219" s="215"/>
      <c r="P219" s="216">
        <f>SUM(P220:P245)</f>
        <v>0</v>
      </c>
      <c r="Q219" s="215"/>
      <c r="R219" s="216">
        <f>SUM(R220:R245)</f>
        <v>30.38873184</v>
      </c>
      <c r="S219" s="215"/>
      <c r="T219" s="217">
        <f>SUM(T220:T245)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18" t="s">
        <v>8</v>
      </c>
      <c r="AT219" s="219" t="s">
        <v>76</v>
      </c>
      <c r="AU219" s="219" t="s">
        <v>8</v>
      </c>
      <c r="AY219" s="218" t="s">
        <v>204</v>
      </c>
      <c r="BK219" s="220">
        <f>SUM(BK220:BK245)</f>
        <v>0</v>
      </c>
    </row>
    <row r="220" spans="1:65" s="2" customFormat="1" ht="16.5" customHeight="1">
      <c r="A220" s="38"/>
      <c r="B220" s="39"/>
      <c r="C220" s="221" t="s">
        <v>376</v>
      </c>
      <c r="D220" s="221" t="s">
        <v>205</v>
      </c>
      <c r="E220" s="222" t="s">
        <v>4540</v>
      </c>
      <c r="F220" s="223" t="s">
        <v>4541</v>
      </c>
      <c r="G220" s="224" t="s">
        <v>219</v>
      </c>
      <c r="H220" s="225">
        <v>282.17</v>
      </c>
      <c r="I220" s="226"/>
      <c r="J220" s="227">
        <f>ROUND(I220*H220,0)</f>
        <v>0</v>
      </c>
      <c r="K220" s="228"/>
      <c r="L220" s="44"/>
      <c r="M220" s="229" t="s">
        <v>1</v>
      </c>
      <c r="N220" s="230" t="s">
        <v>42</v>
      </c>
      <c r="O220" s="91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209</v>
      </c>
      <c r="AT220" s="233" t="s">
        <v>205</v>
      </c>
      <c r="AU220" s="233" t="s">
        <v>86</v>
      </c>
      <c r="AY220" s="17" t="s">
        <v>204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</v>
      </c>
      <c r="BK220" s="234">
        <f>ROUND(I220*H220,0)</f>
        <v>0</v>
      </c>
      <c r="BL220" s="17" t="s">
        <v>209</v>
      </c>
      <c r="BM220" s="233" t="s">
        <v>4542</v>
      </c>
    </row>
    <row r="221" spans="1:51" s="12" customFormat="1" ht="12">
      <c r="A221" s="12"/>
      <c r="B221" s="235"/>
      <c r="C221" s="236"/>
      <c r="D221" s="237" t="s">
        <v>210</v>
      </c>
      <c r="E221" s="238" t="s">
        <v>1</v>
      </c>
      <c r="F221" s="239" t="s">
        <v>4543</v>
      </c>
      <c r="G221" s="236"/>
      <c r="H221" s="240">
        <v>61.088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46" t="s">
        <v>210</v>
      </c>
      <c r="AU221" s="246" t="s">
        <v>86</v>
      </c>
      <c r="AV221" s="12" t="s">
        <v>86</v>
      </c>
      <c r="AW221" s="12" t="s">
        <v>33</v>
      </c>
      <c r="AX221" s="12" t="s">
        <v>77</v>
      </c>
      <c r="AY221" s="246" t="s">
        <v>204</v>
      </c>
    </row>
    <row r="222" spans="1:51" s="12" customFormat="1" ht="12">
      <c r="A222" s="12"/>
      <c r="B222" s="235"/>
      <c r="C222" s="236"/>
      <c r="D222" s="237" t="s">
        <v>210</v>
      </c>
      <c r="E222" s="238" t="s">
        <v>1</v>
      </c>
      <c r="F222" s="239" t="s">
        <v>4544</v>
      </c>
      <c r="G222" s="236"/>
      <c r="H222" s="240">
        <v>57.1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46" t="s">
        <v>210</v>
      </c>
      <c r="AU222" s="246" t="s">
        <v>86</v>
      </c>
      <c r="AV222" s="12" t="s">
        <v>86</v>
      </c>
      <c r="AW222" s="12" t="s">
        <v>33</v>
      </c>
      <c r="AX222" s="12" t="s">
        <v>77</v>
      </c>
      <c r="AY222" s="246" t="s">
        <v>204</v>
      </c>
    </row>
    <row r="223" spans="1:51" s="12" customFormat="1" ht="12">
      <c r="A223" s="12"/>
      <c r="B223" s="235"/>
      <c r="C223" s="236"/>
      <c r="D223" s="237" t="s">
        <v>210</v>
      </c>
      <c r="E223" s="238" t="s">
        <v>1</v>
      </c>
      <c r="F223" s="239" t="s">
        <v>4545</v>
      </c>
      <c r="G223" s="236"/>
      <c r="H223" s="240">
        <v>14.206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46" t="s">
        <v>210</v>
      </c>
      <c r="AU223" s="246" t="s">
        <v>86</v>
      </c>
      <c r="AV223" s="12" t="s">
        <v>86</v>
      </c>
      <c r="AW223" s="12" t="s">
        <v>33</v>
      </c>
      <c r="AX223" s="12" t="s">
        <v>77</v>
      </c>
      <c r="AY223" s="246" t="s">
        <v>204</v>
      </c>
    </row>
    <row r="224" spans="1:51" s="12" customFormat="1" ht="12">
      <c r="A224" s="12"/>
      <c r="B224" s="235"/>
      <c r="C224" s="236"/>
      <c r="D224" s="237" t="s">
        <v>210</v>
      </c>
      <c r="E224" s="238" t="s">
        <v>1</v>
      </c>
      <c r="F224" s="239" t="s">
        <v>4546</v>
      </c>
      <c r="G224" s="236"/>
      <c r="H224" s="240">
        <v>3.06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46" t="s">
        <v>210</v>
      </c>
      <c r="AU224" s="246" t="s">
        <v>86</v>
      </c>
      <c r="AV224" s="12" t="s">
        <v>86</v>
      </c>
      <c r="AW224" s="12" t="s">
        <v>33</v>
      </c>
      <c r="AX224" s="12" t="s">
        <v>77</v>
      </c>
      <c r="AY224" s="246" t="s">
        <v>204</v>
      </c>
    </row>
    <row r="225" spans="1:51" s="12" customFormat="1" ht="12">
      <c r="A225" s="12"/>
      <c r="B225" s="235"/>
      <c r="C225" s="236"/>
      <c r="D225" s="237" t="s">
        <v>210</v>
      </c>
      <c r="E225" s="238" t="s">
        <v>1</v>
      </c>
      <c r="F225" s="239" t="s">
        <v>4547</v>
      </c>
      <c r="G225" s="236"/>
      <c r="H225" s="240">
        <v>57.523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46" t="s">
        <v>210</v>
      </c>
      <c r="AU225" s="246" t="s">
        <v>86</v>
      </c>
      <c r="AV225" s="12" t="s">
        <v>86</v>
      </c>
      <c r="AW225" s="12" t="s">
        <v>33</v>
      </c>
      <c r="AX225" s="12" t="s">
        <v>77</v>
      </c>
      <c r="AY225" s="246" t="s">
        <v>204</v>
      </c>
    </row>
    <row r="226" spans="1:51" s="12" customFormat="1" ht="12">
      <c r="A226" s="12"/>
      <c r="B226" s="235"/>
      <c r="C226" s="236"/>
      <c r="D226" s="237" t="s">
        <v>210</v>
      </c>
      <c r="E226" s="238" t="s">
        <v>1</v>
      </c>
      <c r="F226" s="239" t="s">
        <v>4548</v>
      </c>
      <c r="G226" s="236"/>
      <c r="H226" s="240">
        <v>69.882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46" t="s">
        <v>210</v>
      </c>
      <c r="AU226" s="246" t="s">
        <v>86</v>
      </c>
      <c r="AV226" s="12" t="s">
        <v>86</v>
      </c>
      <c r="AW226" s="12" t="s">
        <v>33</v>
      </c>
      <c r="AX226" s="12" t="s">
        <v>77</v>
      </c>
      <c r="AY226" s="246" t="s">
        <v>204</v>
      </c>
    </row>
    <row r="227" spans="1:51" s="12" customFormat="1" ht="12">
      <c r="A227" s="12"/>
      <c r="B227" s="235"/>
      <c r="C227" s="236"/>
      <c r="D227" s="237" t="s">
        <v>210</v>
      </c>
      <c r="E227" s="238" t="s">
        <v>1</v>
      </c>
      <c r="F227" s="239" t="s">
        <v>4549</v>
      </c>
      <c r="G227" s="236"/>
      <c r="H227" s="240">
        <v>12.457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46" t="s">
        <v>210</v>
      </c>
      <c r="AU227" s="246" t="s">
        <v>86</v>
      </c>
      <c r="AV227" s="12" t="s">
        <v>86</v>
      </c>
      <c r="AW227" s="12" t="s">
        <v>33</v>
      </c>
      <c r="AX227" s="12" t="s">
        <v>77</v>
      </c>
      <c r="AY227" s="246" t="s">
        <v>204</v>
      </c>
    </row>
    <row r="228" spans="1:51" s="12" customFormat="1" ht="12">
      <c r="A228" s="12"/>
      <c r="B228" s="235"/>
      <c r="C228" s="236"/>
      <c r="D228" s="237" t="s">
        <v>210</v>
      </c>
      <c r="E228" s="238" t="s">
        <v>1</v>
      </c>
      <c r="F228" s="239" t="s">
        <v>4550</v>
      </c>
      <c r="G228" s="236"/>
      <c r="H228" s="240">
        <v>1.842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46" t="s">
        <v>210</v>
      </c>
      <c r="AU228" s="246" t="s">
        <v>86</v>
      </c>
      <c r="AV228" s="12" t="s">
        <v>86</v>
      </c>
      <c r="AW228" s="12" t="s">
        <v>33</v>
      </c>
      <c r="AX228" s="12" t="s">
        <v>77</v>
      </c>
      <c r="AY228" s="246" t="s">
        <v>204</v>
      </c>
    </row>
    <row r="229" spans="1:51" s="12" customFormat="1" ht="12">
      <c r="A229" s="12"/>
      <c r="B229" s="235"/>
      <c r="C229" s="236"/>
      <c r="D229" s="237" t="s">
        <v>210</v>
      </c>
      <c r="E229" s="238" t="s">
        <v>1</v>
      </c>
      <c r="F229" s="239" t="s">
        <v>4551</v>
      </c>
      <c r="G229" s="236"/>
      <c r="H229" s="240">
        <v>5.012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46" t="s">
        <v>210</v>
      </c>
      <c r="AU229" s="246" t="s">
        <v>86</v>
      </c>
      <c r="AV229" s="12" t="s">
        <v>86</v>
      </c>
      <c r="AW229" s="12" t="s">
        <v>33</v>
      </c>
      <c r="AX229" s="12" t="s">
        <v>77</v>
      </c>
      <c r="AY229" s="246" t="s">
        <v>204</v>
      </c>
    </row>
    <row r="230" spans="1:65" s="2" customFormat="1" ht="21.75" customHeight="1">
      <c r="A230" s="38"/>
      <c r="B230" s="39"/>
      <c r="C230" s="221" t="s">
        <v>256</v>
      </c>
      <c r="D230" s="221" t="s">
        <v>205</v>
      </c>
      <c r="E230" s="222" t="s">
        <v>4552</v>
      </c>
      <c r="F230" s="223" t="s">
        <v>4553</v>
      </c>
      <c r="G230" s="224" t="s">
        <v>208</v>
      </c>
      <c r="H230" s="225">
        <v>1158.367</v>
      </c>
      <c r="I230" s="226"/>
      <c r="J230" s="227">
        <f>ROUND(I230*H230,0)</f>
        <v>0</v>
      </c>
      <c r="K230" s="228"/>
      <c r="L230" s="44"/>
      <c r="M230" s="229" t="s">
        <v>1</v>
      </c>
      <c r="N230" s="230" t="s">
        <v>42</v>
      </c>
      <c r="O230" s="91"/>
      <c r="P230" s="231">
        <f>O230*H230</f>
        <v>0</v>
      </c>
      <c r="Q230" s="231">
        <v>0.00237</v>
      </c>
      <c r="R230" s="231">
        <f>Q230*H230</f>
        <v>2.74532979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209</v>
      </c>
      <c r="AT230" s="233" t="s">
        <v>205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209</v>
      </c>
      <c r="BM230" s="233" t="s">
        <v>4554</v>
      </c>
    </row>
    <row r="231" spans="1:51" s="12" customFormat="1" ht="12">
      <c r="A231" s="12"/>
      <c r="B231" s="235"/>
      <c r="C231" s="236"/>
      <c r="D231" s="237" t="s">
        <v>210</v>
      </c>
      <c r="E231" s="238" t="s">
        <v>1</v>
      </c>
      <c r="F231" s="239" t="s">
        <v>4555</v>
      </c>
      <c r="G231" s="236"/>
      <c r="H231" s="240">
        <v>68.495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246" t="s">
        <v>210</v>
      </c>
      <c r="AU231" s="246" t="s">
        <v>86</v>
      </c>
      <c r="AV231" s="12" t="s">
        <v>86</v>
      </c>
      <c r="AW231" s="12" t="s">
        <v>33</v>
      </c>
      <c r="AX231" s="12" t="s">
        <v>77</v>
      </c>
      <c r="AY231" s="246" t="s">
        <v>204</v>
      </c>
    </row>
    <row r="232" spans="1:51" s="12" customFormat="1" ht="12">
      <c r="A232" s="12"/>
      <c r="B232" s="235"/>
      <c r="C232" s="236"/>
      <c r="D232" s="237" t="s">
        <v>210</v>
      </c>
      <c r="E232" s="238" t="s">
        <v>1</v>
      </c>
      <c r="F232" s="239" t="s">
        <v>4556</v>
      </c>
      <c r="G232" s="236"/>
      <c r="H232" s="240">
        <v>77.145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46" t="s">
        <v>210</v>
      </c>
      <c r="AU232" s="246" t="s">
        <v>86</v>
      </c>
      <c r="AV232" s="12" t="s">
        <v>86</v>
      </c>
      <c r="AW232" s="12" t="s">
        <v>33</v>
      </c>
      <c r="AX232" s="12" t="s">
        <v>77</v>
      </c>
      <c r="AY232" s="246" t="s">
        <v>204</v>
      </c>
    </row>
    <row r="233" spans="1:51" s="12" customFormat="1" ht="12">
      <c r="A233" s="12"/>
      <c r="B233" s="235"/>
      <c r="C233" s="236"/>
      <c r="D233" s="237" t="s">
        <v>210</v>
      </c>
      <c r="E233" s="238" t="s">
        <v>1</v>
      </c>
      <c r="F233" s="239" t="s">
        <v>4557</v>
      </c>
      <c r="G233" s="236"/>
      <c r="H233" s="240">
        <v>26.105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46" t="s">
        <v>210</v>
      </c>
      <c r="AU233" s="246" t="s">
        <v>86</v>
      </c>
      <c r="AV233" s="12" t="s">
        <v>86</v>
      </c>
      <c r="AW233" s="12" t="s">
        <v>33</v>
      </c>
      <c r="AX233" s="12" t="s">
        <v>77</v>
      </c>
      <c r="AY233" s="246" t="s">
        <v>204</v>
      </c>
    </row>
    <row r="234" spans="1:51" s="12" customFormat="1" ht="12">
      <c r="A234" s="12"/>
      <c r="B234" s="235"/>
      <c r="C234" s="236"/>
      <c r="D234" s="237" t="s">
        <v>210</v>
      </c>
      <c r="E234" s="238" t="s">
        <v>1</v>
      </c>
      <c r="F234" s="239" t="s">
        <v>4558</v>
      </c>
      <c r="G234" s="236"/>
      <c r="H234" s="240">
        <v>7.12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46" t="s">
        <v>210</v>
      </c>
      <c r="AU234" s="246" t="s">
        <v>86</v>
      </c>
      <c r="AV234" s="12" t="s">
        <v>86</v>
      </c>
      <c r="AW234" s="12" t="s">
        <v>33</v>
      </c>
      <c r="AX234" s="12" t="s">
        <v>77</v>
      </c>
      <c r="AY234" s="246" t="s">
        <v>204</v>
      </c>
    </row>
    <row r="235" spans="1:51" s="12" customFormat="1" ht="12">
      <c r="A235" s="12"/>
      <c r="B235" s="235"/>
      <c r="C235" s="236"/>
      <c r="D235" s="237" t="s">
        <v>210</v>
      </c>
      <c r="E235" s="238" t="s">
        <v>1</v>
      </c>
      <c r="F235" s="239" t="s">
        <v>4559</v>
      </c>
      <c r="G235" s="236"/>
      <c r="H235" s="240">
        <v>383.487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46" t="s">
        <v>210</v>
      </c>
      <c r="AU235" s="246" t="s">
        <v>86</v>
      </c>
      <c r="AV235" s="12" t="s">
        <v>86</v>
      </c>
      <c r="AW235" s="12" t="s">
        <v>33</v>
      </c>
      <c r="AX235" s="12" t="s">
        <v>77</v>
      </c>
      <c r="AY235" s="246" t="s">
        <v>204</v>
      </c>
    </row>
    <row r="236" spans="1:51" s="12" customFormat="1" ht="12">
      <c r="A236" s="12"/>
      <c r="B236" s="235"/>
      <c r="C236" s="236"/>
      <c r="D236" s="237" t="s">
        <v>210</v>
      </c>
      <c r="E236" s="238" t="s">
        <v>1</v>
      </c>
      <c r="F236" s="239" t="s">
        <v>4560</v>
      </c>
      <c r="G236" s="236"/>
      <c r="H236" s="240">
        <v>465.88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46" t="s">
        <v>210</v>
      </c>
      <c r="AU236" s="246" t="s">
        <v>86</v>
      </c>
      <c r="AV236" s="12" t="s">
        <v>86</v>
      </c>
      <c r="AW236" s="12" t="s">
        <v>33</v>
      </c>
      <c r="AX236" s="12" t="s">
        <v>77</v>
      </c>
      <c r="AY236" s="246" t="s">
        <v>204</v>
      </c>
    </row>
    <row r="237" spans="1:51" s="12" customFormat="1" ht="12">
      <c r="A237" s="12"/>
      <c r="B237" s="235"/>
      <c r="C237" s="236"/>
      <c r="D237" s="237" t="s">
        <v>210</v>
      </c>
      <c r="E237" s="238" t="s">
        <v>1</v>
      </c>
      <c r="F237" s="239" t="s">
        <v>4561</v>
      </c>
      <c r="G237" s="236"/>
      <c r="H237" s="240">
        <v>88.977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46" t="s">
        <v>210</v>
      </c>
      <c r="AU237" s="246" t="s">
        <v>86</v>
      </c>
      <c r="AV237" s="12" t="s">
        <v>86</v>
      </c>
      <c r="AW237" s="12" t="s">
        <v>33</v>
      </c>
      <c r="AX237" s="12" t="s">
        <v>77</v>
      </c>
      <c r="AY237" s="246" t="s">
        <v>204</v>
      </c>
    </row>
    <row r="238" spans="1:51" s="12" customFormat="1" ht="12">
      <c r="A238" s="12"/>
      <c r="B238" s="235"/>
      <c r="C238" s="236"/>
      <c r="D238" s="237" t="s">
        <v>210</v>
      </c>
      <c r="E238" s="238" t="s">
        <v>1</v>
      </c>
      <c r="F238" s="239" t="s">
        <v>4562</v>
      </c>
      <c r="G238" s="236"/>
      <c r="H238" s="240">
        <v>13.158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246" t="s">
        <v>210</v>
      </c>
      <c r="AU238" s="246" t="s">
        <v>86</v>
      </c>
      <c r="AV238" s="12" t="s">
        <v>86</v>
      </c>
      <c r="AW238" s="12" t="s">
        <v>33</v>
      </c>
      <c r="AX238" s="12" t="s">
        <v>77</v>
      </c>
      <c r="AY238" s="246" t="s">
        <v>204</v>
      </c>
    </row>
    <row r="239" spans="1:51" s="12" customFormat="1" ht="12">
      <c r="A239" s="12"/>
      <c r="B239" s="235"/>
      <c r="C239" s="236"/>
      <c r="D239" s="237" t="s">
        <v>210</v>
      </c>
      <c r="E239" s="238" t="s">
        <v>1</v>
      </c>
      <c r="F239" s="239" t="s">
        <v>4563</v>
      </c>
      <c r="G239" s="236"/>
      <c r="H239" s="240">
        <v>28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46" t="s">
        <v>210</v>
      </c>
      <c r="AU239" s="246" t="s">
        <v>86</v>
      </c>
      <c r="AV239" s="12" t="s">
        <v>86</v>
      </c>
      <c r="AW239" s="12" t="s">
        <v>33</v>
      </c>
      <c r="AX239" s="12" t="s">
        <v>77</v>
      </c>
      <c r="AY239" s="246" t="s">
        <v>204</v>
      </c>
    </row>
    <row r="240" spans="1:65" s="2" customFormat="1" ht="21.75" customHeight="1">
      <c r="A240" s="38"/>
      <c r="B240" s="39"/>
      <c r="C240" s="221" t="s">
        <v>384</v>
      </c>
      <c r="D240" s="221" t="s">
        <v>205</v>
      </c>
      <c r="E240" s="222" t="s">
        <v>4564</v>
      </c>
      <c r="F240" s="223" t="s">
        <v>4565</v>
      </c>
      <c r="G240" s="224" t="s">
        <v>208</v>
      </c>
      <c r="H240" s="225">
        <v>1158.367</v>
      </c>
      <c r="I240" s="226"/>
      <c r="J240" s="227">
        <f>ROUND(I240*H240,0)</f>
        <v>0</v>
      </c>
      <c r="K240" s="228"/>
      <c r="L240" s="44"/>
      <c r="M240" s="229" t="s">
        <v>1</v>
      </c>
      <c r="N240" s="230" t="s">
        <v>42</v>
      </c>
      <c r="O240" s="91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3" t="s">
        <v>209</v>
      </c>
      <c r="AT240" s="233" t="s">
        <v>205</v>
      </c>
      <c r="AU240" s="233" t="s">
        <v>86</v>
      </c>
      <c r="AY240" s="17" t="s">
        <v>204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7" t="s">
        <v>8</v>
      </c>
      <c r="BK240" s="234">
        <f>ROUND(I240*H240,0)</f>
        <v>0</v>
      </c>
      <c r="BL240" s="17" t="s">
        <v>209</v>
      </c>
      <c r="BM240" s="233" t="s">
        <v>4566</v>
      </c>
    </row>
    <row r="241" spans="1:65" s="2" customFormat="1" ht="21.75" customHeight="1">
      <c r="A241" s="38"/>
      <c r="B241" s="39"/>
      <c r="C241" s="221" t="s">
        <v>389</v>
      </c>
      <c r="D241" s="221" t="s">
        <v>205</v>
      </c>
      <c r="E241" s="222" t="s">
        <v>4567</v>
      </c>
      <c r="F241" s="223" t="s">
        <v>4568</v>
      </c>
      <c r="G241" s="224" t="s">
        <v>230</v>
      </c>
      <c r="H241" s="225">
        <v>13.747</v>
      </c>
      <c r="I241" s="226"/>
      <c r="J241" s="227">
        <f>ROUND(I241*H241,0)</f>
        <v>0</v>
      </c>
      <c r="K241" s="228"/>
      <c r="L241" s="44"/>
      <c r="M241" s="229" t="s">
        <v>1</v>
      </c>
      <c r="N241" s="230" t="s">
        <v>42</v>
      </c>
      <c r="O241" s="91"/>
      <c r="P241" s="231">
        <f>O241*H241</f>
        <v>0</v>
      </c>
      <c r="Q241" s="231">
        <v>1.04331</v>
      </c>
      <c r="R241" s="231">
        <f>Q241*H241</f>
        <v>14.34238257</v>
      </c>
      <c r="S241" s="231">
        <v>0</v>
      </c>
      <c r="T241" s="23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3" t="s">
        <v>209</v>
      </c>
      <c r="AT241" s="233" t="s">
        <v>205</v>
      </c>
      <c r="AU241" s="233" t="s">
        <v>86</v>
      </c>
      <c r="AY241" s="17" t="s">
        <v>204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7" t="s">
        <v>8</v>
      </c>
      <c r="BK241" s="234">
        <f>ROUND(I241*H241,0)</f>
        <v>0</v>
      </c>
      <c r="BL241" s="17" t="s">
        <v>209</v>
      </c>
      <c r="BM241" s="233" t="s">
        <v>4569</v>
      </c>
    </row>
    <row r="242" spans="1:51" s="12" customFormat="1" ht="12">
      <c r="A242" s="12"/>
      <c r="B242" s="235"/>
      <c r="C242" s="236"/>
      <c r="D242" s="237" t="s">
        <v>210</v>
      </c>
      <c r="E242" s="238" t="s">
        <v>1</v>
      </c>
      <c r="F242" s="239" t="s">
        <v>4570</v>
      </c>
      <c r="G242" s="236"/>
      <c r="H242" s="240">
        <v>13.309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246" t="s">
        <v>210</v>
      </c>
      <c r="AU242" s="246" t="s">
        <v>86</v>
      </c>
      <c r="AV242" s="12" t="s">
        <v>86</v>
      </c>
      <c r="AW242" s="12" t="s">
        <v>33</v>
      </c>
      <c r="AX242" s="12" t="s">
        <v>77</v>
      </c>
      <c r="AY242" s="246" t="s">
        <v>204</v>
      </c>
    </row>
    <row r="243" spans="1:51" s="12" customFormat="1" ht="12">
      <c r="A243" s="12"/>
      <c r="B243" s="235"/>
      <c r="C243" s="236"/>
      <c r="D243" s="237" t="s">
        <v>210</v>
      </c>
      <c r="E243" s="238" t="s">
        <v>1</v>
      </c>
      <c r="F243" s="239" t="s">
        <v>4571</v>
      </c>
      <c r="G243" s="236"/>
      <c r="H243" s="240">
        <v>0.438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246" t="s">
        <v>210</v>
      </c>
      <c r="AU243" s="246" t="s">
        <v>86</v>
      </c>
      <c r="AV243" s="12" t="s">
        <v>86</v>
      </c>
      <c r="AW243" s="12" t="s">
        <v>33</v>
      </c>
      <c r="AX243" s="12" t="s">
        <v>77</v>
      </c>
      <c r="AY243" s="246" t="s">
        <v>204</v>
      </c>
    </row>
    <row r="244" spans="1:65" s="2" customFormat="1" ht="21.75" customHeight="1">
      <c r="A244" s="38"/>
      <c r="B244" s="39"/>
      <c r="C244" s="221" t="s">
        <v>394</v>
      </c>
      <c r="D244" s="221" t="s">
        <v>205</v>
      </c>
      <c r="E244" s="222" t="s">
        <v>4572</v>
      </c>
      <c r="F244" s="223" t="s">
        <v>4573</v>
      </c>
      <c r="G244" s="224" t="s">
        <v>230</v>
      </c>
      <c r="H244" s="225">
        <v>12.621</v>
      </c>
      <c r="I244" s="226"/>
      <c r="J244" s="227">
        <f>ROUND(I244*H244,0)</f>
        <v>0</v>
      </c>
      <c r="K244" s="228"/>
      <c r="L244" s="44"/>
      <c r="M244" s="229" t="s">
        <v>1</v>
      </c>
      <c r="N244" s="230" t="s">
        <v>42</v>
      </c>
      <c r="O244" s="91"/>
      <c r="P244" s="231">
        <f>O244*H244</f>
        <v>0</v>
      </c>
      <c r="Q244" s="231">
        <v>1.05388</v>
      </c>
      <c r="R244" s="231">
        <f>Q244*H244</f>
        <v>13.301019479999999</v>
      </c>
      <c r="S244" s="231">
        <v>0</v>
      </c>
      <c r="T244" s="23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3" t="s">
        <v>209</v>
      </c>
      <c r="AT244" s="233" t="s">
        <v>205</v>
      </c>
      <c r="AU244" s="233" t="s">
        <v>86</v>
      </c>
      <c r="AY244" s="17" t="s">
        <v>204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7" t="s">
        <v>8</v>
      </c>
      <c r="BK244" s="234">
        <f>ROUND(I244*H244,0)</f>
        <v>0</v>
      </c>
      <c r="BL244" s="17" t="s">
        <v>209</v>
      </c>
      <c r="BM244" s="233" t="s">
        <v>4574</v>
      </c>
    </row>
    <row r="245" spans="1:51" s="12" customFormat="1" ht="12">
      <c r="A245" s="12"/>
      <c r="B245" s="235"/>
      <c r="C245" s="236"/>
      <c r="D245" s="237" t="s">
        <v>210</v>
      </c>
      <c r="E245" s="238" t="s">
        <v>1</v>
      </c>
      <c r="F245" s="239" t="s">
        <v>4575</v>
      </c>
      <c r="G245" s="236"/>
      <c r="H245" s="240">
        <v>12.621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46" t="s">
        <v>210</v>
      </c>
      <c r="AU245" s="246" t="s">
        <v>86</v>
      </c>
      <c r="AV245" s="12" t="s">
        <v>86</v>
      </c>
      <c r="AW245" s="12" t="s">
        <v>33</v>
      </c>
      <c r="AX245" s="12" t="s">
        <v>77</v>
      </c>
      <c r="AY245" s="246" t="s">
        <v>204</v>
      </c>
    </row>
    <row r="246" spans="1:63" s="11" customFormat="1" ht="22.8" customHeight="1">
      <c r="A246" s="11"/>
      <c r="B246" s="207"/>
      <c r="C246" s="208"/>
      <c r="D246" s="209" t="s">
        <v>76</v>
      </c>
      <c r="E246" s="268" t="s">
        <v>220</v>
      </c>
      <c r="F246" s="268" t="s">
        <v>3416</v>
      </c>
      <c r="G246" s="208"/>
      <c r="H246" s="208"/>
      <c r="I246" s="211"/>
      <c r="J246" s="269">
        <f>BK246</f>
        <v>0</v>
      </c>
      <c r="K246" s="208"/>
      <c r="L246" s="213"/>
      <c r="M246" s="214"/>
      <c r="N246" s="215"/>
      <c r="O246" s="215"/>
      <c r="P246" s="216">
        <f>SUM(P247:P257)</f>
        <v>0</v>
      </c>
      <c r="Q246" s="215"/>
      <c r="R246" s="216">
        <f>SUM(R247:R257)</f>
        <v>62.338519299999994</v>
      </c>
      <c r="S246" s="215"/>
      <c r="T246" s="217">
        <f>SUM(T247:T257)</f>
        <v>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R246" s="218" t="s">
        <v>8</v>
      </c>
      <c r="AT246" s="219" t="s">
        <v>76</v>
      </c>
      <c r="AU246" s="219" t="s">
        <v>8</v>
      </c>
      <c r="AY246" s="218" t="s">
        <v>204</v>
      </c>
      <c r="BK246" s="220">
        <f>SUM(BK247:BK257)</f>
        <v>0</v>
      </c>
    </row>
    <row r="247" spans="1:65" s="2" customFormat="1" ht="21.75" customHeight="1">
      <c r="A247" s="38"/>
      <c r="B247" s="39"/>
      <c r="C247" s="221" t="s">
        <v>399</v>
      </c>
      <c r="D247" s="221" t="s">
        <v>205</v>
      </c>
      <c r="E247" s="222" t="s">
        <v>4576</v>
      </c>
      <c r="F247" s="223" t="s">
        <v>4577</v>
      </c>
      <c r="G247" s="224" t="s">
        <v>473</v>
      </c>
      <c r="H247" s="225">
        <v>88.02</v>
      </c>
      <c r="I247" s="226"/>
      <c r="J247" s="227">
        <f>ROUND(I247*H247,0)</f>
        <v>0</v>
      </c>
      <c r="K247" s="228"/>
      <c r="L247" s="44"/>
      <c r="M247" s="229" t="s">
        <v>1</v>
      </c>
      <c r="N247" s="230" t="s">
        <v>42</v>
      </c>
      <c r="O247" s="91"/>
      <c r="P247" s="231">
        <f>O247*H247</f>
        <v>0</v>
      </c>
      <c r="Q247" s="231">
        <v>0.00085</v>
      </c>
      <c r="R247" s="231">
        <f>Q247*H247</f>
        <v>0.074817</v>
      </c>
      <c r="S247" s="231">
        <v>0</v>
      </c>
      <c r="T247" s="23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3" t="s">
        <v>209</v>
      </c>
      <c r="AT247" s="233" t="s">
        <v>205</v>
      </c>
      <c r="AU247" s="233" t="s">
        <v>86</v>
      </c>
      <c r="AY247" s="17" t="s">
        <v>204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7" t="s">
        <v>8</v>
      </c>
      <c r="BK247" s="234">
        <f>ROUND(I247*H247,0)</f>
        <v>0</v>
      </c>
      <c r="BL247" s="17" t="s">
        <v>209</v>
      </c>
      <c r="BM247" s="233" t="s">
        <v>4578</v>
      </c>
    </row>
    <row r="248" spans="1:51" s="12" customFormat="1" ht="12">
      <c r="A248" s="12"/>
      <c r="B248" s="235"/>
      <c r="C248" s="236"/>
      <c r="D248" s="237" t="s">
        <v>210</v>
      </c>
      <c r="E248" s="238" t="s">
        <v>1</v>
      </c>
      <c r="F248" s="239" t="s">
        <v>4579</v>
      </c>
      <c r="G248" s="236"/>
      <c r="H248" s="240">
        <v>39.7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T248" s="246" t="s">
        <v>210</v>
      </c>
      <c r="AU248" s="246" t="s">
        <v>86</v>
      </c>
      <c r="AV248" s="12" t="s">
        <v>86</v>
      </c>
      <c r="AW248" s="12" t="s">
        <v>33</v>
      </c>
      <c r="AX248" s="12" t="s">
        <v>77</v>
      </c>
      <c r="AY248" s="246" t="s">
        <v>204</v>
      </c>
    </row>
    <row r="249" spans="1:51" s="12" customFormat="1" ht="12">
      <c r="A249" s="12"/>
      <c r="B249" s="235"/>
      <c r="C249" s="236"/>
      <c r="D249" s="237" t="s">
        <v>210</v>
      </c>
      <c r="E249" s="238" t="s">
        <v>1</v>
      </c>
      <c r="F249" s="239" t="s">
        <v>4580</v>
      </c>
      <c r="G249" s="236"/>
      <c r="H249" s="240">
        <v>36.8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46" t="s">
        <v>210</v>
      </c>
      <c r="AU249" s="246" t="s">
        <v>86</v>
      </c>
      <c r="AV249" s="12" t="s">
        <v>86</v>
      </c>
      <c r="AW249" s="12" t="s">
        <v>33</v>
      </c>
      <c r="AX249" s="12" t="s">
        <v>77</v>
      </c>
      <c r="AY249" s="246" t="s">
        <v>204</v>
      </c>
    </row>
    <row r="250" spans="1:51" s="12" customFormat="1" ht="12">
      <c r="A250" s="12"/>
      <c r="B250" s="235"/>
      <c r="C250" s="236"/>
      <c r="D250" s="237" t="s">
        <v>210</v>
      </c>
      <c r="E250" s="238" t="s">
        <v>1</v>
      </c>
      <c r="F250" s="239" t="s">
        <v>4581</v>
      </c>
      <c r="G250" s="236"/>
      <c r="H250" s="240">
        <v>5.2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T250" s="246" t="s">
        <v>210</v>
      </c>
      <c r="AU250" s="246" t="s">
        <v>86</v>
      </c>
      <c r="AV250" s="12" t="s">
        <v>86</v>
      </c>
      <c r="AW250" s="12" t="s">
        <v>33</v>
      </c>
      <c r="AX250" s="12" t="s">
        <v>77</v>
      </c>
      <c r="AY250" s="246" t="s">
        <v>204</v>
      </c>
    </row>
    <row r="251" spans="1:51" s="12" customFormat="1" ht="12">
      <c r="A251" s="12"/>
      <c r="B251" s="235"/>
      <c r="C251" s="236"/>
      <c r="D251" s="237" t="s">
        <v>210</v>
      </c>
      <c r="E251" s="238" t="s">
        <v>1</v>
      </c>
      <c r="F251" s="239" t="s">
        <v>4582</v>
      </c>
      <c r="G251" s="236"/>
      <c r="H251" s="240">
        <v>6.32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246" t="s">
        <v>210</v>
      </c>
      <c r="AU251" s="246" t="s">
        <v>86</v>
      </c>
      <c r="AV251" s="12" t="s">
        <v>86</v>
      </c>
      <c r="AW251" s="12" t="s">
        <v>33</v>
      </c>
      <c r="AX251" s="12" t="s">
        <v>77</v>
      </c>
      <c r="AY251" s="246" t="s">
        <v>204</v>
      </c>
    </row>
    <row r="252" spans="1:65" s="2" customFormat="1" ht="21.75" customHeight="1">
      <c r="A252" s="38"/>
      <c r="B252" s="39"/>
      <c r="C252" s="221" t="s">
        <v>406</v>
      </c>
      <c r="D252" s="221" t="s">
        <v>205</v>
      </c>
      <c r="E252" s="222" t="s">
        <v>2934</v>
      </c>
      <c r="F252" s="223" t="s">
        <v>2935</v>
      </c>
      <c r="G252" s="224" t="s">
        <v>219</v>
      </c>
      <c r="H252" s="225">
        <v>27.595</v>
      </c>
      <c r="I252" s="226"/>
      <c r="J252" s="227">
        <f>ROUND(I252*H252,0)</f>
        <v>0</v>
      </c>
      <c r="K252" s="228"/>
      <c r="L252" s="44"/>
      <c r="M252" s="229" t="s">
        <v>1</v>
      </c>
      <c r="N252" s="230" t="s">
        <v>42</v>
      </c>
      <c r="O252" s="91"/>
      <c r="P252" s="231">
        <f>O252*H252</f>
        <v>0</v>
      </c>
      <c r="Q252" s="231">
        <v>2.25634</v>
      </c>
      <c r="R252" s="231">
        <f>Q252*H252</f>
        <v>62.26370229999999</v>
      </c>
      <c r="S252" s="231">
        <v>0</v>
      </c>
      <c r="T252" s="23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3" t="s">
        <v>209</v>
      </c>
      <c r="AT252" s="233" t="s">
        <v>205</v>
      </c>
      <c r="AU252" s="233" t="s">
        <v>86</v>
      </c>
      <c r="AY252" s="17" t="s">
        <v>204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7" t="s">
        <v>8</v>
      </c>
      <c r="BK252" s="234">
        <f>ROUND(I252*H252,0)</f>
        <v>0</v>
      </c>
      <c r="BL252" s="17" t="s">
        <v>209</v>
      </c>
      <c r="BM252" s="233" t="s">
        <v>4583</v>
      </c>
    </row>
    <row r="253" spans="1:51" s="12" customFormat="1" ht="12">
      <c r="A253" s="12"/>
      <c r="B253" s="235"/>
      <c r="C253" s="236"/>
      <c r="D253" s="237" t="s">
        <v>210</v>
      </c>
      <c r="E253" s="238" t="s">
        <v>1</v>
      </c>
      <c r="F253" s="239" t="s">
        <v>4584</v>
      </c>
      <c r="G253" s="236"/>
      <c r="H253" s="240">
        <v>12.218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T253" s="246" t="s">
        <v>210</v>
      </c>
      <c r="AU253" s="246" t="s">
        <v>86</v>
      </c>
      <c r="AV253" s="12" t="s">
        <v>86</v>
      </c>
      <c r="AW253" s="12" t="s">
        <v>33</v>
      </c>
      <c r="AX253" s="12" t="s">
        <v>77</v>
      </c>
      <c r="AY253" s="246" t="s">
        <v>204</v>
      </c>
    </row>
    <row r="254" spans="1:51" s="12" customFormat="1" ht="12">
      <c r="A254" s="12"/>
      <c r="B254" s="235"/>
      <c r="C254" s="236"/>
      <c r="D254" s="237" t="s">
        <v>210</v>
      </c>
      <c r="E254" s="238" t="s">
        <v>1</v>
      </c>
      <c r="F254" s="239" t="s">
        <v>4585</v>
      </c>
      <c r="G254" s="236"/>
      <c r="H254" s="240">
        <v>11.42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6" t="s">
        <v>210</v>
      </c>
      <c r="AU254" s="246" t="s">
        <v>86</v>
      </c>
      <c r="AV254" s="12" t="s">
        <v>86</v>
      </c>
      <c r="AW254" s="12" t="s">
        <v>33</v>
      </c>
      <c r="AX254" s="12" t="s">
        <v>77</v>
      </c>
      <c r="AY254" s="246" t="s">
        <v>204</v>
      </c>
    </row>
    <row r="255" spans="1:51" s="12" customFormat="1" ht="12">
      <c r="A255" s="12"/>
      <c r="B255" s="235"/>
      <c r="C255" s="236"/>
      <c r="D255" s="237" t="s">
        <v>210</v>
      </c>
      <c r="E255" s="238" t="s">
        <v>1</v>
      </c>
      <c r="F255" s="239" t="s">
        <v>4586</v>
      </c>
      <c r="G255" s="236"/>
      <c r="H255" s="240">
        <v>2.841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46" t="s">
        <v>210</v>
      </c>
      <c r="AU255" s="246" t="s">
        <v>86</v>
      </c>
      <c r="AV255" s="12" t="s">
        <v>86</v>
      </c>
      <c r="AW255" s="12" t="s">
        <v>33</v>
      </c>
      <c r="AX255" s="12" t="s">
        <v>77</v>
      </c>
      <c r="AY255" s="246" t="s">
        <v>204</v>
      </c>
    </row>
    <row r="256" spans="1:51" s="12" customFormat="1" ht="12">
      <c r="A256" s="12"/>
      <c r="B256" s="235"/>
      <c r="C256" s="236"/>
      <c r="D256" s="237" t="s">
        <v>210</v>
      </c>
      <c r="E256" s="238" t="s">
        <v>1</v>
      </c>
      <c r="F256" s="239" t="s">
        <v>4587</v>
      </c>
      <c r="G256" s="236"/>
      <c r="H256" s="240">
        <v>0.612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46" t="s">
        <v>210</v>
      </c>
      <c r="AU256" s="246" t="s">
        <v>86</v>
      </c>
      <c r="AV256" s="12" t="s">
        <v>86</v>
      </c>
      <c r="AW256" s="12" t="s">
        <v>33</v>
      </c>
      <c r="AX256" s="12" t="s">
        <v>77</v>
      </c>
      <c r="AY256" s="246" t="s">
        <v>204</v>
      </c>
    </row>
    <row r="257" spans="1:51" s="12" customFormat="1" ht="12">
      <c r="A257" s="12"/>
      <c r="B257" s="235"/>
      <c r="C257" s="236"/>
      <c r="D257" s="237" t="s">
        <v>210</v>
      </c>
      <c r="E257" s="238" t="s">
        <v>1</v>
      </c>
      <c r="F257" s="239" t="s">
        <v>4588</v>
      </c>
      <c r="G257" s="236"/>
      <c r="H257" s="240">
        <v>0.504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246" t="s">
        <v>210</v>
      </c>
      <c r="AU257" s="246" t="s">
        <v>86</v>
      </c>
      <c r="AV257" s="12" t="s">
        <v>86</v>
      </c>
      <c r="AW257" s="12" t="s">
        <v>33</v>
      </c>
      <c r="AX257" s="12" t="s">
        <v>77</v>
      </c>
      <c r="AY257" s="246" t="s">
        <v>204</v>
      </c>
    </row>
    <row r="258" spans="1:63" s="11" customFormat="1" ht="22.8" customHeight="1">
      <c r="A258" s="11"/>
      <c r="B258" s="207"/>
      <c r="C258" s="208"/>
      <c r="D258" s="209" t="s">
        <v>76</v>
      </c>
      <c r="E258" s="268" t="s">
        <v>243</v>
      </c>
      <c r="F258" s="268" t="s">
        <v>3343</v>
      </c>
      <c r="G258" s="208"/>
      <c r="H258" s="208"/>
      <c r="I258" s="211"/>
      <c r="J258" s="269">
        <f>BK258</f>
        <v>0</v>
      </c>
      <c r="K258" s="208"/>
      <c r="L258" s="213"/>
      <c r="M258" s="214"/>
      <c r="N258" s="215"/>
      <c r="O258" s="215"/>
      <c r="P258" s="216">
        <f>SUM(P259:P263)</f>
        <v>0</v>
      </c>
      <c r="Q258" s="215"/>
      <c r="R258" s="216">
        <f>SUM(R259:R263)</f>
        <v>0.01585152</v>
      </c>
      <c r="S258" s="215"/>
      <c r="T258" s="217">
        <f>SUM(T259:T263)</f>
        <v>0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R258" s="218" t="s">
        <v>8</v>
      </c>
      <c r="AT258" s="219" t="s">
        <v>76</v>
      </c>
      <c r="AU258" s="219" t="s">
        <v>8</v>
      </c>
      <c r="AY258" s="218" t="s">
        <v>204</v>
      </c>
      <c r="BK258" s="220">
        <f>SUM(BK259:BK263)</f>
        <v>0</v>
      </c>
    </row>
    <row r="259" spans="1:65" s="2" customFormat="1" ht="21.75" customHeight="1">
      <c r="A259" s="38"/>
      <c r="B259" s="39"/>
      <c r="C259" s="221" t="s">
        <v>488</v>
      </c>
      <c r="D259" s="221" t="s">
        <v>205</v>
      </c>
      <c r="E259" s="222" t="s">
        <v>4589</v>
      </c>
      <c r="F259" s="223" t="s">
        <v>4590</v>
      </c>
      <c r="G259" s="224" t="s">
        <v>208</v>
      </c>
      <c r="H259" s="225">
        <v>22.016</v>
      </c>
      <c r="I259" s="226"/>
      <c r="J259" s="227">
        <f>ROUND(I259*H259,0)</f>
        <v>0</v>
      </c>
      <c r="K259" s="228"/>
      <c r="L259" s="44"/>
      <c r="M259" s="229" t="s">
        <v>1</v>
      </c>
      <c r="N259" s="230" t="s">
        <v>42</v>
      </c>
      <c r="O259" s="91"/>
      <c r="P259" s="231">
        <f>O259*H259</f>
        <v>0</v>
      </c>
      <c r="Q259" s="231">
        <v>0.00072</v>
      </c>
      <c r="R259" s="231">
        <f>Q259*H259</f>
        <v>0.01585152</v>
      </c>
      <c r="S259" s="231">
        <v>0</v>
      </c>
      <c r="T259" s="23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3" t="s">
        <v>209</v>
      </c>
      <c r="AT259" s="233" t="s">
        <v>205</v>
      </c>
      <c r="AU259" s="233" t="s">
        <v>86</v>
      </c>
      <c r="AY259" s="17" t="s">
        <v>204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7" t="s">
        <v>8</v>
      </c>
      <c r="BK259" s="234">
        <f>ROUND(I259*H259,0)</f>
        <v>0</v>
      </c>
      <c r="BL259" s="17" t="s">
        <v>209</v>
      </c>
      <c r="BM259" s="233" t="s">
        <v>4591</v>
      </c>
    </row>
    <row r="260" spans="1:51" s="12" customFormat="1" ht="12">
      <c r="A260" s="12"/>
      <c r="B260" s="235"/>
      <c r="C260" s="236"/>
      <c r="D260" s="237" t="s">
        <v>210</v>
      </c>
      <c r="E260" s="238" t="s">
        <v>1</v>
      </c>
      <c r="F260" s="239" t="s">
        <v>4592</v>
      </c>
      <c r="G260" s="236"/>
      <c r="H260" s="240">
        <v>11.7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246" t="s">
        <v>210</v>
      </c>
      <c r="AU260" s="246" t="s">
        <v>86</v>
      </c>
      <c r="AV260" s="12" t="s">
        <v>86</v>
      </c>
      <c r="AW260" s="12" t="s">
        <v>33</v>
      </c>
      <c r="AX260" s="12" t="s">
        <v>77</v>
      </c>
      <c r="AY260" s="246" t="s">
        <v>204</v>
      </c>
    </row>
    <row r="261" spans="1:51" s="12" customFormat="1" ht="12">
      <c r="A261" s="12"/>
      <c r="B261" s="235"/>
      <c r="C261" s="236"/>
      <c r="D261" s="237" t="s">
        <v>210</v>
      </c>
      <c r="E261" s="238" t="s">
        <v>1</v>
      </c>
      <c r="F261" s="239" t="s">
        <v>4593</v>
      </c>
      <c r="G261" s="236"/>
      <c r="H261" s="240">
        <v>8.5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46" t="s">
        <v>210</v>
      </c>
      <c r="AU261" s="246" t="s">
        <v>86</v>
      </c>
      <c r="AV261" s="12" t="s">
        <v>86</v>
      </c>
      <c r="AW261" s="12" t="s">
        <v>33</v>
      </c>
      <c r="AX261" s="12" t="s">
        <v>77</v>
      </c>
      <c r="AY261" s="246" t="s">
        <v>204</v>
      </c>
    </row>
    <row r="262" spans="1:51" s="12" customFormat="1" ht="12">
      <c r="A262" s="12"/>
      <c r="B262" s="235"/>
      <c r="C262" s="236"/>
      <c r="D262" s="237" t="s">
        <v>210</v>
      </c>
      <c r="E262" s="238" t="s">
        <v>1</v>
      </c>
      <c r="F262" s="239" t="s">
        <v>4594</v>
      </c>
      <c r="G262" s="236"/>
      <c r="H262" s="240">
        <v>1.1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246" t="s">
        <v>210</v>
      </c>
      <c r="AU262" s="246" t="s">
        <v>86</v>
      </c>
      <c r="AV262" s="12" t="s">
        <v>86</v>
      </c>
      <c r="AW262" s="12" t="s">
        <v>33</v>
      </c>
      <c r="AX262" s="12" t="s">
        <v>77</v>
      </c>
      <c r="AY262" s="246" t="s">
        <v>204</v>
      </c>
    </row>
    <row r="263" spans="1:51" s="12" customFormat="1" ht="12">
      <c r="A263" s="12"/>
      <c r="B263" s="235"/>
      <c r="C263" s="236"/>
      <c r="D263" s="237" t="s">
        <v>210</v>
      </c>
      <c r="E263" s="238" t="s">
        <v>1</v>
      </c>
      <c r="F263" s="239" t="s">
        <v>4595</v>
      </c>
      <c r="G263" s="236"/>
      <c r="H263" s="240">
        <v>0.716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46" t="s">
        <v>210</v>
      </c>
      <c r="AU263" s="246" t="s">
        <v>86</v>
      </c>
      <c r="AV263" s="12" t="s">
        <v>86</v>
      </c>
      <c r="AW263" s="12" t="s">
        <v>33</v>
      </c>
      <c r="AX263" s="12" t="s">
        <v>77</v>
      </c>
      <c r="AY263" s="246" t="s">
        <v>204</v>
      </c>
    </row>
    <row r="264" spans="1:63" s="11" customFormat="1" ht="22.8" customHeight="1">
      <c r="A264" s="11"/>
      <c r="B264" s="207"/>
      <c r="C264" s="208"/>
      <c r="D264" s="209" t="s">
        <v>76</v>
      </c>
      <c r="E264" s="268" t="s">
        <v>404</v>
      </c>
      <c r="F264" s="268" t="s">
        <v>405</v>
      </c>
      <c r="G264" s="208"/>
      <c r="H264" s="208"/>
      <c r="I264" s="211"/>
      <c r="J264" s="269">
        <f>BK264</f>
        <v>0</v>
      </c>
      <c r="K264" s="208"/>
      <c r="L264" s="213"/>
      <c r="M264" s="214"/>
      <c r="N264" s="215"/>
      <c r="O264" s="215"/>
      <c r="P264" s="216">
        <f>P265</f>
        <v>0</v>
      </c>
      <c r="Q264" s="215"/>
      <c r="R264" s="216">
        <f>R265</f>
        <v>0</v>
      </c>
      <c r="S264" s="215"/>
      <c r="T264" s="217">
        <f>T265</f>
        <v>0</v>
      </c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R264" s="218" t="s">
        <v>8</v>
      </c>
      <c r="AT264" s="219" t="s">
        <v>76</v>
      </c>
      <c r="AU264" s="219" t="s">
        <v>8</v>
      </c>
      <c r="AY264" s="218" t="s">
        <v>204</v>
      </c>
      <c r="BK264" s="220">
        <f>BK265</f>
        <v>0</v>
      </c>
    </row>
    <row r="265" spans="1:65" s="2" customFormat="1" ht="33" customHeight="1">
      <c r="A265" s="38"/>
      <c r="B265" s="39"/>
      <c r="C265" s="221" t="s">
        <v>573</v>
      </c>
      <c r="D265" s="221" t="s">
        <v>205</v>
      </c>
      <c r="E265" s="222" t="s">
        <v>4596</v>
      </c>
      <c r="F265" s="223" t="s">
        <v>4597</v>
      </c>
      <c r="G265" s="224" t="s">
        <v>230</v>
      </c>
      <c r="H265" s="225">
        <v>94.709</v>
      </c>
      <c r="I265" s="226"/>
      <c r="J265" s="227">
        <f>ROUND(I265*H265,0)</f>
        <v>0</v>
      </c>
      <c r="K265" s="228"/>
      <c r="L265" s="44"/>
      <c r="M265" s="229" t="s">
        <v>1</v>
      </c>
      <c r="N265" s="230" t="s">
        <v>42</v>
      </c>
      <c r="O265" s="91"/>
      <c r="P265" s="231">
        <f>O265*H265</f>
        <v>0</v>
      </c>
      <c r="Q265" s="231">
        <v>0</v>
      </c>
      <c r="R265" s="231">
        <f>Q265*H265</f>
        <v>0</v>
      </c>
      <c r="S265" s="231">
        <v>0</v>
      </c>
      <c r="T265" s="23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3" t="s">
        <v>209</v>
      </c>
      <c r="AT265" s="233" t="s">
        <v>205</v>
      </c>
      <c r="AU265" s="233" t="s">
        <v>86</v>
      </c>
      <c r="AY265" s="17" t="s">
        <v>204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7" t="s">
        <v>8</v>
      </c>
      <c r="BK265" s="234">
        <f>ROUND(I265*H265,0)</f>
        <v>0</v>
      </c>
      <c r="BL265" s="17" t="s">
        <v>209</v>
      </c>
      <c r="BM265" s="233" t="s">
        <v>4598</v>
      </c>
    </row>
    <row r="266" spans="1:63" s="11" customFormat="1" ht="25.9" customHeight="1">
      <c r="A266" s="11"/>
      <c r="B266" s="207"/>
      <c r="C266" s="208"/>
      <c r="D266" s="209" t="s">
        <v>76</v>
      </c>
      <c r="E266" s="210" t="s">
        <v>917</v>
      </c>
      <c r="F266" s="210" t="s">
        <v>918</v>
      </c>
      <c r="G266" s="208"/>
      <c r="H266" s="208"/>
      <c r="I266" s="211"/>
      <c r="J266" s="212">
        <f>BK266</f>
        <v>0</v>
      </c>
      <c r="K266" s="208"/>
      <c r="L266" s="213"/>
      <c r="M266" s="214"/>
      <c r="N266" s="215"/>
      <c r="O266" s="215"/>
      <c r="P266" s="216">
        <f>P267</f>
        <v>0</v>
      </c>
      <c r="Q266" s="215"/>
      <c r="R266" s="216">
        <f>R267</f>
        <v>1.5452096</v>
      </c>
      <c r="S266" s="215"/>
      <c r="T266" s="217">
        <f>T267</f>
        <v>0</v>
      </c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R266" s="218" t="s">
        <v>86</v>
      </c>
      <c r="AT266" s="219" t="s">
        <v>76</v>
      </c>
      <c r="AU266" s="219" t="s">
        <v>77</v>
      </c>
      <c r="AY266" s="218" t="s">
        <v>204</v>
      </c>
      <c r="BK266" s="220">
        <f>BK267</f>
        <v>0</v>
      </c>
    </row>
    <row r="267" spans="1:63" s="11" customFormat="1" ht="22.8" customHeight="1">
      <c r="A267" s="11"/>
      <c r="B267" s="207"/>
      <c r="C267" s="208"/>
      <c r="D267" s="209" t="s">
        <v>76</v>
      </c>
      <c r="E267" s="268" t="s">
        <v>1277</v>
      </c>
      <c r="F267" s="268" t="s">
        <v>1278</v>
      </c>
      <c r="G267" s="208"/>
      <c r="H267" s="208"/>
      <c r="I267" s="211"/>
      <c r="J267" s="269">
        <f>BK267</f>
        <v>0</v>
      </c>
      <c r="K267" s="208"/>
      <c r="L267" s="213"/>
      <c r="M267" s="214"/>
      <c r="N267" s="215"/>
      <c r="O267" s="215"/>
      <c r="P267" s="216">
        <f>SUM(P268:P270)</f>
        <v>0</v>
      </c>
      <c r="Q267" s="215"/>
      <c r="R267" s="216">
        <f>SUM(R268:R270)</f>
        <v>1.5452096</v>
      </c>
      <c r="S267" s="215"/>
      <c r="T267" s="217">
        <f>SUM(T268:T270)</f>
        <v>0</v>
      </c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R267" s="218" t="s">
        <v>86</v>
      </c>
      <c r="AT267" s="219" t="s">
        <v>76</v>
      </c>
      <c r="AU267" s="219" t="s">
        <v>8</v>
      </c>
      <c r="AY267" s="218" t="s">
        <v>204</v>
      </c>
      <c r="BK267" s="220">
        <f>SUM(BK268:BK270)</f>
        <v>0</v>
      </c>
    </row>
    <row r="268" spans="1:65" s="2" customFormat="1" ht="21.75" customHeight="1">
      <c r="A268" s="38"/>
      <c r="B268" s="39"/>
      <c r="C268" s="221" t="s">
        <v>491</v>
      </c>
      <c r="D268" s="221" t="s">
        <v>205</v>
      </c>
      <c r="E268" s="222" t="s">
        <v>4599</v>
      </c>
      <c r="F268" s="223" t="s">
        <v>4600</v>
      </c>
      <c r="G268" s="224" t="s">
        <v>473</v>
      </c>
      <c r="H268" s="225">
        <v>185.16</v>
      </c>
      <c r="I268" s="226"/>
      <c r="J268" s="227">
        <f>ROUND(I268*H268,0)</f>
        <v>0</v>
      </c>
      <c r="K268" s="228"/>
      <c r="L268" s="44"/>
      <c r="M268" s="229" t="s">
        <v>1</v>
      </c>
      <c r="N268" s="230" t="s">
        <v>42</v>
      </c>
      <c r="O268" s="91"/>
      <c r="P268" s="231">
        <f>O268*H268</f>
        <v>0</v>
      </c>
      <c r="Q268" s="231">
        <v>6E-05</v>
      </c>
      <c r="R268" s="231">
        <f>Q268*H268</f>
        <v>0.0111096</v>
      </c>
      <c r="S268" s="231">
        <v>0</v>
      </c>
      <c r="T268" s="23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3" t="s">
        <v>240</v>
      </c>
      <c r="AT268" s="233" t="s">
        <v>205</v>
      </c>
      <c r="AU268" s="233" t="s">
        <v>86</v>
      </c>
      <c r="AY268" s="17" t="s">
        <v>204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7" t="s">
        <v>8</v>
      </c>
      <c r="BK268" s="234">
        <f>ROUND(I268*H268,0)</f>
        <v>0</v>
      </c>
      <c r="BL268" s="17" t="s">
        <v>240</v>
      </c>
      <c r="BM268" s="233" t="s">
        <v>4601</v>
      </c>
    </row>
    <row r="269" spans="1:65" s="2" customFormat="1" ht="21.75" customHeight="1">
      <c r="A269" s="38"/>
      <c r="B269" s="39"/>
      <c r="C269" s="280" t="s">
        <v>581</v>
      </c>
      <c r="D269" s="280" t="s">
        <v>366</v>
      </c>
      <c r="E269" s="281" t="s">
        <v>4602</v>
      </c>
      <c r="F269" s="282" t="s">
        <v>4603</v>
      </c>
      <c r="G269" s="283" t="s">
        <v>369</v>
      </c>
      <c r="H269" s="284">
        <v>1534.1</v>
      </c>
      <c r="I269" s="285"/>
      <c r="J269" s="286">
        <f>ROUND(I269*H269,0)</f>
        <v>0</v>
      </c>
      <c r="K269" s="287"/>
      <c r="L269" s="288"/>
      <c r="M269" s="289" t="s">
        <v>1</v>
      </c>
      <c r="N269" s="290" t="s">
        <v>42</v>
      </c>
      <c r="O269" s="91"/>
      <c r="P269" s="231">
        <f>O269*H269</f>
        <v>0</v>
      </c>
      <c r="Q269" s="231">
        <v>0.001</v>
      </c>
      <c r="R269" s="231">
        <f>Q269*H269</f>
        <v>1.5341</v>
      </c>
      <c r="S269" s="231">
        <v>0</v>
      </c>
      <c r="T269" s="23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3" t="s">
        <v>488</v>
      </c>
      <c r="AT269" s="233" t="s">
        <v>366</v>
      </c>
      <c r="AU269" s="233" t="s">
        <v>86</v>
      </c>
      <c r="AY269" s="17" t="s">
        <v>204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7" t="s">
        <v>8</v>
      </c>
      <c r="BK269" s="234">
        <f>ROUND(I269*H269,0)</f>
        <v>0</v>
      </c>
      <c r="BL269" s="17" t="s">
        <v>240</v>
      </c>
      <c r="BM269" s="233" t="s">
        <v>4604</v>
      </c>
    </row>
    <row r="270" spans="1:65" s="2" customFormat="1" ht="21.75" customHeight="1">
      <c r="A270" s="38"/>
      <c r="B270" s="39"/>
      <c r="C270" s="221" t="s">
        <v>498</v>
      </c>
      <c r="D270" s="221" t="s">
        <v>205</v>
      </c>
      <c r="E270" s="222" t="s">
        <v>4605</v>
      </c>
      <c r="F270" s="223" t="s">
        <v>4606</v>
      </c>
      <c r="G270" s="224" t="s">
        <v>230</v>
      </c>
      <c r="H270" s="225">
        <v>1.545</v>
      </c>
      <c r="I270" s="226"/>
      <c r="J270" s="227">
        <f>ROUND(I270*H270,0)</f>
        <v>0</v>
      </c>
      <c r="K270" s="228"/>
      <c r="L270" s="44"/>
      <c r="M270" s="258" t="s">
        <v>1</v>
      </c>
      <c r="N270" s="259" t="s">
        <v>42</v>
      </c>
      <c r="O270" s="260"/>
      <c r="P270" s="261">
        <f>O270*H270</f>
        <v>0</v>
      </c>
      <c r="Q270" s="261">
        <v>0</v>
      </c>
      <c r="R270" s="261">
        <f>Q270*H270</f>
        <v>0</v>
      </c>
      <c r="S270" s="261">
        <v>0</v>
      </c>
      <c r="T270" s="26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3" t="s">
        <v>240</v>
      </c>
      <c r="AT270" s="233" t="s">
        <v>205</v>
      </c>
      <c r="AU270" s="233" t="s">
        <v>86</v>
      </c>
      <c r="AY270" s="17" t="s">
        <v>204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7" t="s">
        <v>8</v>
      </c>
      <c r="BK270" s="234">
        <f>ROUND(I270*H270,0)</f>
        <v>0</v>
      </c>
      <c r="BL270" s="17" t="s">
        <v>240</v>
      </c>
      <c r="BM270" s="233" t="s">
        <v>4607</v>
      </c>
    </row>
    <row r="271" spans="1:31" s="2" customFormat="1" ht="6.95" customHeight="1">
      <c r="A271" s="38"/>
      <c r="B271" s="66"/>
      <c r="C271" s="67"/>
      <c r="D271" s="67"/>
      <c r="E271" s="67"/>
      <c r="F271" s="67"/>
      <c r="G271" s="67"/>
      <c r="H271" s="67"/>
      <c r="I271" s="67"/>
      <c r="J271" s="67"/>
      <c r="K271" s="67"/>
      <c r="L271" s="44"/>
      <c r="M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</row>
  </sheetData>
  <sheetProtection password="F695" sheet="1" objects="1" scenarios="1" formatColumns="0" formatRows="0" autoFilter="0"/>
  <autoFilter ref="C124:K27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4608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ROUND(J119,0)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ROUND((SUM(BE119:BE128)),0)</f>
        <v>0</v>
      </c>
      <c r="G33" s="38"/>
      <c r="H33" s="38"/>
      <c r="I33" s="165">
        <v>0.21</v>
      </c>
      <c r="J33" s="164">
        <f>ROUND(((SUM(BE119:BE128))*I33),0)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ROUND((SUM(BF119:BF128)),0)</f>
        <v>0</v>
      </c>
      <c r="G34" s="38"/>
      <c r="H34" s="38"/>
      <c r="I34" s="165">
        <v>0.15</v>
      </c>
      <c r="J34" s="164">
        <f>ROUND(((SUM(BF119:BF128))*I34),0)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ROUND((SUM(BG119:BG128)),0)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ROUND((SUM(BH119:BH128)),0)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ROUND((SUM(BI119:BI128)),0)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200 - Vedlejší a ostatní rozpočtové náklady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4609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4610</v>
      </c>
      <c r="E98" s="265"/>
      <c r="F98" s="265"/>
      <c r="G98" s="265"/>
      <c r="H98" s="265"/>
      <c r="I98" s="265"/>
      <c r="J98" s="266">
        <f>J121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4611</v>
      </c>
      <c r="E99" s="265"/>
      <c r="F99" s="265"/>
      <c r="G99" s="265"/>
      <c r="H99" s="265"/>
      <c r="I99" s="265"/>
      <c r="J99" s="266">
        <f>J127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189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6.25" customHeight="1">
      <c r="A109" s="38"/>
      <c r="B109" s="39"/>
      <c r="C109" s="40"/>
      <c r="D109" s="40"/>
      <c r="E109" s="184" t="str">
        <f>E7</f>
        <v>Areál ABYDOS IDEA s.r.o. - výrobní hala P a O a související inženýrské objekty, areál ABYDOS Hazlov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179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 xml:space="preserve">200 - Vedlejší a ostatní rozpočtové náklady 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21</v>
      </c>
      <c r="D113" s="40"/>
      <c r="E113" s="40"/>
      <c r="F113" s="27" t="str">
        <f>F12</f>
        <v>Hazlov</v>
      </c>
      <c r="G113" s="40"/>
      <c r="H113" s="40"/>
      <c r="I113" s="32" t="s">
        <v>23</v>
      </c>
      <c r="J113" s="79" t="str">
        <f>IF(J12="","",J12)</f>
        <v>23. 2. 2021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25</v>
      </c>
      <c r="D115" s="40"/>
      <c r="E115" s="40"/>
      <c r="F115" s="27" t="str">
        <f>E15</f>
        <v>ABYDOS IDEA s.r.o. Hazlov</v>
      </c>
      <c r="G115" s="40"/>
      <c r="H115" s="40"/>
      <c r="I115" s="32" t="s">
        <v>31</v>
      </c>
      <c r="J115" s="36" t="str">
        <f>E21</f>
        <v>TMS PROJEKT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34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0" customFormat="1" ht="29.25" customHeight="1">
      <c r="A118" s="195"/>
      <c r="B118" s="196"/>
      <c r="C118" s="197" t="s">
        <v>190</v>
      </c>
      <c r="D118" s="198" t="s">
        <v>62</v>
      </c>
      <c r="E118" s="198" t="s">
        <v>58</v>
      </c>
      <c r="F118" s="198" t="s">
        <v>59</v>
      </c>
      <c r="G118" s="198" t="s">
        <v>191</v>
      </c>
      <c r="H118" s="198" t="s">
        <v>192</v>
      </c>
      <c r="I118" s="198" t="s">
        <v>193</v>
      </c>
      <c r="J118" s="199" t="s">
        <v>183</v>
      </c>
      <c r="K118" s="200" t="s">
        <v>194</v>
      </c>
      <c r="L118" s="201"/>
      <c r="M118" s="100" t="s">
        <v>1</v>
      </c>
      <c r="N118" s="101" t="s">
        <v>41</v>
      </c>
      <c r="O118" s="101" t="s">
        <v>195</v>
      </c>
      <c r="P118" s="101" t="s">
        <v>196</v>
      </c>
      <c r="Q118" s="101" t="s">
        <v>197</v>
      </c>
      <c r="R118" s="101" t="s">
        <v>198</v>
      </c>
      <c r="S118" s="101" t="s">
        <v>199</v>
      </c>
      <c r="T118" s="102" t="s">
        <v>200</v>
      </c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</row>
    <row r="119" spans="1:63" s="2" customFormat="1" ht="22.8" customHeight="1">
      <c r="A119" s="38"/>
      <c r="B119" s="39"/>
      <c r="C119" s="107" t="s">
        <v>201</v>
      </c>
      <c r="D119" s="40"/>
      <c r="E119" s="40"/>
      <c r="F119" s="40"/>
      <c r="G119" s="40"/>
      <c r="H119" s="40"/>
      <c r="I119" s="40"/>
      <c r="J119" s="202">
        <f>BK119</f>
        <v>0</v>
      </c>
      <c r="K119" s="40"/>
      <c r="L119" s="44"/>
      <c r="M119" s="103"/>
      <c r="N119" s="203"/>
      <c r="O119" s="104"/>
      <c r="P119" s="204">
        <f>P120</f>
        <v>0</v>
      </c>
      <c r="Q119" s="104"/>
      <c r="R119" s="204">
        <f>R120</f>
        <v>0</v>
      </c>
      <c r="S119" s="104"/>
      <c r="T119" s="205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76</v>
      </c>
      <c r="AU119" s="17" t="s">
        <v>185</v>
      </c>
      <c r="BK119" s="206">
        <f>BK120</f>
        <v>0</v>
      </c>
    </row>
    <row r="120" spans="1:63" s="11" customFormat="1" ht="25.9" customHeight="1">
      <c r="A120" s="11"/>
      <c r="B120" s="207"/>
      <c r="C120" s="208"/>
      <c r="D120" s="209" t="s">
        <v>76</v>
      </c>
      <c r="E120" s="210" t="s">
        <v>4612</v>
      </c>
      <c r="F120" s="210" t="s">
        <v>4613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P121+P127</f>
        <v>0</v>
      </c>
      <c r="Q120" s="215"/>
      <c r="R120" s="216">
        <f>R121+R127</f>
        <v>0</v>
      </c>
      <c r="S120" s="215"/>
      <c r="T120" s="217">
        <f>T121+T127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18" t="s">
        <v>224</v>
      </c>
      <c r="AT120" s="219" t="s">
        <v>76</v>
      </c>
      <c r="AU120" s="219" t="s">
        <v>77</v>
      </c>
      <c r="AY120" s="218" t="s">
        <v>204</v>
      </c>
      <c r="BK120" s="220">
        <f>BK121+BK127</f>
        <v>0</v>
      </c>
    </row>
    <row r="121" spans="1:63" s="11" customFormat="1" ht="22.8" customHeight="1">
      <c r="A121" s="11"/>
      <c r="B121" s="207"/>
      <c r="C121" s="208"/>
      <c r="D121" s="209" t="s">
        <v>76</v>
      </c>
      <c r="E121" s="268" t="s">
        <v>4614</v>
      </c>
      <c r="F121" s="268" t="s">
        <v>4615</v>
      </c>
      <c r="G121" s="208"/>
      <c r="H121" s="208"/>
      <c r="I121" s="211"/>
      <c r="J121" s="269">
        <f>BK121</f>
        <v>0</v>
      </c>
      <c r="K121" s="208"/>
      <c r="L121" s="213"/>
      <c r="M121" s="214"/>
      <c r="N121" s="215"/>
      <c r="O121" s="215"/>
      <c r="P121" s="216">
        <f>SUM(P122:P126)</f>
        <v>0</v>
      </c>
      <c r="Q121" s="215"/>
      <c r="R121" s="216">
        <f>SUM(R122:R126)</f>
        <v>0</v>
      </c>
      <c r="S121" s="215"/>
      <c r="T121" s="217">
        <f>SUM(T122:T126)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18" t="s">
        <v>224</v>
      </c>
      <c r="AT121" s="219" t="s">
        <v>76</v>
      </c>
      <c r="AU121" s="219" t="s">
        <v>8</v>
      </c>
      <c r="AY121" s="218" t="s">
        <v>204</v>
      </c>
      <c r="BK121" s="220">
        <f>SUM(BK122:BK126)</f>
        <v>0</v>
      </c>
    </row>
    <row r="122" spans="1:65" s="2" customFormat="1" ht="21.75" customHeight="1">
      <c r="A122" s="38"/>
      <c r="B122" s="39"/>
      <c r="C122" s="221" t="s">
        <v>8</v>
      </c>
      <c r="D122" s="221" t="s">
        <v>205</v>
      </c>
      <c r="E122" s="222" t="s">
        <v>4616</v>
      </c>
      <c r="F122" s="223" t="s">
        <v>4617</v>
      </c>
      <c r="G122" s="224" t="s">
        <v>2231</v>
      </c>
      <c r="H122" s="225">
        <v>1</v>
      </c>
      <c r="I122" s="226"/>
      <c r="J122" s="227">
        <f>ROUND(I122*H122,0)</f>
        <v>0</v>
      </c>
      <c r="K122" s="228"/>
      <c r="L122" s="44"/>
      <c r="M122" s="229" t="s">
        <v>1</v>
      </c>
      <c r="N122" s="230" t="s">
        <v>42</v>
      </c>
      <c r="O122" s="91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3" t="s">
        <v>4618</v>
      </c>
      <c r="AT122" s="233" t="s">
        <v>205</v>
      </c>
      <c r="AU122" s="233" t="s">
        <v>86</v>
      </c>
      <c r="AY122" s="17" t="s">
        <v>204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8</v>
      </c>
      <c r="BK122" s="234">
        <f>ROUND(I122*H122,0)</f>
        <v>0</v>
      </c>
      <c r="BL122" s="17" t="s">
        <v>4618</v>
      </c>
      <c r="BM122" s="233" t="s">
        <v>4619</v>
      </c>
    </row>
    <row r="123" spans="1:65" s="2" customFormat="1" ht="21.75" customHeight="1">
      <c r="A123" s="38"/>
      <c r="B123" s="39"/>
      <c r="C123" s="221" t="s">
        <v>86</v>
      </c>
      <c r="D123" s="221" t="s">
        <v>205</v>
      </c>
      <c r="E123" s="222" t="s">
        <v>4620</v>
      </c>
      <c r="F123" s="223" t="s">
        <v>4621</v>
      </c>
      <c r="G123" s="224" t="s">
        <v>2231</v>
      </c>
      <c r="H123" s="225">
        <v>1</v>
      </c>
      <c r="I123" s="226"/>
      <c r="J123" s="227">
        <f>ROUND(I123*H123,0)</f>
        <v>0</v>
      </c>
      <c r="K123" s="228"/>
      <c r="L123" s="44"/>
      <c r="M123" s="229" t="s">
        <v>1</v>
      </c>
      <c r="N123" s="230" t="s">
        <v>42</v>
      </c>
      <c r="O123" s="91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3" t="s">
        <v>4618</v>
      </c>
      <c r="AT123" s="233" t="s">
        <v>205</v>
      </c>
      <c r="AU123" s="233" t="s">
        <v>86</v>
      </c>
      <c r="AY123" s="17" t="s">
        <v>204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8</v>
      </c>
      <c r="BK123" s="234">
        <f>ROUND(I123*H123,0)</f>
        <v>0</v>
      </c>
      <c r="BL123" s="17" t="s">
        <v>4618</v>
      </c>
      <c r="BM123" s="233" t="s">
        <v>4622</v>
      </c>
    </row>
    <row r="124" spans="1:65" s="2" customFormat="1" ht="21.75" customHeight="1">
      <c r="A124" s="38"/>
      <c r="B124" s="39"/>
      <c r="C124" s="221" t="s">
        <v>118</v>
      </c>
      <c r="D124" s="221" t="s">
        <v>205</v>
      </c>
      <c r="E124" s="222" t="s">
        <v>4623</v>
      </c>
      <c r="F124" s="223" t="s">
        <v>4624</v>
      </c>
      <c r="G124" s="224" t="s">
        <v>2231</v>
      </c>
      <c r="H124" s="225">
        <v>1</v>
      </c>
      <c r="I124" s="226"/>
      <c r="J124" s="227">
        <f>ROUND(I124*H124,0)</f>
        <v>0</v>
      </c>
      <c r="K124" s="228"/>
      <c r="L124" s="44"/>
      <c r="M124" s="229" t="s">
        <v>1</v>
      </c>
      <c r="N124" s="230" t="s">
        <v>42</v>
      </c>
      <c r="O124" s="91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3" t="s">
        <v>4618</v>
      </c>
      <c r="AT124" s="233" t="s">
        <v>205</v>
      </c>
      <c r="AU124" s="233" t="s">
        <v>86</v>
      </c>
      <c r="AY124" s="17" t="s">
        <v>204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7" t="s">
        <v>8</v>
      </c>
      <c r="BK124" s="234">
        <f>ROUND(I124*H124,0)</f>
        <v>0</v>
      </c>
      <c r="BL124" s="17" t="s">
        <v>4618</v>
      </c>
      <c r="BM124" s="233" t="s">
        <v>4625</v>
      </c>
    </row>
    <row r="125" spans="1:65" s="2" customFormat="1" ht="21.75" customHeight="1">
      <c r="A125" s="38"/>
      <c r="B125" s="39"/>
      <c r="C125" s="221" t="s">
        <v>209</v>
      </c>
      <c r="D125" s="221" t="s">
        <v>205</v>
      </c>
      <c r="E125" s="222" t="s">
        <v>4626</v>
      </c>
      <c r="F125" s="223" t="s">
        <v>4627</v>
      </c>
      <c r="G125" s="224" t="s">
        <v>2231</v>
      </c>
      <c r="H125" s="225">
        <v>1</v>
      </c>
      <c r="I125" s="226"/>
      <c r="J125" s="227">
        <f>ROUND(I125*H125,0)</f>
        <v>0</v>
      </c>
      <c r="K125" s="228"/>
      <c r="L125" s="44"/>
      <c r="M125" s="229" t="s">
        <v>1</v>
      </c>
      <c r="N125" s="230" t="s">
        <v>42</v>
      </c>
      <c r="O125" s="91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3" t="s">
        <v>4618</v>
      </c>
      <c r="AT125" s="233" t="s">
        <v>205</v>
      </c>
      <c r="AU125" s="233" t="s">
        <v>86</v>
      </c>
      <c r="AY125" s="17" t="s">
        <v>204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8</v>
      </c>
      <c r="BK125" s="234">
        <f>ROUND(I125*H125,0)</f>
        <v>0</v>
      </c>
      <c r="BL125" s="17" t="s">
        <v>4618</v>
      </c>
      <c r="BM125" s="233" t="s">
        <v>4628</v>
      </c>
    </row>
    <row r="126" spans="1:65" s="2" customFormat="1" ht="16.5" customHeight="1">
      <c r="A126" s="38"/>
      <c r="B126" s="39"/>
      <c r="C126" s="221" t="s">
        <v>224</v>
      </c>
      <c r="D126" s="221" t="s">
        <v>205</v>
      </c>
      <c r="E126" s="222" t="s">
        <v>4629</v>
      </c>
      <c r="F126" s="223" t="s">
        <v>4630</v>
      </c>
      <c r="G126" s="224" t="s">
        <v>2231</v>
      </c>
      <c r="H126" s="225">
        <v>1</v>
      </c>
      <c r="I126" s="226"/>
      <c r="J126" s="227">
        <f>ROUND(I126*H126,0)</f>
        <v>0</v>
      </c>
      <c r="K126" s="228"/>
      <c r="L126" s="44"/>
      <c r="M126" s="229" t="s">
        <v>1</v>
      </c>
      <c r="N126" s="230" t="s">
        <v>42</v>
      </c>
      <c r="O126" s="91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4618</v>
      </c>
      <c r="AT126" s="233" t="s">
        <v>205</v>
      </c>
      <c r="AU126" s="233" t="s">
        <v>86</v>
      </c>
      <c r="AY126" s="17" t="s">
        <v>204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</v>
      </c>
      <c r="BK126" s="234">
        <f>ROUND(I126*H126,0)</f>
        <v>0</v>
      </c>
      <c r="BL126" s="17" t="s">
        <v>4618</v>
      </c>
      <c r="BM126" s="233" t="s">
        <v>4631</v>
      </c>
    </row>
    <row r="127" spans="1:63" s="11" customFormat="1" ht="22.8" customHeight="1">
      <c r="A127" s="11"/>
      <c r="B127" s="207"/>
      <c r="C127" s="208"/>
      <c r="D127" s="209" t="s">
        <v>76</v>
      </c>
      <c r="E127" s="268" t="s">
        <v>4632</v>
      </c>
      <c r="F127" s="268" t="s">
        <v>4633</v>
      </c>
      <c r="G127" s="208"/>
      <c r="H127" s="208"/>
      <c r="I127" s="211"/>
      <c r="J127" s="269">
        <f>BK127</f>
        <v>0</v>
      </c>
      <c r="K127" s="208"/>
      <c r="L127" s="213"/>
      <c r="M127" s="214"/>
      <c r="N127" s="215"/>
      <c r="O127" s="215"/>
      <c r="P127" s="216">
        <f>P128</f>
        <v>0</v>
      </c>
      <c r="Q127" s="215"/>
      <c r="R127" s="216">
        <f>R128</f>
        <v>0</v>
      </c>
      <c r="S127" s="215"/>
      <c r="T127" s="217">
        <f>T128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8" t="s">
        <v>224</v>
      </c>
      <c r="AT127" s="219" t="s">
        <v>76</v>
      </c>
      <c r="AU127" s="219" t="s">
        <v>8</v>
      </c>
      <c r="AY127" s="218" t="s">
        <v>204</v>
      </c>
      <c r="BK127" s="220">
        <f>BK128</f>
        <v>0</v>
      </c>
    </row>
    <row r="128" spans="1:65" s="2" customFormat="1" ht="16.5" customHeight="1">
      <c r="A128" s="38"/>
      <c r="B128" s="39"/>
      <c r="C128" s="221" t="s">
        <v>220</v>
      </c>
      <c r="D128" s="221" t="s">
        <v>205</v>
      </c>
      <c r="E128" s="222" t="s">
        <v>4634</v>
      </c>
      <c r="F128" s="223" t="s">
        <v>4633</v>
      </c>
      <c r="G128" s="224" t="s">
        <v>1180</v>
      </c>
      <c r="H128" s="291"/>
      <c r="I128" s="226"/>
      <c r="J128" s="227">
        <f>ROUND(I128*H128,0)</f>
        <v>0</v>
      </c>
      <c r="K128" s="228"/>
      <c r="L128" s="44"/>
      <c r="M128" s="258" t="s">
        <v>1</v>
      </c>
      <c r="N128" s="259" t="s">
        <v>42</v>
      </c>
      <c r="O128" s="260"/>
      <c r="P128" s="261">
        <f>O128*H128</f>
        <v>0</v>
      </c>
      <c r="Q128" s="261">
        <v>0</v>
      </c>
      <c r="R128" s="261">
        <f>Q128*H128</f>
        <v>0</v>
      </c>
      <c r="S128" s="261">
        <v>0</v>
      </c>
      <c r="T128" s="26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4618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4618</v>
      </c>
      <c r="BM128" s="233" t="s">
        <v>4635</v>
      </c>
    </row>
    <row r="129" spans="1:31" s="2" customFormat="1" ht="6.95" customHeight="1">
      <c r="A129" s="38"/>
      <c r="B129" s="66"/>
      <c r="C129" s="67"/>
      <c r="D129" s="67"/>
      <c r="E129" s="67"/>
      <c r="F129" s="67"/>
      <c r="G129" s="67"/>
      <c r="H129" s="67"/>
      <c r="I129" s="67"/>
      <c r="J129" s="67"/>
      <c r="K129" s="67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F695" sheet="1" objects="1" scenarios="1" formatColumns="0" formatRows="0" autoFilter="0"/>
  <autoFilter ref="C118:K12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265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ROUND(J119,0)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ROUND((SUM(BE119:BE183)),0)</f>
        <v>0</v>
      </c>
      <c r="G33" s="38"/>
      <c r="H33" s="38"/>
      <c r="I33" s="165">
        <v>0.21</v>
      </c>
      <c r="J33" s="164">
        <f>ROUND(((SUM(BE119:BE183))*I33),0)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ROUND((SUM(BF119:BF183)),0)</f>
        <v>0</v>
      </c>
      <c r="G34" s="38"/>
      <c r="H34" s="38"/>
      <c r="I34" s="165">
        <v>0.15</v>
      </c>
      <c r="J34" s="164">
        <f>ROUND(((SUM(BF119:BF183))*I34),0)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ROUND((SUM(BG119:BG183)),0)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ROUND((SUM(BH119:BH183)),0)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ROUND((SUM(BI119:BI183)),0)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025 - Hrubé terénní úpravy a povrchová úprava skládky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J121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268</v>
      </c>
      <c r="E99" s="265"/>
      <c r="F99" s="265"/>
      <c r="G99" s="265"/>
      <c r="H99" s="265"/>
      <c r="I99" s="265"/>
      <c r="J99" s="266">
        <f>J182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189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6.25" customHeight="1">
      <c r="A109" s="38"/>
      <c r="B109" s="39"/>
      <c r="C109" s="40"/>
      <c r="D109" s="40"/>
      <c r="E109" s="184" t="str">
        <f>E7</f>
        <v>Areál ABYDOS IDEA s.r.o. - výrobní hala P a O a související inženýrské objekty, areál ABYDOS Hazlov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179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025 - Hrubé terénní úpravy a povrchová úprava skládky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21</v>
      </c>
      <c r="D113" s="40"/>
      <c r="E113" s="40"/>
      <c r="F113" s="27" t="str">
        <f>F12</f>
        <v>Hazlov</v>
      </c>
      <c r="G113" s="40"/>
      <c r="H113" s="40"/>
      <c r="I113" s="32" t="s">
        <v>23</v>
      </c>
      <c r="J113" s="79" t="str">
        <f>IF(J12="","",J12)</f>
        <v>23. 2. 2021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25</v>
      </c>
      <c r="D115" s="40"/>
      <c r="E115" s="40"/>
      <c r="F115" s="27" t="str">
        <f>E15</f>
        <v>ABYDOS IDEA s.r.o. Hazlov</v>
      </c>
      <c r="G115" s="40"/>
      <c r="H115" s="40"/>
      <c r="I115" s="32" t="s">
        <v>31</v>
      </c>
      <c r="J115" s="36" t="str">
        <f>E21</f>
        <v>TMS PROJEKT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34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0" customFormat="1" ht="29.25" customHeight="1">
      <c r="A118" s="195"/>
      <c r="B118" s="196"/>
      <c r="C118" s="197" t="s">
        <v>190</v>
      </c>
      <c r="D118" s="198" t="s">
        <v>62</v>
      </c>
      <c r="E118" s="198" t="s">
        <v>58</v>
      </c>
      <c r="F118" s="198" t="s">
        <v>59</v>
      </c>
      <c r="G118" s="198" t="s">
        <v>191</v>
      </c>
      <c r="H118" s="198" t="s">
        <v>192</v>
      </c>
      <c r="I118" s="198" t="s">
        <v>193</v>
      </c>
      <c r="J118" s="199" t="s">
        <v>183</v>
      </c>
      <c r="K118" s="200" t="s">
        <v>194</v>
      </c>
      <c r="L118" s="201"/>
      <c r="M118" s="100" t="s">
        <v>1</v>
      </c>
      <c r="N118" s="101" t="s">
        <v>41</v>
      </c>
      <c r="O118" s="101" t="s">
        <v>195</v>
      </c>
      <c r="P118" s="101" t="s">
        <v>196</v>
      </c>
      <c r="Q118" s="101" t="s">
        <v>197</v>
      </c>
      <c r="R118" s="101" t="s">
        <v>198</v>
      </c>
      <c r="S118" s="101" t="s">
        <v>199</v>
      </c>
      <c r="T118" s="102" t="s">
        <v>200</v>
      </c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</row>
    <row r="119" spans="1:63" s="2" customFormat="1" ht="22.8" customHeight="1">
      <c r="A119" s="38"/>
      <c r="B119" s="39"/>
      <c r="C119" s="107" t="s">
        <v>201</v>
      </c>
      <c r="D119" s="40"/>
      <c r="E119" s="40"/>
      <c r="F119" s="40"/>
      <c r="G119" s="40"/>
      <c r="H119" s="40"/>
      <c r="I119" s="40"/>
      <c r="J119" s="202">
        <f>BK119</f>
        <v>0</v>
      </c>
      <c r="K119" s="40"/>
      <c r="L119" s="44"/>
      <c r="M119" s="103"/>
      <c r="N119" s="203"/>
      <c r="O119" s="104"/>
      <c r="P119" s="204">
        <f>P120</f>
        <v>0</v>
      </c>
      <c r="Q119" s="104"/>
      <c r="R119" s="204">
        <f>R120</f>
        <v>86.70385795</v>
      </c>
      <c r="S119" s="104"/>
      <c r="T119" s="205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76</v>
      </c>
      <c r="AU119" s="17" t="s">
        <v>185</v>
      </c>
      <c r="BK119" s="206">
        <f>BK120</f>
        <v>0</v>
      </c>
    </row>
    <row r="120" spans="1:63" s="11" customFormat="1" ht="25.9" customHeight="1">
      <c r="A120" s="11"/>
      <c r="B120" s="207"/>
      <c r="C120" s="208"/>
      <c r="D120" s="209" t="s">
        <v>76</v>
      </c>
      <c r="E120" s="210" t="s">
        <v>269</v>
      </c>
      <c r="F120" s="210" t="s">
        <v>270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P121+P182</f>
        <v>0</v>
      </c>
      <c r="Q120" s="215"/>
      <c r="R120" s="216">
        <f>R121+R182</f>
        <v>86.70385795</v>
      </c>
      <c r="S120" s="215"/>
      <c r="T120" s="217">
        <f>T121+T182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18" t="s">
        <v>8</v>
      </c>
      <c r="AT120" s="219" t="s">
        <v>76</v>
      </c>
      <c r="AU120" s="219" t="s">
        <v>77</v>
      </c>
      <c r="AY120" s="218" t="s">
        <v>204</v>
      </c>
      <c r="BK120" s="220">
        <f>BK121+BK182</f>
        <v>0</v>
      </c>
    </row>
    <row r="121" spans="1:63" s="11" customFormat="1" ht="22.8" customHeight="1">
      <c r="A121" s="11"/>
      <c r="B121" s="207"/>
      <c r="C121" s="208"/>
      <c r="D121" s="209" t="s">
        <v>76</v>
      </c>
      <c r="E121" s="268" t="s">
        <v>8</v>
      </c>
      <c r="F121" s="268" t="s">
        <v>271</v>
      </c>
      <c r="G121" s="208"/>
      <c r="H121" s="208"/>
      <c r="I121" s="211"/>
      <c r="J121" s="269">
        <f>BK121</f>
        <v>0</v>
      </c>
      <c r="K121" s="208"/>
      <c r="L121" s="213"/>
      <c r="M121" s="214"/>
      <c r="N121" s="215"/>
      <c r="O121" s="215"/>
      <c r="P121" s="216">
        <f>SUM(P122:P181)</f>
        <v>0</v>
      </c>
      <c r="Q121" s="215"/>
      <c r="R121" s="216">
        <f>SUM(R122:R181)</f>
        <v>86.70385795</v>
      </c>
      <c r="S121" s="215"/>
      <c r="T121" s="217">
        <f>SUM(T122:T181)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18" t="s">
        <v>8</v>
      </c>
      <c r="AT121" s="219" t="s">
        <v>76</v>
      </c>
      <c r="AU121" s="219" t="s">
        <v>8</v>
      </c>
      <c r="AY121" s="218" t="s">
        <v>204</v>
      </c>
      <c r="BK121" s="220">
        <f>SUM(BK122:BK181)</f>
        <v>0</v>
      </c>
    </row>
    <row r="122" spans="1:65" s="2" customFormat="1" ht="16.5" customHeight="1">
      <c r="A122" s="38"/>
      <c r="B122" s="39"/>
      <c r="C122" s="221" t="s">
        <v>8</v>
      </c>
      <c r="D122" s="221" t="s">
        <v>205</v>
      </c>
      <c r="E122" s="222" t="s">
        <v>272</v>
      </c>
      <c r="F122" s="223" t="s">
        <v>273</v>
      </c>
      <c r="G122" s="224" t="s">
        <v>274</v>
      </c>
      <c r="H122" s="225">
        <v>39</v>
      </c>
      <c r="I122" s="226"/>
      <c r="J122" s="227">
        <f>ROUND(I122*H122,0)</f>
        <v>0</v>
      </c>
      <c r="K122" s="228"/>
      <c r="L122" s="44"/>
      <c r="M122" s="229" t="s">
        <v>1</v>
      </c>
      <c r="N122" s="230" t="s">
        <v>42</v>
      </c>
      <c r="O122" s="91"/>
      <c r="P122" s="231">
        <f>O122*H122</f>
        <v>0</v>
      </c>
      <c r="Q122" s="231">
        <v>5E-05</v>
      </c>
      <c r="R122" s="231">
        <f>Q122*H122</f>
        <v>0.0019500000000000001</v>
      </c>
      <c r="S122" s="231">
        <v>0</v>
      </c>
      <c r="T122" s="23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3" t="s">
        <v>209</v>
      </c>
      <c r="AT122" s="233" t="s">
        <v>205</v>
      </c>
      <c r="AU122" s="233" t="s">
        <v>86</v>
      </c>
      <c r="AY122" s="17" t="s">
        <v>204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8</v>
      </c>
      <c r="BK122" s="234">
        <f>ROUND(I122*H122,0)</f>
        <v>0</v>
      </c>
      <c r="BL122" s="17" t="s">
        <v>209</v>
      </c>
      <c r="BM122" s="233" t="s">
        <v>275</v>
      </c>
    </row>
    <row r="123" spans="1:65" s="2" customFormat="1" ht="16.5" customHeight="1">
      <c r="A123" s="38"/>
      <c r="B123" s="39"/>
      <c r="C123" s="221" t="s">
        <v>86</v>
      </c>
      <c r="D123" s="221" t="s">
        <v>205</v>
      </c>
      <c r="E123" s="222" t="s">
        <v>276</v>
      </c>
      <c r="F123" s="223" t="s">
        <v>277</v>
      </c>
      <c r="G123" s="224" t="s">
        <v>274</v>
      </c>
      <c r="H123" s="225">
        <v>60</v>
      </c>
      <c r="I123" s="226"/>
      <c r="J123" s="227">
        <f>ROUND(I123*H123,0)</f>
        <v>0</v>
      </c>
      <c r="K123" s="228"/>
      <c r="L123" s="44"/>
      <c r="M123" s="229" t="s">
        <v>1</v>
      </c>
      <c r="N123" s="230" t="s">
        <v>42</v>
      </c>
      <c r="O123" s="91"/>
      <c r="P123" s="231">
        <f>O123*H123</f>
        <v>0</v>
      </c>
      <c r="Q123" s="231">
        <v>5E-05</v>
      </c>
      <c r="R123" s="231">
        <f>Q123*H123</f>
        <v>0.003</v>
      </c>
      <c r="S123" s="231">
        <v>0</v>
      </c>
      <c r="T123" s="23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3" t="s">
        <v>209</v>
      </c>
      <c r="AT123" s="233" t="s">
        <v>205</v>
      </c>
      <c r="AU123" s="233" t="s">
        <v>86</v>
      </c>
      <c r="AY123" s="17" t="s">
        <v>204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8</v>
      </c>
      <c r="BK123" s="234">
        <f>ROUND(I123*H123,0)</f>
        <v>0</v>
      </c>
      <c r="BL123" s="17" t="s">
        <v>209</v>
      </c>
      <c r="BM123" s="233" t="s">
        <v>278</v>
      </c>
    </row>
    <row r="124" spans="1:65" s="2" customFormat="1" ht="16.5" customHeight="1">
      <c r="A124" s="38"/>
      <c r="B124" s="39"/>
      <c r="C124" s="221" t="s">
        <v>118</v>
      </c>
      <c r="D124" s="221" t="s">
        <v>205</v>
      </c>
      <c r="E124" s="222" t="s">
        <v>279</v>
      </c>
      <c r="F124" s="223" t="s">
        <v>280</v>
      </c>
      <c r="G124" s="224" t="s">
        <v>274</v>
      </c>
      <c r="H124" s="225">
        <v>6</v>
      </c>
      <c r="I124" s="226"/>
      <c r="J124" s="227">
        <f>ROUND(I124*H124,0)</f>
        <v>0</v>
      </c>
      <c r="K124" s="228"/>
      <c r="L124" s="44"/>
      <c r="M124" s="229" t="s">
        <v>1</v>
      </c>
      <c r="N124" s="230" t="s">
        <v>42</v>
      </c>
      <c r="O124" s="91"/>
      <c r="P124" s="231">
        <f>O124*H124</f>
        <v>0</v>
      </c>
      <c r="Q124" s="231">
        <v>9E-05</v>
      </c>
      <c r="R124" s="231">
        <f>Q124*H124</f>
        <v>0.00054</v>
      </c>
      <c r="S124" s="231">
        <v>0</v>
      </c>
      <c r="T124" s="23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3" t="s">
        <v>209</v>
      </c>
      <c r="AT124" s="233" t="s">
        <v>205</v>
      </c>
      <c r="AU124" s="233" t="s">
        <v>86</v>
      </c>
      <c r="AY124" s="17" t="s">
        <v>204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7" t="s">
        <v>8</v>
      </c>
      <c r="BK124" s="234">
        <f>ROUND(I124*H124,0)</f>
        <v>0</v>
      </c>
      <c r="BL124" s="17" t="s">
        <v>209</v>
      </c>
      <c r="BM124" s="233" t="s">
        <v>281</v>
      </c>
    </row>
    <row r="125" spans="1:65" s="2" customFormat="1" ht="16.5" customHeight="1">
      <c r="A125" s="38"/>
      <c r="B125" s="39"/>
      <c r="C125" s="221" t="s">
        <v>209</v>
      </c>
      <c r="D125" s="221" t="s">
        <v>205</v>
      </c>
      <c r="E125" s="222" t="s">
        <v>282</v>
      </c>
      <c r="F125" s="223" t="s">
        <v>283</v>
      </c>
      <c r="G125" s="224" t="s">
        <v>274</v>
      </c>
      <c r="H125" s="225">
        <v>2</v>
      </c>
      <c r="I125" s="226"/>
      <c r="J125" s="227">
        <f>ROUND(I125*H125,0)</f>
        <v>0</v>
      </c>
      <c r="K125" s="228"/>
      <c r="L125" s="44"/>
      <c r="M125" s="229" t="s">
        <v>1</v>
      </c>
      <c r="N125" s="230" t="s">
        <v>42</v>
      </c>
      <c r="O125" s="91"/>
      <c r="P125" s="231">
        <f>O125*H125</f>
        <v>0</v>
      </c>
      <c r="Q125" s="231">
        <v>9E-05</v>
      </c>
      <c r="R125" s="231">
        <f>Q125*H125</f>
        <v>0.00018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3" t="s">
        <v>209</v>
      </c>
      <c r="AT125" s="233" t="s">
        <v>205</v>
      </c>
      <c r="AU125" s="233" t="s">
        <v>86</v>
      </c>
      <c r="AY125" s="17" t="s">
        <v>204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8</v>
      </c>
      <c r="BK125" s="234">
        <f>ROUND(I125*H125,0)</f>
        <v>0</v>
      </c>
      <c r="BL125" s="17" t="s">
        <v>209</v>
      </c>
      <c r="BM125" s="233" t="s">
        <v>284</v>
      </c>
    </row>
    <row r="126" spans="1:65" s="2" customFormat="1" ht="16.5" customHeight="1">
      <c r="A126" s="38"/>
      <c r="B126" s="39"/>
      <c r="C126" s="221" t="s">
        <v>224</v>
      </c>
      <c r="D126" s="221" t="s">
        <v>205</v>
      </c>
      <c r="E126" s="222" t="s">
        <v>285</v>
      </c>
      <c r="F126" s="223" t="s">
        <v>286</v>
      </c>
      <c r="G126" s="224" t="s">
        <v>274</v>
      </c>
      <c r="H126" s="225">
        <v>1</v>
      </c>
      <c r="I126" s="226"/>
      <c r="J126" s="227">
        <f>ROUND(I126*H126,0)</f>
        <v>0</v>
      </c>
      <c r="K126" s="228"/>
      <c r="L126" s="44"/>
      <c r="M126" s="229" t="s">
        <v>1</v>
      </c>
      <c r="N126" s="230" t="s">
        <v>42</v>
      </c>
      <c r="O126" s="91"/>
      <c r="P126" s="231">
        <f>O126*H126</f>
        <v>0</v>
      </c>
      <c r="Q126" s="231">
        <v>9E-05</v>
      </c>
      <c r="R126" s="231">
        <f>Q126*H126</f>
        <v>9E-05</v>
      </c>
      <c r="S126" s="231">
        <v>0</v>
      </c>
      <c r="T126" s="23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209</v>
      </c>
      <c r="AT126" s="233" t="s">
        <v>205</v>
      </c>
      <c r="AU126" s="233" t="s">
        <v>86</v>
      </c>
      <c r="AY126" s="17" t="s">
        <v>204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</v>
      </c>
      <c r="BK126" s="234">
        <f>ROUND(I126*H126,0)</f>
        <v>0</v>
      </c>
      <c r="BL126" s="17" t="s">
        <v>209</v>
      </c>
      <c r="BM126" s="233" t="s">
        <v>287</v>
      </c>
    </row>
    <row r="127" spans="1:65" s="2" customFormat="1" ht="21.75" customHeight="1">
      <c r="A127" s="38"/>
      <c r="B127" s="39"/>
      <c r="C127" s="221" t="s">
        <v>220</v>
      </c>
      <c r="D127" s="221" t="s">
        <v>205</v>
      </c>
      <c r="E127" s="222" t="s">
        <v>288</v>
      </c>
      <c r="F127" s="223" t="s">
        <v>289</v>
      </c>
      <c r="G127" s="224" t="s">
        <v>219</v>
      </c>
      <c r="H127" s="225">
        <v>2910.05</v>
      </c>
      <c r="I127" s="226"/>
      <c r="J127" s="227">
        <f>ROUND(I127*H127,0)</f>
        <v>0</v>
      </c>
      <c r="K127" s="228"/>
      <c r="L127" s="44"/>
      <c r="M127" s="229" t="s">
        <v>1</v>
      </c>
      <c r="N127" s="230" t="s">
        <v>42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209</v>
      </c>
      <c r="AT127" s="233" t="s">
        <v>205</v>
      </c>
      <c r="AU127" s="233" t="s">
        <v>86</v>
      </c>
      <c r="AY127" s="17" t="s">
        <v>204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</v>
      </c>
      <c r="BK127" s="234">
        <f>ROUND(I127*H127,0)</f>
        <v>0</v>
      </c>
      <c r="BL127" s="17" t="s">
        <v>209</v>
      </c>
      <c r="BM127" s="233" t="s">
        <v>290</v>
      </c>
    </row>
    <row r="128" spans="1:51" s="12" customFormat="1" ht="12">
      <c r="A128" s="12"/>
      <c r="B128" s="235"/>
      <c r="C128" s="236"/>
      <c r="D128" s="237" t="s">
        <v>210</v>
      </c>
      <c r="E128" s="238" t="s">
        <v>1</v>
      </c>
      <c r="F128" s="239" t="s">
        <v>291</v>
      </c>
      <c r="G128" s="236"/>
      <c r="H128" s="240">
        <v>2468.32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46" t="s">
        <v>210</v>
      </c>
      <c r="AU128" s="246" t="s">
        <v>86</v>
      </c>
      <c r="AV128" s="12" t="s">
        <v>86</v>
      </c>
      <c r="AW128" s="12" t="s">
        <v>33</v>
      </c>
      <c r="AX128" s="12" t="s">
        <v>77</v>
      </c>
      <c r="AY128" s="246" t="s">
        <v>204</v>
      </c>
    </row>
    <row r="129" spans="1:51" s="12" customFormat="1" ht="12">
      <c r="A129" s="12"/>
      <c r="B129" s="235"/>
      <c r="C129" s="236"/>
      <c r="D129" s="237" t="s">
        <v>210</v>
      </c>
      <c r="E129" s="238" t="s">
        <v>1</v>
      </c>
      <c r="F129" s="239" t="s">
        <v>292</v>
      </c>
      <c r="G129" s="236"/>
      <c r="H129" s="240">
        <v>441.73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46" t="s">
        <v>210</v>
      </c>
      <c r="AU129" s="246" t="s">
        <v>86</v>
      </c>
      <c r="AV129" s="12" t="s">
        <v>86</v>
      </c>
      <c r="AW129" s="12" t="s">
        <v>33</v>
      </c>
      <c r="AX129" s="12" t="s">
        <v>77</v>
      </c>
      <c r="AY129" s="246" t="s">
        <v>204</v>
      </c>
    </row>
    <row r="130" spans="1:65" s="2" customFormat="1" ht="21.75" customHeight="1">
      <c r="A130" s="38"/>
      <c r="B130" s="39"/>
      <c r="C130" s="221" t="s">
        <v>232</v>
      </c>
      <c r="D130" s="221" t="s">
        <v>205</v>
      </c>
      <c r="E130" s="222" t="s">
        <v>293</v>
      </c>
      <c r="F130" s="223" t="s">
        <v>294</v>
      </c>
      <c r="G130" s="224" t="s">
        <v>219</v>
      </c>
      <c r="H130" s="225">
        <v>16818.9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209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209</v>
      </c>
      <c r="BM130" s="233" t="s">
        <v>295</v>
      </c>
    </row>
    <row r="131" spans="1:51" s="15" customFormat="1" ht="12">
      <c r="A131" s="15"/>
      <c r="B131" s="270"/>
      <c r="C131" s="271"/>
      <c r="D131" s="237" t="s">
        <v>210</v>
      </c>
      <c r="E131" s="272" t="s">
        <v>1</v>
      </c>
      <c r="F131" s="273" t="s">
        <v>296</v>
      </c>
      <c r="G131" s="271"/>
      <c r="H131" s="272" t="s">
        <v>1</v>
      </c>
      <c r="I131" s="274"/>
      <c r="J131" s="271"/>
      <c r="K131" s="271"/>
      <c r="L131" s="275"/>
      <c r="M131" s="276"/>
      <c r="N131" s="277"/>
      <c r="O131" s="277"/>
      <c r="P131" s="277"/>
      <c r="Q131" s="277"/>
      <c r="R131" s="277"/>
      <c r="S131" s="277"/>
      <c r="T131" s="27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9" t="s">
        <v>210</v>
      </c>
      <c r="AU131" s="279" t="s">
        <v>86</v>
      </c>
      <c r="AV131" s="15" t="s">
        <v>8</v>
      </c>
      <c r="AW131" s="15" t="s">
        <v>33</v>
      </c>
      <c r="AX131" s="15" t="s">
        <v>77</v>
      </c>
      <c r="AY131" s="279" t="s">
        <v>204</v>
      </c>
    </row>
    <row r="132" spans="1:51" s="12" customFormat="1" ht="12">
      <c r="A132" s="12"/>
      <c r="B132" s="235"/>
      <c r="C132" s="236"/>
      <c r="D132" s="237" t="s">
        <v>210</v>
      </c>
      <c r="E132" s="238" t="s">
        <v>1</v>
      </c>
      <c r="F132" s="239" t="s">
        <v>297</v>
      </c>
      <c r="G132" s="236"/>
      <c r="H132" s="240">
        <v>16818.9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6" t="s">
        <v>210</v>
      </c>
      <c r="AU132" s="246" t="s">
        <v>86</v>
      </c>
      <c r="AV132" s="12" t="s">
        <v>86</v>
      </c>
      <c r="AW132" s="12" t="s">
        <v>33</v>
      </c>
      <c r="AX132" s="12" t="s">
        <v>77</v>
      </c>
      <c r="AY132" s="246" t="s">
        <v>204</v>
      </c>
    </row>
    <row r="133" spans="1:65" s="2" customFormat="1" ht="21.75" customHeight="1">
      <c r="A133" s="38"/>
      <c r="B133" s="39"/>
      <c r="C133" s="221" t="s">
        <v>223</v>
      </c>
      <c r="D133" s="221" t="s">
        <v>205</v>
      </c>
      <c r="E133" s="222" t="s">
        <v>298</v>
      </c>
      <c r="F133" s="223" t="s">
        <v>299</v>
      </c>
      <c r="G133" s="224" t="s">
        <v>219</v>
      </c>
      <c r="H133" s="225">
        <v>16818.9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300</v>
      </c>
    </row>
    <row r="134" spans="1:65" s="2" customFormat="1" ht="21.75" customHeight="1">
      <c r="A134" s="38"/>
      <c r="B134" s="39"/>
      <c r="C134" s="221" t="s">
        <v>243</v>
      </c>
      <c r="D134" s="221" t="s">
        <v>205</v>
      </c>
      <c r="E134" s="222" t="s">
        <v>301</v>
      </c>
      <c r="F134" s="223" t="s">
        <v>302</v>
      </c>
      <c r="G134" s="224" t="s">
        <v>219</v>
      </c>
      <c r="H134" s="225">
        <v>4805.4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209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209</v>
      </c>
      <c r="BM134" s="233" t="s">
        <v>303</v>
      </c>
    </row>
    <row r="135" spans="1:51" s="12" customFormat="1" ht="12">
      <c r="A135" s="12"/>
      <c r="B135" s="235"/>
      <c r="C135" s="236"/>
      <c r="D135" s="237" t="s">
        <v>210</v>
      </c>
      <c r="E135" s="238" t="s">
        <v>1</v>
      </c>
      <c r="F135" s="239" t="s">
        <v>304</v>
      </c>
      <c r="G135" s="236"/>
      <c r="H135" s="240">
        <v>4805.4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46" t="s">
        <v>210</v>
      </c>
      <c r="AU135" s="246" t="s">
        <v>86</v>
      </c>
      <c r="AV135" s="12" t="s">
        <v>86</v>
      </c>
      <c r="AW135" s="12" t="s">
        <v>33</v>
      </c>
      <c r="AX135" s="12" t="s">
        <v>77</v>
      </c>
      <c r="AY135" s="246" t="s">
        <v>204</v>
      </c>
    </row>
    <row r="136" spans="1:65" s="2" customFormat="1" ht="21.75" customHeight="1">
      <c r="A136" s="38"/>
      <c r="B136" s="39"/>
      <c r="C136" s="221" t="s">
        <v>227</v>
      </c>
      <c r="D136" s="221" t="s">
        <v>205</v>
      </c>
      <c r="E136" s="222" t="s">
        <v>305</v>
      </c>
      <c r="F136" s="223" t="s">
        <v>306</v>
      </c>
      <c r="G136" s="224" t="s">
        <v>219</v>
      </c>
      <c r="H136" s="225">
        <v>1201.35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307</v>
      </c>
    </row>
    <row r="137" spans="1:51" s="12" customFormat="1" ht="12">
      <c r="A137" s="12"/>
      <c r="B137" s="235"/>
      <c r="C137" s="236"/>
      <c r="D137" s="237" t="s">
        <v>210</v>
      </c>
      <c r="E137" s="238" t="s">
        <v>1</v>
      </c>
      <c r="F137" s="239" t="s">
        <v>308</v>
      </c>
      <c r="G137" s="236"/>
      <c r="H137" s="240">
        <v>1201.35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6" t="s">
        <v>210</v>
      </c>
      <c r="AU137" s="246" t="s">
        <v>86</v>
      </c>
      <c r="AV137" s="12" t="s">
        <v>86</v>
      </c>
      <c r="AW137" s="12" t="s">
        <v>33</v>
      </c>
      <c r="AX137" s="12" t="s">
        <v>77</v>
      </c>
      <c r="AY137" s="246" t="s">
        <v>204</v>
      </c>
    </row>
    <row r="138" spans="1:65" s="2" customFormat="1" ht="21.75" customHeight="1">
      <c r="A138" s="38"/>
      <c r="B138" s="39"/>
      <c r="C138" s="221" t="s">
        <v>250</v>
      </c>
      <c r="D138" s="221" t="s">
        <v>205</v>
      </c>
      <c r="E138" s="222" t="s">
        <v>309</v>
      </c>
      <c r="F138" s="223" t="s">
        <v>310</v>
      </c>
      <c r="G138" s="224" t="s">
        <v>219</v>
      </c>
      <c r="H138" s="225">
        <v>1201.35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311</v>
      </c>
    </row>
    <row r="139" spans="1:51" s="12" customFormat="1" ht="12">
      <c r="A139" s="12"/>
      <c r="B139" s="235"/>
      <c r="C139" s="236"/>
      <c r="D139" s="237" t="s">
        <v>210</v>
      </c>
      <c r="E139" s="238" t="s">
        <v>1</v>
      </c>
      <c r="F139" s="239" t="s">
        <v>308</v>
      </c>
      <c r="G139" s="236"/>
      <c r="H139" s="240">
        <v>1201.35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46" t="s">
        <v>210</v>
      </c>
      <c r="AU139" s="246" t="s">
        <v>86</v>
      </c>
      <c r="AV139" s="12" t="s">
        <v>86</v>
      </c>
      <c r="AW139" s="12" t="s">
        <v>33</v>
      </c>
      <c r="AX139" s="12" t="s">
        <v>77</v>
      </c>
      <c r="AY139" s="246" t="s">
        <v>204</v>
      </c>
    </row>
    <row r="140" spans="1:65" s="2" customFormat="1" ht="21.75" customHeight="1">
      <c r="A140" s="38"/>
      <c r="B140" s="39"/>
      <c r="C140" s="221" t="s">
        <v>231</v>
      </c>
      <c r="D140" s="221" t="s">
        <v>205</v>
      </c>
      <c r="E140" s="222" t="s">
        <v>312</v>
      </c>
      <c r="F140" s="223" t="s">
        <v>313</v>
      </c>
      <c r="G140" s="224" t="s">
        <v>219</v>
      </c>
      <c r="H140" s="225">
        <v>16818.9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314</v>
      </c>
    </row>
    <row r="141" spans="1:51" s="12" customFormat="1" ht="12">
      <c r="A141" s="12"/>
      <c r="B141" s="235"/>
      <c r="C141" s="236"/>
      <c r="D141" s="237" t="s">
        <v>210</v>
      </c>
      <c r="E141" s="238" t="s">
        <v>1</v>
      </c>
      <c r="F141" s="239" t="s">
        <v>297</v>
      </c>
      <c r="G141" s="236"/>
      <c r="H141" s="240">
        <v>16818.9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6" t="s">
        <v>210</v>
      </c>
      <c r="AU141" s="246" t="s">
        <v>86</v>
      </c>
      <c r="AV141" s="12" t="s">
        <v>86</v>
      </c>
      <c r="AW141" s="12" t="s">
        <v>33</v>
      </c>
      <c r="AX141" s="12" t="s">
        <v>77</v>
      </c>
      <c r="AY141" s="246" t="s">
        <v>204</v>
      </c>
    </row>
    <row r="142" spans="1:65" s="2" customFormat="1" ht="21.75" customHeight="1">
      <c r="A142" s="38"/>
      <c r="B142" s="39"/>
      <c r="C142" s="221" t="s">
        <v>315</v>
      </c>
      <c r="D142" s="221" t="s">
        <v>205</v>
      </c>
      <c r="E142" s="222" t="s">
        <v>316</v>
      </c>
      <c r="F142" s="223" t="s">
        <v>317</v>
      </c>
      <c r="G142" s="224" t="s">
        <v>219</v>
      </c>
      <c r="H142" s="225">
        <v>7208.1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209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318</v>
      </c>
    </row>
    <row r="143" spans="1:51" s="12" customFormat="1" ht="12">
      <c r="A143" s="12"/>
      <c r="B143" s="235"/>
      <c r="C143" s="236"/>
      <c r="D143" s="237" t="s">
        <v>210</v>
      </c>
      <c r="E143" s="238" t="s">
        <v>1</v>
      </c>
      <c r="F143" s="239" t="s">
        <v>319</v>
      </c>
      <c r="G143" s="236"/>
      <c r="H143" s="240">
        <v>7208.1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46" t="s">
        <v>210</v>
      </c>
      <c r="AU143" s="246" t="s">
        <v>86</v>
      </c>
      <c r="AV143" s="12" t="s">
        <v>86</v>
      </c>
      <c r="AW143" s="12" t="s">
        <v>33</v>
      </c>
      <c r="AX143" s="12" t="s">
        <v>77</v>
      </c>
      <c r="AY143" s="246" t="s">
        <v>204</v>
      </c>
    </row>
    <row r="144" spans="1:65" s="2" customFormat="1" ht="21.75" customHeight="1">
      <c r="A144" s="38"/>
      <c r="B144" s="39"/>
      <c r="C144" s="221" t="s">
        <v>235</v>
      </c>
      <c r="D144" s="221" t="s">
        <v>205</v>
      </c>
      <c r="E144" s="222" t="s">
        <v>320</v>
      </c>
      <c r="F144" s="223" t="s">
        <v>321</v>
      </c>
      <c r="G144" s="224" t="s">
        <v>274</v>
      </c>
      <c r="H144" s="225">
        <v>39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209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209</v>
      </c>
      <c r="BM144" s="233" t="s">
        <v>322</v>
      </c>
    </row>
    <row r="145" spans="1:65" s="2" customFormat="1" ht="21.75" customHeight="1">
      <c r="A145" s="38"/>
      <c r="B145" s="39"/>
      <c r="C145" s="221" t="s">
        <v>9</v>
      </c>
      <c r="D145" s="221" t="s">
        <v>205</v>
      </c>
      <c r="E145" s="222" t="s">
        <v>323</v>
      </c>
      <c r="F145" s="223" t="s">
        <v>324</v>
      </c>
      <c r="G145" s="224" t="s">
        <v>274</v>
      </c>
      <c r="H145" s="225">
        <v>60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325</v>
      </c>
    </row>
    <row r="146" spans="1:65" s="2" customFormat="1" ht="21.75" customHeight="1">
      <c r="A146" s="38"/>
      <c r="B146" s="39"/>
      <c r="C146" s="221" t="s">
        <v>240</v>
      </c>
      <c r="D146" s="221" t="s">
        <v>205</v>
      </c>
      <c r="E146" s="222" t="s">
        <v>326</v>
      </c>
      <c r="F146" s="223" t="s">
        <v>327</v>
      </c>
      <c r="G146" s="224" t="s">
        <v>274</v>
      </c>
      <c r="H146" s="225">
        <v>6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328</v>
      </c>
    </row>
    <row r="147" spans="1:65" s="2" customFormat="1" ht="21.75" customHeight="1">
      <c r="A147" s="38"/>
      <c r="B147" s="39"/>
      <c r="C147" s="221" t="s">
        <v>329</v>
      </c>
      <c r="D147" s="221" t="s">
        <v>205</v>
      </c>
      <c r="E147" s="222" t="s">
        <v>330</v>
      </c>
      <c r="F147" s="223" t="s">
        <v>331</v>
      </c>
      <c r="G147" s="224" t="s">
        <v>274</v>
      </c>
      <c r="H147" s="225">
        <v>3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209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332</v>
      </c>
    </row>
    <row r="148" spans="1:65" s="2" customFormat="1" ht="21.75" customHeight="1">
      <c r="A148" s="38"/>
      <c r="B148" s="39"/>
      <c r="C148" s="221" t="s">
        <v>246</v>
      </c>
      <c r="D148" s="221" t="s">
        <v>205</v>
      </c>
      <c r="E148" s="222" t="s">
        <v>333</v>
      </c>
      <c r="F148" s="223" t="s">
        <v>334</v>
      </c>
      <c r="G148" s="224" t="s">
        <v>219</v>
      </c>
      <c r="H148" s="225">
        <v>11520.432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335</v>
      </c>
    </row>
    <row r="149" spans="1:51" s="12" customFormat="1" ht="12">
      <c r="A149" s="12"/>
      <c r="B149" s="235"/>
      <c r="C149" s="236"/>
      <c r="D149" s="237" t="s">
        <v>210</v>
      </c>
      <c r="E149" s="238" t="s">
        <v>1</v>
      </c>
      <c r="F149" s="239" t="s">
        <v>336</v>
      </c>
      <c r="G149" s="236"/>
      <c r="H149" s="240">
        <v>25074.971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6" t="s">
        <v>210</v>
      </c>
      <c r="AU149" s="246" t="s">
        <v>86</v>
      </c>
      <c r="AV149" s="12" t="s">
        <v>86</v>
      </c>
      <c r="AW149" s="12" t="s">
        <v>33</v>
      </c>
      <c r="AX149" s="12" t="s">
        <v>77</v>
      </c>
      <c r="AY149" s="246" t="s">
        <v>204</v>
      </c>
    </row>
    <row r="150" spans="1:51" s="12" customFormat="1" ht="12">
      <c r="A150" s="12"/>
      <c r="B150" s="235"/>
      <c r="C150" s="236"/>
      <c r="D150" s="237" t="s">
        <v>210</v>
      </c>
      <c r="E150" s="238" t="s">
        <v>1</v>
      </c>
      <c r="F150" s="239" t="s">
        <v>337</v>
      </c>
      <c r="G150" s="236"/>
      <c r="H150" s="240">
        <v>-2034.106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46" t="s">
        <v>210</v>
      </c>
      <c r="AU150" s="246" t="s">
        <v>86</v>
      </c>
      <c r="AV150" s="12" t="s">
        <v>86</v>
      </c>
      <c r="AW150" s="12" t="s">
        <v>33</v>
      </c>
      <c r="AX150" s="12" t="s">
        <v>77</v>
      </c>
      <c r="AY150" s="246" t="s">
        <v>204</v>
      </c>
    </row>
    <row r="151" spans="1:51" s="12" customFormat="1" ht="12">
      <c r="A151" s="12"/>
      <c r="B151" s="235"/>
      <c r="C151" s="236"/>
      <c r="D151" s="237" t="s">
        <v>210</v>
      </c>
      <c r="E151" s="238" t="s">
        <v>1</v>
      </c>
      <c r="F151" s="239" t="s">
        <v>338</v>
      </c>
      <c r="G151" s="236"/>
      <c r="H151" s="240">
        <v>-11520.433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6" t="s">
        <v>210</v>
      </c>
      <c r="AU151" s="246" t="s">
        <v>86</v>
      </c>
      <c r="AV151" s="12" t="s">
        <v>86</v>
      </c>
      <c r="AW151" s="12" t="s">
        <v>33</v>
      </c>
      <c r="AX151" s="12" t="s">
        <v>77</v>
      </c>
      <c r="AY151" s="246" t="s">
        <v>204</v>
      </c>
    </row>
    <row r="152" spans="1:65" s="2" customFormat="1" ht="21.75" customHeight="1">
      <c r="A152" s="38"/>
      <c r="B152" s="39"/>
      <c r="C152" s="221" t="s">
        <v>339</v>
      </c>
      <c r="D152" s="221" t="s">
        <v>205</v>
      </c>
      <c r="E152" s="222" t="s">
        <v>340</v>
      </c>
      <c r="F152" s="223" t="s">
        <v>341</v>
      </c>
      <c r="G152" s="224" t="s">
        <v>219</v>
      </c>
      <c r="H152" s="225">
        <v>11520.433</v>
      </c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209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209</v>
      </c>
      <c r="BM152" s="233" t="s">
        <v>342</v>
      </c>
    </row>
    <row r="153" spans="1:51" s="12" customFormat="1" ht="12">
      <c r="A153" s="12"/>
      <c r="B153" s="235"/>
      <c r="C153" s="236"/>
      <c r="D153" s="237" t="s">
        <v>210</v>
      </c>
      <c r="E153" s="238" t="s">
        <v>1</v>
      </c>
      <c r="F153" s="239" t="s">
        <v>343</v>
      </c>
      <c r="G153" s="236"/>
      <c r="H153" s="240">
        <v>11520.433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6" t="s">
        <v>210</v>
      </c>
      <c r="AU153" s="246" t="s">
        <v>86</v>
      </c>
      <c r="AV153" s="12" t="s">
        <v>86</v>
      </c>
      <c r="AW153" s="12" t="s">
        <v>33</v>
      </c>
      <c r="AX153" s="12" t="s">
        <v>77</v>
      </c>
      <c r="AY153" s="246" t="s">
        <v>204</v>
      </c>
    </row>
    <row r="154" spans="1:65" s="2" customFormat="1" ht="16.5" customHeight="1">
      <c r="A154" s="38"/>
      <c r="B154" s="39"/>
      <c r="C154" s="221" t="s">
        <v>249</v>
      </c>
      <c r="D154" s="221" t="s">
        <v>205</v>
      </c>
      <c r="E154" s="222" t="s">
        <v>344</v>
      </c>
      <c r="F154" s="223" t="s">
        <v>345</v>
      </c>
      <c r="G154" s="224" t="s">
        <v>219</v>
      </c>
      <c r="H154" s="225">
        <v>25291.518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209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346</v>
      </c>
    </row>
    <row r="155" spans="1:51" s="12" customFormat="1" ht="12">
      <c r="A155" s="12"/>
      <c r="B155" s="235"/>
      <c r="C155" s="236"/>
      <c r="D155" s="237" t="s">
        <v>210</v>
      </c>
      <c r="E155" s="238" t="s">
        <v>1</v>
      </c>
      <c r="F155" s="239" t="s">
        <v>347</v>
      </c>
      <c r="G155" s="236"/>
      <c r="H155" s="240">
        <v>356.885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6" t="s">
        <v>210</v>
      </c>
      <c r="AU155" s="246" t="s">
        <v>86</v>
      </c>
      <c r="AV155" s="12" t="s">
        <v>86</v>
      </c>
      <c r="AW155" s="12" t="s">
        <v>33</v>
      </c>
      <c r="AX155" s="12" t="s">
        <v>77</v>
      </c>
      <c r="AY155" s="246" t="s">
        <v>204</v>
      </c>
    </row>
    <row r="156" spans="1:51" s="12" customFormat="1" ht="12">
      <c r="A156" s="12"/>
      <c r="B156" s="235"/>
      <c r="C156" s="236"/>
      <c r="D156" s="237" t="s">
        <v>210</v>
      </c>
      <c r="E156" s="238" t="s">
        <v>1</v>
      </c>
      <c r="F156" s="239" t="s">
        <v>348</v>
      </c>
      <c r="G156" s="236"/>
      <c r="H156" s="240">
        <v>133.721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46" t="s">
        <v>210</v>
      </c>
      <c r="AU156" s="246" t="s">
        <v>86</v>
      </c>
      <c r="AV156" s="12" t="s">
        <v>86</v>
      </c>
      <c r="AW156" s="12" t="s">
        <v>33</v>
      </c>
      <c r="AX156" s="12" t="s">
        <v>77</v>
      </c>
      <c r="AY156" s="246" t="s">
        <v>204</v>
      </c>
    </row>
    <row r="157" spans="1:51" s="12" customFormat="1" ht="12">
      <c r="A157" s="12"/>
      <c r="B157" s="235"/>
      <c r="C157" s="236"/>
      <c r="D157" s="237" t="s">
        <v>210</v>
      </c>
      <c r="E157" s="238" t="s">
        <v>1</v>
      </c>
      <c r="F157" s="239" t="s">
        <v>349</v>
      </c>
      <c r="G157" s="236"/>
      <c r="H157" s="240">
        <v>364.44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6" t="s">
        <v>210</v>
      </c>
      <c r="AU157" s="246" t="s">
        <v>86</v>
      </c>
      <c r="AV157" s="12" t="s">
        <v>86</v>
      </c>
      <c r="AW157" s="12" t="s">
        <v>33</v>
      </c>
      <c r="AX157" s="12" t="s">
        <v>77</v>
      </c>
      <c r="AY157" s="246" t="s">
        <v>204</v>
      </c>
    </row>
    <row r="158" spans="1:51" s="12" customFormat="1" ht="12">
      <c r="A158" s="12"/>
      <c r="B158" s="235"/>
      <c r="C158" s="236"/>
      <c r="D158" s="237" t="s">
        <v>210</v>
      </c>
      <c r="E158" s="238" t="s">
        <v>1</v>
      </c>
      <c r="F158" s="239" t="s">
        <v>350</v>
      </c>
      <c r="G158" s="236"/>
      <c r="H158" s="240">
        <v>47.481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6" t="s">
        <v>210</v>
      </c>
      <c r="AU158" s="246" t="s">
        <v>86</v>
      </c>
      <c r="AV158" s="12" t="s">
        <v>86</v>
      </c>
      <c r="AW158" s="12" t="s">
        <v>33</v>
      </c>
      <c r="AX158" s="12" t="s">
        <v>77</v>
      </c>
      <c r="AY158" s="246" t="s">
        <v>204</v>
      </c>
    </row>
    <row r="159" spans="1:51" s="12" customFormat="1" ht="12">
      <c r="A159" s="12"/>
      <c r="B159" s="235"/>
      <c r="C159" s="236"/>
      <c r="D159" s="237" t="s">
        <v>210</v>
      </c>
      <c r="E159" s="238" t="s">
        <v>1</v>
      </c>
      <c r="F159" s="239" t="s">
        <v>351</v>
      </c>
      <c r="G159" s="236"/>
      <c r="H159" s="240">
        <v>55.36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6" t="s">
        <v>210</v>
      </c>
      <c r="AU159" s="246" t="s">
        <v>86</v>
      </c>
      <c r="AV159" s="12" t="s">
        <v>86</v>
      </c>
      <c r="AW159" s="12" t="s">
        <v>33</v>
      </c>
      <c r="AX159" s="12" t="s">
        <v>77</v>
      </c>
      <c r="AY159" s="246" t="s">
        <v>204</v>
      </c>
    </row>
    <row r="160" spans="1:51" s="12" customFormat="1" ht="12">
      <c r="A160" s="12"/>
      <c r="B160" s="235"/>
      <c r="C160" s="236"/>
      <c r="D160" s="237" t="s">
        <v>210</v>
      </c>
      <c r="E160" s="238" t="s">
        <v>1</v>
      </c>
      <c r="F160" s="239" t="s">
        <v>352</v>
      </c>
      <c r="G160" s="236"/>
      <c r="H160" s="240">
        <v>63.36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46" t="s">
        <v>210</v>
      </c>
      <c r="AU160" s="246" t="s">
        <v>86</v>
      </c>
      <c r="AV160" s="12" t="s">
        <v>86</v>
      </c>
      <c r="AW160" s="12" t="s">
        <v>33</v>
      </c>
      <c r="AX160" s="12" t="s">
        <v>77</v>
      </c>
      <c r="AY160" s="246" t="s">
        <v>204</v>
      </c>
    </row>
    <row r="161" spans="1:51" s="12" customFormat="1" ht="12">
      <c r="A161" s="12"/>
      <c r="B161" s="235"/>
      <c r="C161" s="236"/>
      <c r="D161" s="237" t="s">
        <v>210</v>
      </c>
      <c r="E161" s="238" t="s">
        <v>1</v>
      </c>
      <c r="F161" s="239" t="s">
        <v>353</v>
      </c>
      <c r="G161" s="236"/>
      <c r="H161" s="240">
        <v>61.5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6" t="s">
        <v>210</v>
      </c>
      <c r="AU161" s="246" t="s">
        <v>86</v>
      </c>
      <c r="AV161" s="12" t="s">
        <v>86</v>
      </c>
      <c r="AW161" s="12" t="s">
        <v>33</v>
      </c>
      <c r="AX161" s="12" t="s">
        <v>77</v>
      </c>
      <c r="AY161" s="246" t="s">
        <v>204</v>
      </c>
    </row>
    <row r="162" spans="1:51" s="12" customFormat="1" ht="12">
      <c r="A162" s="12"/>
      <c r="B162" s="235"/>
      <c r="C162" s="236"/>
      <c r="D162" s="237" t="s">
        <v>210</v>
      </c>
      <c r="E162" s="238" t="s">
        <v>1</v>
      </c>
      <c r="F162" s="239" t="s">
        <v>354</v>
      </c>
      <c r="G162" s="236"/>
      <c r="H162" s="240">
        <v>4.8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46" t="s">
        <v>210</v>
      </c>
      <c r="AU162" s="246" t="s">
        <v>86</v>
      </c>
      <c r="AV162" s="12" t="s">
        <v>86</v>
      </c>
      <c r="AW162" s="12" t="s">
        <v>33</v>
      </c>
      <c r="AX162" s="12" t="s">
        <v>77</v>
      </c>
      <c r="AY162" s="246" t="s">
        <v>204</v>
      </c>
    </row>
    <row r="163" spans="1:51" s="12" customFormat="1" ht="12">
      <c r="A163" s="12"/>
      <c r="B163" s="235"/>
      <c r="C163" s="236"/>
      <c r="D163" s="237" t="s">
        <v>210</v>
      </c>
      <c r="E163" s="238" t="s">
        <v>1</v>
      </c>
      <c r="F163" s="239" t="s">
        <v>355</v>
      </c>
      <c r="G163" s="236"/>
      <c r="H163" s="240">
        <v>176.971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46" t="s">
        <v>210</v>
      </c>
      <c r="AU163" s="246" t="s">
        <v>86</v>
      </c>
      <c r="AV163" s="12" t="s">
        <v>86</v>
      </c>
      <c r="AW163" s="12" t="s">
        <v>33</v>
      </c>
      <c r="AX163" s="12" t="s">
        <v>77</v>
      </c>
      <c r="AY163" s="246" t="s">
        <v>204</v>
      </c>
    </row>
    <row r="164" spans="1:51" s="12" customFormat="1" ht="12">
      <c r="A164" s="12"/>
      <c r="B164" s="235"/>
      <c r="C164" s="236"/>
      <c r="D164" s="237" t="s">
        <v>210</v>
      </c>
      <c r="E164" s="238" t="s">
        <v>1</v>
      </c>
      <c r="F164" s="239" t="s">
        <v>356</v>
      </c>
      <c r="G164" s="236"/>
      <c r="H164" s="240">
        <v>24027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46" t="s">
        <v>210</v>
      </c>
      <c r="AU164" s="246" t="s">
        <v>86</v>
      </c>
      <c r="AV164" s="12" t="s">
        <v>86</v>
      </c>
      <c r="AW164" s="12" t="s">
        <v>33</v>
      </c>
      <c r="AX164" s="12" t="s">
        <v>77</v>
      </c>
      <c r="AY164" s="246" t="s">
        <v>204</v>
      </c>
    </row>
    <row r="165" spans="1:65" s="2" customFormat="1" ht="21.75" customHeight="1">
      <c r="A165" s="38"/>
      <c r="B165" s="39"/>
      <c r="C165" s="221" t="s">
        <v>7</v>
      </c>
      <c r="D165" s="221" t="s">
        <v>205</v>
      </c>
      <c r="E165" s="222" t="s">
        <v>357</v>
      </c>
      <c r="F165" s="223" t="s">
        <v>358</v>
      </c>
      <c r="G165" s="224" t="s">
        <v>208</v>
      </c>
      <c r="H165" s="225">
        <v>8362.49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209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359</v>
      </c>
    </row>
    <row r="166" spans="1:51" s="12" customFormat="1" ht="12">
      <c r="A166" s="12"/>
      <c r="B166" s="235"/>
      <c r="C166" s="236"/>
      <c r="D166" s="237" t="s">
        <v>210</v>
      </c>
      <c r="E166" s="238" t="s">
        <v>1</v>
      </c>
      <c r="F166" s="239" t="s">
        <v>360</v>
      </c>
      <c r="G166" s="236"/>
      <c r="H166" s="240">
        <v>8362.49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46" t="s">
        <v>210</v>
      </c>
      <c r="AU166" s="246" t="s">
        <v>86</v>
      </c>
      <c r="AV166" s="12" t="s">
        <v>86</v>
      </c>
      <c r="AW166" s="12" t="s">
        <v>33</v>
      </c>
      <c r="AX166" s="12" t="s">
        <v>77</v>
      </c>
      <c r="AY166" s="246" t="s">
        <v>204</v>
      </c>
    </row>
    <row r="167" spans="1:65" s="2" customFormat="1" ht="21.75" customHeight="1">
      <c r="A167" s="38"/>
      <c r="B167" s="39"/>
      <c r="C167" s="221" t="s">
        <v>361</v>
      </c>
      <c r="D167" s="221" t="s">
        <v>205</v>
      </c>
      <c r="E167" s="222" t="s">
        <v>362</v>
      </c>
      <c r="F167" s="223" t="s">
        <v>363</v>
      </c>
      <c r="G167" s="224" t="s">
        <v>208</v>
      </c>
      <c r="H167" s="225">
        <v>8362.49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209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364</v>
      </c>
    </row>
    <row r="168" spans="1:65" s="2" customFormat="1" ht="16.5" customHeight="1">
      <c r="A168" s="38"/>
      <c r="B168" s="39"/>
      <c r="C168" s="280" t="s">
        <v>365</v>
      </c>
      <c r="D168" s="280" t="s">
        <v>366</v>
      </c>
      <c r="E168" s="281" t="s">
        <v>367</v>
      </c>
      <c r="F168" s="282" t="s">
        <v>368</v>
      </c>
      <c r="G168" s="283" t="s">
        <v>369</v>
      </c>
      <c r="H168" s="284">
        <v>250.875</v>
      </c>
      <c r="I168" s="285"/>
      <c r="J168" s="286">
        <f>ROUND(I168*H168,0)</f>
        <v>0</v>
      </c>
      <c r="K168" s="287"/>
      <c r="L168" s="288"/>
      <c r="M168" s="289" t="s">
        <v>1</v>
      </c>
      <c r="N168" s="290" t="s">
        <v>42</v>
      </c>
      <c r="O168" s="91"/>
      <c r="P168" s="231">
        <f>O168*H168</f>
        <v>0</v>
      </c>
      <c r="Q168" s="231">
        <v>0.001</v>
      </c>
      <c r="R168" s="231">
        <f>Q168*H168</f>
        <v>0.250875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223</v>
      </c>
      <c r="AT168" s="233" t="s">
        <v>366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209</v>
      </c>
      <c r="BM168" s="233" t="s">
        <v>370</v>
      </c>
    </row>
    <row r="169" spans="1:51" s="12" customFormat="1" ht="12">
      <c r="A169" s="12"/>
      <c r="B169" s="235"/>
      <c r="C169" s="236"/>
      <c r="D169" s="237" t="s">
        <v>210</v>
      </c>
      <c r="E169" s="238" t="s">
        <v>1</v>
      </c>
      <c r="F169" s="239" t="s">
        <v>371</v>
      </c>
      <c r="G169" s="236"/>
      <c r="H169" s="240">
        <v>250.875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46" t="s">
        <v>210</v>
      </c>
      <c r="AU169" s="246" t="s">
        <v>86</v>
      </c>
      <c r="AV169" s="12" t="s">
        <v>86</v>
      </c>
      <c r="AW169" s="12" t="s">
        <v>33</v>
      </c>
      <c r="AX169" s="12" t="s">
        <v>77</v>
      </c>
      <c r="AY169" s="246" t="s">
        <v>204</v>
      </c>
    </row>
    <row r="170" spans="1:65" s="2" customFormat="1" ht="16.5" customHeight="1">
      <c r="A170" s="38"/>
      <c r="B170" s="39"/>
      <c r="C170" s="221" t="s">
        <v>253</v>
      </c>
      <c r="D170" s="221" t="s">
        <v>205</v>
      </c>
      <c r="E170" s="222" t="s">
        <v>372</v>
      </c>
      <c r="F170" s="223" t="s">
        <v>373</v>
      </c>
      <c r="G170" s="224" t="s">
        <v>374</v>
      </c>
      <c r="H170" s="225">
        <v>97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209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209</v>
      </c>
      <c r="BM170" s="233" t="s">
        <v>375</v>
      </c>
    </row>
    <row r="171" spans="1:65" s="2" customFormat="1" ht="16.5" customHeight="1">
      <c r="A171" s="38"/>
      <c r="B171" s="39"/>
      <c r="C171" s="221" t="s">
        <v>376</v>
      </c>
      <c r="D171" s="221" t="s">
        <v>205</v>
      </c>
      <c r="E171" s="222" t="s">
        <v>377</v>
      </c>
      <c r="F171" s="223" t="s">
        <v>378</v>
      </c>
      <c r="G171" s="224" t="s">
        <v>208</v>
      </c>
      <c r="H171" s="225">
        <v>1235.66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379</v>
      </c>
    </row>
    <row r="172" spans="1:65" s="2" customFormat="1" ht="21.75" customHeight="1">
      <c r="A172" s="38"/>
      <c r="B172" s="39"/>
      <c r="C172" s="221" t="s">
        <v>256</v>
      </c>
      <c r="D172" s="221" t="s">
        <v>205</v>
      </c>
      <c r="E172" s="222" t="s">
        <v>380</v>
      </c>
      <c r="F172" s="223" t="s">
        <v>381</v>
      </c>
      <c r="G172" s="224" t="s">
        <v>208</v>
      </c>
      <c r="H172" s="225">
        <v>926.745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209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209</v>
      </c>
      <c r="BM172" s="233" t="s">
        <v>382</v>
      </c>
    </row>
    <row r="173" spans="1:51" s="12" customFormat="1" ht="12">
      <c r="A173" s="12"/>
      <c r="B173" s="235"/>
      <c r="C173" s="236"/>
      <c r="D173" s="237" t="s">
        <v>210</v>
      </c>
      <c r="E173" s="238" t="s">
        <v>1</v>
      </c>
      <c r="F173" s="239" t="s">
        <v>383</v>
      </c>
      <c r="G173" s="236"/>
      <c r="H173" s="240">
        <v>926.745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46" t="s">
        <v>210</v>
      </c>
      <c r="AU173" s="246" t="s">
        <v>86</v>
      </c>
      <c r="AV173" s="12" t="s">
        <v>86</v>
      </c>
      <c r="AW173" s="12" t="s">
        <v>33</v>
      </c>
      <c r="AX173" s="12" t="s">
        <v>77</v>
      </c>
      <c r="AY173" s="246" t="s">
        <v>204</v>
      </c>
    </row>
    <row r="174" spans="1:65" s="2" customFormat="1" ht="21.75" customHeight="1">
      <c r="A174" s="38"/>
      <c r="B174" s="39"/>
      <c r="C174" s="280" t="s">
        <v>384</v>
      </c>
      <c r="D174" s="280" t="s">
        <v>366</v>
      </c>
      <c r="E174" s="281" t="s">
        <v>385</v>
      </c>
      <c r="F174" s="282" t="s">
        <v>386</v>
      </c>
      <c r="G174" s="283" t="s">
        <v>208</v>
      </c>
      <c r="H174" s="284">
        <v>1111.77</v>
      </c>
      <c r="I174" s="285"/>
      <c r="J174" s="286">
        <f>ROUND(I174*H174,0)</f>
        <v>0</v>
      </c>
      <c r="K174" s="287"/>
      <c r="L174" s="288"/>
      <c r="M174" s="289" t="s">
        <v>1</v>
      </c>
      <c r="N174" s="290" t="s">
        <v>42</v>
      </c>
      <c r="O174" s="91"/>
      <c r="P174" s="231">
        <f>O174*H174</f>
        <v>0</v>
      </c>
      <c r="Q174" s="231">
        <v>0.00052</v>
      </c>
      <c r="R174" s="231">
        <f>Q174*H174</f>
        <v>0.5781204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223</v>
      </c>
      <c r="AT174" s="233" t="s">
        <v>366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209</v>
      </c>
      <c r="BM174" s="233" t="s">
        <v>387</v>
      </c>
    </row>
    <row r="175" spans="1:51" s="12" customFormat="1" ht="12">
      <c r="A175" s="12"/>
      <c r="B175" s="235"/>
      <c r="C175" s="236"/>
      <c r="D175" s="237" t="s">
        <v>210</v>
      </c>
      <c r="E175" s="238" t="s">
        <v>1</v>
      </c>
      <c r="F175" s="239" t="s">
        <v>388</v>
      </c>
      <c r="G175" s="236"/>
      <c r="H175" s="240">
        <v>1111.77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46" t="s">
        <v>210</v>
      </c>
      <c r="AU175" s="246" t="s">
        <v>86</v>
      </c>
      <c r="AV175" s="12" t="s">
        <v>86</v>
      </c>
      <c r="AW175" s="12" t="s">
        <v>33</v>
      </c>
      <c r="AX175" s="12" t="s">
        <v>77</v>
      </c>
      <c r="AY175" s="246" t="s">
        <v>204</v>
      </c>
    </row>
    <row r="176" spans="1:65" s="2" customFormat="1" ht="21.75" customHeight="1">
      <c r="A176" s="38"/>
      <c r="B176" s="39"/>
      <c r="C176" s="221" t="s">
        <v>389</v>
      </c>
      <c r="D176" s="221" t="s">
        <v>205</v>
      </c>
      <c r="E176" s="222" t="s">
        <v>390</v>
      </c>
      <c r="F176" s="223" t="s">
        <v>391</v>
      </c>
      <c r="G176" s="224" t="s">
        <v>208</v>
      </c>
      <c r="H176" s="225">
        <v>308.915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0.03797</v>
      </c>
      <c r="R176" s="231">
        <f>Q176*H176</f>
        <v>11.72950255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209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392</v>
      </c>
    </row>
    <row r="177" spans="1:51" s="12" customFormat="1" ht="12">
      <c r="A177" s="12"/>
      <c r="B177" s="235"/>
      <c r="C177" s="236"/>
      <c r="D177" s="237" t="s">
        <v>210</v>
      </c>
      <c r="E177" s="238" t="s">
        <v>1</v>
      </c>
      <c r="F177" s="239" t="s">
        <v>393</v>
      </c>
      <c r="G177" s="236"/>
      <c r="H177" s="240">
        <v>308.915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46" t="s">
        <v>210</v>
      </c>
      <c r="AU177" s="246" t="s">
        <v>86</v>
      </c>
      <c r="AV177" s="12" t="s">
        <v>86</v>
      </c>
      <c r="AW177" s="12" t="s">
        <v>33</v>
      </c>
      <c r="AX177" s="12" t="s">
        <v>77</v>
      </c>
      <c r="AY177" s="246" t="s">
        <v>204</v>
      </c>
    </row>
    <row r="178" spans="1:65" s="2" customFormat="1" ht="21.75" customHeight="1">
      <c r="A178" s="38"/>
      <c r="B178" s="39"/>
      <c r="C178" s="221" t="s">
        <v>394</v>
      </c>
      <c r="D178" s="221" t="s">
        <v>205</v>
      </c>
      <c r="E178" s="222" t="s">
        <v>395</v>
      </c>
      <c r="F178" s="223" t="s">
        <v>396</v>
      </c>
      <c r="G178" s="224" t="s">
        <v>208</v>
      </c>
      <c r="H178" s="225">
        <v>3706.98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209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209</v>
      </c>
      <c r="BM178" s="233" t="s">
        <v>397</v>
      </c>
    </row>
    <row r="179" spans="1:51" s="12" customFormat="1" ht="12">
      <c r="A179" s="12"/>
      <c r="B179" s="235"/>
      <c r="C179" s="236"/>
      <c r="D179" s="237" t="s">
        <v>210</v>
      </c>
      <c r="E179" s="238" t="s">
        <v>1</v>
      </c>
      <c r="F179" s="239" t="s">
        <v>398</v>
      </c>
      <c r="G179" s="236"/>
      <c r="H179" s="240">
        <v>3706.98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46" t="s">
        <v>210</v>
      </c>
      <c r="AU179" s="246" t="s">
        <v>86</v>
      </c>
      <c r="AV179" s="12" t="s">
        <v>86</v>
      </c>
      <c r="AW179" s="12" t="s">
        <v>33</v>
      </c>
      <c r="AX179" s="12" t="s">
        <v>77</v>
      </c>
      <c r="AY179" s="246" t="s">
        <v>204</v>
      </c>
    </row>
    <row r="180" spans="1:65" s="2" customFormat="1" ht="16.5" customHeight="1">
      <c r="A180" s="38"/>
      <c r="B180" s="39"/>
      <c r="C180" s="280" t="s">
        <v>399</v>
      </c>
      <c r="D180" s="280" t="s">
        <v>366</v>
      </c>
      <c r="E180" s="281" t="s">
        <v>400</v>
      </c>
      <c r="F180" s="282" t="s">
        <v>401</v>
      </c>
      <c r="G180" s="283" t="s">
        <v>219</v>
      </c>
      <c r="H180" s="284">
        <v>370.698</v>
      </c>
      <c r="I180" s="285"/>
      <c r="J180" s="286">
        <f>ROUND(I180*H180,0)</f>
        <v>0</v>
      </c>
      <c r="K180" s="287"/>
      <c r="L180" s="288"/>
      <c r="M180" s="289" t="s">
        <v>1</v>
      </c>
      <c r="N180" s="290" t="s">
        <v>42</v>
      </c>
      <c r="O180" s="91"/>
      <c r="P180" s="231">
        <f>O180*H180</f>
        <v>0</v>
      </c>
      <c r="Q180" s="231">
        <v>0.2</v>
      </c>
      <c r="R180" s="231">
        <f>Q180*H180</f>
        <v>74.1396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223</v>
      </c>
      <c r="AT180" s="233" t="s">
        <v>366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402</v>
      </c>
    </row>
    <row r="181" spans="1:51" s="12" customFormat="1" ht="12">
      <c r="A181" s="12"/>
      <c r="B181" s="235"/>
      <c r="C181" s="236"/>
      <c r="D181" s="237" t="s">
        <v>210</v>
      </c>
      <c r="E181" s="238" t="s">
        <v>1</v>
      </c>
      <c r="F181" s="239" t="s">
        <v>403</v>
      </c>
      <c r="G181" s="236"/>
      <c r="H181" s="240">
        <v>370.698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46" t="s">
        <v>210</v>
      </c>
      <c r="AU181" s="246" t="s">
        <v>86</v>
      </c>
      <c r="AV181" s="12" t="s">
        <v>86</v>
      </c>
      <c r="AW181" s="12" t="s">
        <v>33</v>
      </c>
      <c r="AX181" s="12" t="s">
        <v>77</v>
      </c>
      <c r="AY181" s="246" t="s">
        <v>204</v>
      </c>
    </row>
    <row r="182" spans="1:63" s="11" customFormat="1" ht="22.8" customHeight="1">
      <c r="A182" s="11"/>
      <c r="B182" s="207"/>
      <c r="C182" s="208"/>
      <c r="D182" s="209" t="s">
        <v>76</v>
      </c>
      <c r="E182" s="268" t="s">
        <v>404</v>
      </c>
      <c r="F182" s="268" t="s">
        <v>405</v>
      </c>
      <c r="G182" s="208"/>
      <c r="H182" s="208"/>
      <c r="I182" s="211"/>
      <c r="J182" s="269">
        <f>BK182</f>
        <v>0</v>
      </c>
      <c r="K182" s="208"/>
      <c r="L182" s="213"/>
      <c r="M182" s="214"/>
      <c r="N182" s="215"/>
      <c r="O182" s="215"/>
      <c r="P182" s="216">
        <f>P183</f>
        <v>0</v>
      </c>
      <c r="Q182" s="215"/>
      <c r="R182" s="216">
        <f>R183</f>
        <v>0</v>
      </c>
      <c r="S182" s="215"/>
      <c r="T182" s="217">
        <f>T183</f>
        <v>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218" t="s">
        <v>8</v>
      </c>
      <c r="AT182" s="219" t="s">
        <v>76</v>
      </c>
      <c r="AU182" s="219" t="s">
        <v>8</v>
      </c>
      <c r="AY182" s="218" t="s">
        <v>204</v>
      </c>
      <c r="BK182" s="220">
        <f>BK183</f>
        <v>0</v>
      </c>
    </row>
    <row r="183" spans="1:65" s="2" customFormat="1" ht="21.75" customHeight="1">
      <c r="A183" s="38"/>
      <c r="B183" s="39"/>
      <c r="C183" s="221" t="s">
        <v>406</v>
      </c>
      <c r="D183" s="221" t="s">
        <v>205</v>
      </c>
      <c r="E183" s="222" t="s">
        <v>407</v>
      </c>
      <c r="F183" s="223" t="s">
        <v>408</v>
      </c>
      <c r="G183" s="224" t="s">
        <v>230</v>
      </c>
      <c r="H183" s="225">
        <v>86.704</v>
      </c>
      <c r="I183" s="226"/>
      <c r="J183" s="227">
        <f>ROUND(I183*H183,0)</f>
        <v>0</v>
      </c>
      <c r="K183" s="228"/>
      <c r="L183" s="44"/>
      <c r="M183" s="258" t="s">
        <v>1</v>
      </c>
      <c r="N183" s="259" t="s">
        <v>42</v>
      </c>
      <c r="O183" s="260"/>
      <c r="P183" s="261">
        <f>O183*H183</f>
        <v>0</v>
      </c>
      <c r="Q183" s="261">
        <v>0</v>
      </c>
      <c r="R183" s="261">
        <f>Q183*H183</f>
        <v>0</v>
      </c>
      <c r="S183" s="261">
        <v>0</v>
      </c>
      <c r="T183" s="26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209</v>
      </c>
      <c r="AT183" s="233" t="s">
        <v>205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209</v>
      </c>
      <c r="BM183" s="233" t="s">
        <v>409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67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F695" sheet="1" objects="1" scenarios="1" formatColumns="0" formatRows="0" autoFilter="0"/>
  <autoFilter ref="C118:K18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179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410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21</v>
      </c>
      <c r="E12" s="38"/>
      <c r="F12" s="141" t="s">
        <v>22</v>
      </c>
      <c r="G12" s="38"/>
      <c r="H12" s="38"/>
      <c r="I12" s="151" t="s">
        <v>23</v>
      </c>
      <c r="J12" s="154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25</v>
      </c>
      <c r="E14" s="38"/>
      <c r="F14" s="38"/>
      <c r="G14" s="38"/>
      <c r="H14" s="38"/>
      <c r="I14" s="151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1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29</v>
      </c>
      <c r="E17" s="38"/>
      <c r="F17" s="38"/>
      <c r="G17" s="38"/>
      <c r="H17" s="38"/>
      <c r="I17" s="151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31</v>
      </c>
      <c r="E20" s="38"/>
      <c r="F20" s="38"/>
      <c r="G20" s="38"/>
      <c r="H20" s="38"/>
      <c r="I20" s="151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1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34</v>
      </c>
      <c r="E23" s="38"/>
      <c r="F23" s="38"/>
      <c r="G23" s="38"/>
      <c r="H23" s="38"/>
      <c r="I23" s="151" t="s">
        <v>26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37</v>
      </c>
      <c r="E30" s="38"/>
      <c r="F30" s="38"/>
      <c r="G30" s="38"/>
      <c r="H30" s="38"/>
      <c r="I30" s="38"/>
      <c r="J30" s="161">
        <f>ROUND(J143,0)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39</v>
      </c>
      <c r="G32" s="38"/>
      <c r="H32" s="38"/>
      <c r="I32" s="162" t="s">
        <v>38</v>
      </c>
      <c r="J32" s="16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41</v>
      </c>
      <c r="E33" s="151" t="s">
        <v>42</v>
      </c>
      <c r="F33" s="164">
        <f>ROUND((SUM(BE143:BE607)),0)</f>
        <v>0</v>
      </c>
      <c r="G33" s="38"/>
      <c r="H33" s="38"/>
      <c r="I33" s="165">
        <v>0.21</v>
      </c>
      <c r="J33" s="164">
        <f>ROUND(((SUM(BE143:BE607))*I33),0)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43</v>
      </c>
      <c r="F34" s="164">
        <f>ROUND((SUM(BF143:BF607)),0)</f>
        <v>0</v>
      </c>
      <c r="G34" s="38"/>
      <c r="H34" s="38"/>
      <c r="I34" s="165">
        <v>0.15</v>
      </c>
      <c r="J34" s="164">
        <f>ROUND(((SUM(BF143:BF607))*I34),0)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44</v>
      </c>
      <c r="F35" s="164">
        <f>ROUND((SUM(BG143:BG607)),0)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45</v>
      </c>
      <c r="F36" s="164">
        <f>ROUND((SUM(BH143:BH607)),0)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46</v>
      </c>
      <c r="F37" s="164">
        <f>ROUND((SUM(BI143:BI607)),0)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030 - SO P  Výrobní hala P1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Hazlov</v>
      </c>
      <c r="G89" s="40"/>
      <c r="H89" s="40"/>
      <c r="I89" s="32" t="s">
        <v>23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ABYDOS IDEA s.r.o. Hazlov</v>
      </c>
      <c r="G91" s="40"/>
      <c r="H91" s="40"/>
      <c r="I91" s="32" t="s">
        <v>31</v>
      </c>
      <c r="J91" s="36" t="str">
        <f>E21</f>
        <v>TMS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182</v>
      </c>
      <c r="D94" s="186"/>
      <c r="E94" s="186"/>
      <c r="F94" s="186"/>
      <c r="G94" s="186"/>
      <c r="H94" s="186"/>
      <c r="I94" s="186"/>
      <c r="J94" s="187" t="s">
        <v>183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184</v>
      </c>
      <c r="D96" s="40"/>
      <c r="E96" s="40"/>
      <c r="F96" s="40"/>
      <c r="G96" s="40"/>
      <c r="H96" s="40"/>
      <c r="I96" s="40"/>
      <c r="J96" s="110">
        <f>J143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185</v>
      </c>
    </row>
    <row r="97" spans="1:31" s="9" customFormat="1" ht="24.95" customHeight="1">
      <c r="A97" s="9"/>
      <c r="B97" s="189"/>
      <c r="C97" s="190"/>
      <c r="D97" s="191" t="s">
        <v>266</v>
      </c>
      <c r="E97" s="192"/>
      <c r="F97" s="192"/>
      <c r="G97" s="192"/>
      <c r="H97" s="192"/>
      <c r="I97" s="192"/>
      <c r="J97" s="193">
        <f>J144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3"/>
      <c r="C98" s="133"/>
      <c r="D98" s="264" t="s">
        <v>267</v>
      </c>
      <c r="E98" s="265"/>
      <c r="F98" s="265"/>
      <c r="G98" s="265"/>
      <c r="H98" s="265"/>
      <c r="I98" s="265"/>
      <c r="J98" s="266">
        <f>J145</f>
        <v>0</v>
      </c>
      <c r="K98" s="133"/>
      <c r="L98" s="26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3"/>
      <c r="C99" s="133"/>
      <c r="D99" s="264" t="s">
        <v>411</v>
      </c>
      <c r="E99" s="265"/>
      <c r="F99" s="265"/>
      <c r="G99" s="265"/>
      <c r="H99" s="265"/>
      <c r="I99" s="265"/>
      <c r="J99" s="266">
        <f>J173</f>
        <v>0</v>
      </c>
      <c r="K99" s="133"/>
      <c r="L99" s="26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3"/>
      <c r="C100" s="133"/>
      <c r="D100" s="264" t="s">
        <v>412</v>
      </c>
      <c r="E100" s="265"/>
      <c r="F100" s="265"/>
      <c r="G100" s="265"/>
      <c r="H100" s="265"/>
      <c r="I100" s="265"/>
      <c r="J100" s="266">
        <f>J218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413</v>
      </c>
      <c r="E101" s="265"/>
      <c r="F101" s="265"/>
      <c r="G101" s="265"/>
      <c r="H101" s="265"/>
      <c r="I101" s="265"/>
      <c r="J101" s="266">
        <f>J252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414</v>
      </c>
      <c r="E102" s="265"/>
      <c r="F102" s="265"/>
      <c r="G102" s="265"/>
      <c r="H102" s="265"/>
      <c r="I102" s="265"/>
      <c r="J102" s="266">
        <f>J294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415</v>
      </c>
      <c r="E103" s="265"/>
      <c r="F103" s="265"/>
      <c r="G103" s="265"/>
      <c r="H103" s="265"/>
      <c r="I103" s="265"/>
      <c r="J103" s="266">
        <f>J320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416</v>
      </c>
      <c r="E104" s="265"/>
      <c r="F104" s="265"/>
      <c r="G104" s="265"/>
      <c r="H104" s="265"/>
      <c r="I104" s="265"/>
      <c r="J104" s="266">
        <f>J335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417</v>
      </c>
      <c r="E105" s="265"/>
      <c r="F105" s="265"/>
      <c r="G105" s="265"/>
      <c r="H105" s="265"/>
      <c r="I105" s="265"/>
      <c r="J105" s="266">
        <f>J338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14" customFormat="1" ht="19.9" customHeight="1">
      <c r="A106" s="14"/>
      <c r="B106" s="263"/>
      <c r="C106" s="133"/>
      <c r="D106" s="264" t="s">
        <v>418</v>
      </c>
      <c r="E106" s="265"/>
      <c r="F106" s="265"/>
      <c r="G106" s="265"/>
      <c r="H106" s="265"/>
      <c r="I106" s="265"/>
      <c r="J106" s="266">
        <f>J363</f>
        <v>0</v>
      </c>
      <c r="K106" s="133"/>
      <c r="L106" s="26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14" customFormat="1" ht="19.9" customHeight="1">
      <c r="A107" s="14"/>
      <c r="B107" s="263"/>
      <c r="C107" s="133"/>
      <c r="D107" s="264" t="s">
        <v>419</v>
      </c>
      <c r="E107" s="265"/>
      <c r="F107" s="265"/>
      <c r="G107" s="265"/>
      <c r="H107" s="265"/>
      <c r="I107" s="265"/>
      <c r="J107" s="266">
        <f>J370</f>
        <v>0</v>
      </c>
      <c r="K107" s="133"/>
      <c r="L107" s="26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4" customFormat="1" ht="19.9" customHeight="1">
      <c r="A108" s="14"/>
      <c r="B108" s="263"/>
      <c r="C108" s="133"/>
      <c r="D108" s="264" t="s">
        <v>420</v>
      </c>
      <c r="E108" s="265"/>
      <c r="F108" s="265"/>
      <c r="G108" s="265"/>
      <c r="H108" s="265"/>
      <c r="I108" s="265"/>
      <c r="J108" s="266">
        <f>J379</f>
        <v>0</v>
      </c>
      <c r="K108" s="133"/>
      <c r="L108" s="26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4" customFormat="1" ht="19.9" customHeight="1">
      <c r="A109" s="14"/>
      <c r="B109" s="263"/>
      <c r="C109" s="133"/>
      <c r="D109" s="264" t="s">
        <v>421</v>
      </c>
      <c r="E109" s="265"/>
      <c r="F109" s="265"/>
      <c r="G109" s="265"/>
      <c r="H109" s="265"/>
      <c r="I109" s="265"/>
      <c r="J109" s="266">
        <f>J389</f>
        <v>0</v>
      </c>
      <c r="K109" s="133"/>
      <c r="L109" s="26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4" customFormat="1" ht="19.9" customHeight="1">
      <c r="A110" s="14"/>
      <c r="B110" s="263"/>
      <c r="C110" s="133"/>
      <c r="D110" s="264" t="s">
        <v>422</v>
      </c>
      <c r="E110" s="265"/>
      <c r="F110" s="265"/>
      <c r="G110" s="265"/>
      <c r="H110" s="265"/>
      <c r="I110" s="265"/>
      <c r="J110" s="266">
        <f>J393</f>
        <v>0</v>
      </c>
      <c r="K110" s="133"/>
      <c r="L110" s="26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9" customFormat="1" ht="24.95" customHeight="1">
      <c r="A111" s="9"/>
      <c r="B111" s="189"/>
      <c r="C111" s="190"/>
      <c r="D111" s="191" t="s">
        <v>423</v>
      </c>
      <c r="E111" s="192"/>
      <c r="F111" s="192"/>
      <c r="G111" s="192"/>
      <c r="H111" s="192"/>
      <c r="I111" s="192"/>
      <c r="J111" s="193">
        <f>J395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4" customFormat="1" ht="19.9" customHeight="1">
      <c r="A112" s="14"/>
      <c r="B112" s="263"/>
      <c r="C112" s="133"/>
      <c r="D112" s="264" t="s">
        <v>424</v>
      </c>
      <c r="E112" s="265"/>
      <c r="F112" s="265"/>
      <c r="G112" s="265"/>
      <c r="H112" s="265"/>
      <c r="I112" s="265"/>
      <c r="J112" s="266">
        <f>J396</f>
        <v>0</v>
      </c>
      <c r="K112" s="133"/>
      <c r="L112" s="26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4" customFormat="1" ht="19.9" customHeight="1">
      <c r="A113" s="14"/>
      <c r="B113" s="263"/>
      <c r="C113" s="133"/>
      <c r="D113" s="264" t="s">
        <v>425</v>
      </c>
      <c r="E113" s="265"/>
      <c r="F113" s="265"/>
      <c r="G113" s="265"/>
      <c r="H113" s="265"/>
      <c r="I113" s="265"/>
      <c r="J113" s="266">
        <f>J423</f>
        <v>0</v>
      </c>
      <c r="K113" s="133"/>
      <c r="L113" s="26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4" customFormat="1" ht="19.9" customHeight="1">
      <c r="A114" s="14"/>
      <c r="B114" s="263"/>
      <c r="C114" s="133"/>
      <c r="D114" s="264" t="s">
        <v>426</v>
      </c>
      <c r="E114" s="265"/>
      <c r="F114" s="265"/>
      <c r="G114" s="265"/>
      <c r="H114" s="265"/>
      <c r="I114" s="265"/>
      <c r="J114" s="266">
        <f>J446</f>
        <v>0</v>
      </c>
      <c r="K114" s="133"/>
      <c r="L114" s="26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4" customFormat="1" ht="19.9" customHeight="1">
      <c r="A115" s="14"/>
      <c r="B115" s="263"/>
      <c r="C115" s="133"/>
      <c r="D115" s="264" t="s">
        <v>427</v>
      </c>
      <c r="E115" s="265"/>
      <c r="F115" s="265"/>
      <c r="G115" s="265"/>
      <c r="H115" s="265"/>
      <c r="I115" s="265"/>
      <c r="J115" s="266">
        <f>J481</f>
        <v>0</v>
      </c>
      <c r="K115" s="133"/>
      <c r="L115" s="26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4" customFormat="1" ht="19.9" customHeight="1">
      <c r="A116" s="14"/>
      <c r="B116" s="263"/>
      <c r="C116" s="133"/>
      <c r="D116" s="264" t="s">
        <v>428</v>
      </c>
      <c r="E116" s="265"/>
      <c r="F116" s="265"/>
      <c r="G116" s="265"/>
      <c r="H116" s="265"/>
      <c r="I116" s="265"/>
      <c r="J116" s="266">
        <f>J487</f>
        <v>0</v>
      </c>
      <c r="K116" s="133"/>
      <c r="L116" s="26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4" customFormat="1" ht="19.9" customHeight="1">
      <c r="A117" s="14"/>
      <c r="B117" s="263"/>
      <c r="C117" s="133"/>
      <c r="D117" s="264" t="s">
        <v>429</v>
      </c>
      <c r="E117" s="265"/>
      <c r="F117" s="265"/>
      <c r="G117" s="265"/>
      <c r="H117" s="265"/>
      <c r="I117" s="265"/>
      <c r="J117" s="266">
        <f>J500</f>
        <v>0</v>
      </c>
      <c r="K117" s="133"/>
      <c r="L117" s="26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4" customFormat="1" ht="19.9" customHeight="1">
      <c r="A118" s="14"/>
      <c r="B118" s="263"/>
      <c r="C118" s="133"/>
      <c r="D118" s="264" t="s">
        <v>430</v>
      </c>
      <c r="E118" s="265"/>
      <c r="F118" s="265"/>
      <c r="G118" s="265"/>
      <c r="H118" s="265"/>
      <c r="I118" s="265"/>
      <c r="J118" s="266">
        <f>J518</f>
        <v>0</v>
      </c>
      <c r="K118" s="133"/>
      <c r="L118" s="26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4" customFormat="1" ht="19.9" customHeight="1">
      <c r="A119" s="14"/>
      <c r="B119" s="263"/>
      <c r="C119" s="133"/>
      <c r="D119" s="264" t="s">
        <v>431</v>
      </c>
      <c r="E119" s="265"/>
      <c r="F119" s="265"/>
      <c r="G119" s="265"/>
      <c r="H119" s="265"/>
      <c r="I119" s="265"/>
      <c r="J119" s="266">
        <f>J546</f>
        <v>0</v>
      </c>
      <c r="K119" s="133"/>
      <c r="L119" s="26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s="14" customFormat="1" ht="19.9" customHeight="1">
      <c r="A120" s="14"/>
      <c r="B120" s="263"/>
      <c r="C120" s="133"/>
      <c r="D120" s="264" t="s">
        <v>432</v>
      </c>
      <c r="E120" s="265"/>
      <c r="F120" s="265"/>
      <c r="G120" s="265"/>
      <c r="H120" s="265"/>
      <c r="I120" s="265"/>
      <c r="J120" s="266">
        <f>J572</f>
        <v>0</v>
      </c>
      <c r="K120" s="133"/>
      <c r="L120" s="26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s="14" customFormat="1" ht="19.9" customHeight="1">
      <c r="A121" s="14"/>
      <c r="B121" s="263"/>
      <c r="C121" s="133"/>
      <c r="D121" s="264" t="s">
        <v>433</v>
      </c>
      <c r="E121" s="265"/>
      <c r="F121" s="265"/>
      <c r="G121" s="265"/>
      <c r="H121" s="265"/>
      <c r="I121" s="265"/>
      <c r="J121" s="266">
        <f>J586</f>
        <v>0</v>
      </c>
      <c r="K121" s="133"/>
      <c r="L121" s="26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s="14" customFormat="1" ht="19.9" customHeight="1">
      <c r="A122" s="14"/>
      <c r="B122" s="263"/>
      <c r="C122" s="133"/>
      <c r="D122" s="264" t="s">
        <v>434</v>
      </c>
      <c r="E122" s="265"/>
      <c r="F122" s="265"/>
      <c r="G122" s="265"/>
      <c r="H122" s="265"/>
      <c r="I122" s="265"/>
      <c r="J122" s="266">
        <f>J598</f>
        <v>0</v>
      </c>
      <c r="K122" s="133"/>
      <c r="L122" s="26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s="14" customFormat="1" ht="19.9" customHeight="1">
      <c r="A123" s="14"/>
      <c r="B123" s="263"/>
      <c r="C123" s="133"/>
      <c r="D123" s="264" t="s">
        <v>435</v>
      </c>
      <c r="E123" s="265"/>
      <c r="F123" s="265"/>
      <c r="G123" s="265"/>
      <c r="H123" s="265"/>
      <c r="I123" s="265"/>
      <c r="J123" s="266">
        <f>J604</f>
        <v>0</v>
      </c>
      <c r="K123" s="133"/>
      <c r="L123" s="26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s="2" customFormat="1" ht="21.8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67"/>
      <c r="J125" s="67"/>
      <c r="K125" s="67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9" spans="1:31" s="2" customFormat="1" ht="6.95" customHeight="1">
      <c r="A129" s="38"/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4.95" customHeight="1">
      <c r="A130" s="38"/>
      <c r="B130" s="39"/>
      <c r="C130" s="23" t="s">
        <v>189</v>
      </c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17</v>
      </c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6.25" customHeight="1">
      <c r="A133" s="38"/>
      <c r="B133" s="39"/>
      <c r="C133" s="40"/>
      <c r="D133" s="40"/>
      <c r="E133" s="184" t="str">
        <f>E7</f>
        <v>Areál ABYDOS IDEA s.r.o. - výrobní hala P a O a související inženýrské objekty, areál ABYDOS Hazlov</v>
      </c>
      <c r="F133" s="32"/>
      <c r="G133" s="32"/>
      <c r="H133" s="32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179</v>
      </c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6.5" customHeight="1">
      <c r="A135" s="38"/>
      <c r="B135" s="39"/>
      <c r="C135" s="40"/>
      <c r="D135" s="40"/>
      <c r="E135" s="76" t="str">
        <f>E9</f>
        <v xml:space="preserve">030 - SO P  Výrobní hala P1</v>
      </c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6.95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21</v>
      </c>
      <c r="D137" s="40"/>
      <c r="E137" s="40"/>
      <c r="F137" s="27" t="str">
        <f>F12</f>
        <v>Hazlov</v>
      </c>
      <c r="G137" s="40"/>
      <c r="H137" s="40"/>
      <c r="I137" s="32" t="s">
        <v>23</v>
      </c>
      <c r="J137" s="79" t="str">
        <f>IF(J12="","",J12)</f>
        <v>23. 2. 2021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6.95" customHeight="1">
      <c r="A138" s="38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5.15" customHeight="1">
      <c r="A139" s="38"/>
      <c r="B139" s="39"/>
      <c r="C139" s="32" t="s">
        <v>25</v>
      </c>
      <c r="D139" s="40"/>
      <c r="E139" s="40"/>
      <c r="F139" s="27" t="str">
        <f>E15</f>
        <v>ABYDOS IDEA s.r.o. Hazlov</v>
      </c>
      <c r="G139" s="40"/>
      <c r="H139" s="40"/>
      <c r="I139" s="32" t="s">
        <v>31</v>
      </c>
      <c r="J139" s="36" t="str">
        <f>E21</f>
        <v>TMS PROJEKT</v>
      </c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5.15" customHeight="1">
      <c r="A140" s="38"/>
      <c r="B140" s="39"/>
      <c r="C140" s="32" t="s">
        <v>29</v>
      </c>
      <c r="D140" s="40"/>
      <c r="E140" s="40"/>
      <c r="F140" s="27" t="str">
        <f>IF(E18="","",E18)</f>
        <v>Vyplň údaj</v>
      </c>
      <c r="G140" s="40"/>
      <c r="H140" s="40"/>
      <c r="I140" s="32" t="s">
        <v>34</v>
      </c>
      <c r="J140" s="36" t="str">
        <f>E24</f>
        <v xml:space="preserve"> 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0.3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10" customFormat="1" ht="29.25" customHeight="1">
      <c r="A142" s="195"/>
      <c r="B142" s="196"/>
      <c r="C142" s="197" t="s">
        <v>190</v>
      </c>
      <c r="D142" s="198" t="s">
        <v>62</v>
      </c>
      <c r="E142" s="198" t="s">
        <v>58</v>
      </c>
      <c r="F142" s="198" t="s">
        <v>59</v>
      </c>
      <c r="G142" s="198" t="s">
        <v>191</v>
      </c>
      <c r="H142" s="198" t="s">
        <v>192</v>
      </c>
      <c r="I142" s="198" t="s">
        <v>193</v>
      </c>
      <c r="J142" s="199" t="s">
        <v>183</v>
      </c>
      <c r="K142" s="200" t="s">
        <v>194</v>
      </c>
      <c r="L142" s="201"/>
      <c r="M142" s="100" t="s">
        <v>1</v>
      </c>
      <c r="N142" s="101" t="s">
        <v>41</v>
      </c>
      <c r="O142" s="101" t="s">
        <v>195</v>
      </c>
      <c r="P142" s="101" t="s">
        <v>196</v>
      </c>
      <c r="Q142" s="101" t="s">
        <v>197</v>
      </c>
      <c r="R142" s="101" t="s">
        <v>198</v>
      </c>
      <c r="S142" s="101" t="s">
        <v>199</v>
      </c>
      <c r="T142" s="102" t="s">
        <v>200</v>
      </c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</row>
    <row r="143" spans="1:63" s="2" customFormat="1" ht="22.8" customHeight="1">
      <c r="A143" s="38"/>
      <c r="B143" s="39"/>
      <c r="C143" s="107" t="s">
        <v>201</v>
      </c>
      <c r="D143" s="40"/>
      <c r="E143" s="40"/>
      <c r="F143" s="40"/>
      <c r="G143" s="40"/>
      <c r="H143" s="40"/>
      <c r="I143" s="40"/>
      <c r="J143" s="202">
        <f>BK143</f>
        <v>0</v>
      </c>
      <c r="K143" s="40"/>
      <c r="L143" s="44"/>
      <c r="M143" s="103"/>
      <c r="N143" s="203"/>
      <c r="O143" s="104"/>
      <c r="P143" s="204">
        <f>P144+P395</f>
        <v>0</v>
      </c>
      <c r="Q143" s="104"/>
      <c r="R143" s="204">
        <f>R144+R395</f>
        <v>2933.8799670100007</v>
      </c>
      <c r="S143" s="104"/>
      <c r="T143" s="205">
        <f>T144+T395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76</v>
      </c>
      <c r="AU143" s="17" t="s">
        <v>185</v>
      </c>
      <c r="BK143" s="206">
        <f>BK144+BK395</f>
        <v>0</v>
      </c>
    </row>
    <row r="144" spans="1:63" s="11" customFormat="1" ht="25.9" customHeight="1">
      <c r="A144" s="11"/>
      <c r="B144" s="207"/>
      <c r="C144" s="208"/>
      <c r="D144" s="209" t="s">
        <v>76</v>
      </c>
      <c r="E144" s="210" t="s">
        <v>269</v>
      </c>
      <c r="F144" s="210" t="s">
        <v>270</v>
      </c>
      <c r="G144" s="208"/>
      <c r="H144" s="208"/>
      <c r="I144" s="211"/>
      <c r="J144" s="212">
        <f>BK144</f>
        <v>0</v>
      </c>
      <c r="K144" s="208"/>
      <c r="L144" s="213"/>
      <c r="M144" s="214"/>
      <c r="N144" s="215"/>
      <c r="O144" s="215"/>
      <c r="P144" s="216">
        <f>P145+P173+P218+P252+P294+P320+P335+P338+P363+P370+P379+P389+P393</f>
        <v>0</v>
      </c>
      <c r="Q144" s="215"/>
      <c r="R144" s="216">
        <f>R145+R173+R218+R252+R294+R320+R335+R338+R363+R370+R379+R389+R393</f>
        <v>2828.3942469100007</v>
      </c>
      <c r="S144" s="215"/>
      <c r="T144" s="217">
        <f>T145+T173+T218+T252+T294+T320+T335+T338+T363+T370+T379+T389+T393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18" t="s">
        <v>8</v>
      </c>
      <c r="AT144" s="219" t="s">
        <v>76</v>
      </c>
      <c r="AU144" s="219" t="s">
        <v>77</v>
      </c>
      <c r="AY144" s="218" t="s">
        <v>204</v>
      </c>
      <c r="BK144" s="220">
        <f>BK145+BK173+BK218+BK252+BK294+BK320+BK335+BK338+BK363+BK370+BK379+BK389+BK393</f>
        <v>0</v>
      </c>
    </row>
    <row r="145" spans="1:63" s="11" customFormat="1" ht="22.8" customHeight="1">
      <c r="A145" s="11"/>
      <c r="B145" s="207"/>
      <c r="C145" s="208"/>
      <c r="D145" s="209" t="s">
        <v>76</v>
      </c>
      <c r="E145" s="268" t="s">
        <v>8</v>
      </c>
      <c r="F145" s="268" t="s">
        <v>271</v>
      </c>
      <c r="G145" s="208"/>
      <c r="H145" s="208"/>
      <c r="I145" s="211"/>
      <c r="J145" s="269">
        <f>BK145</f>
        <v>0</v>
      </c>
      <c r="K145" s="208"/>
      <c r="L145" s="213"/>
      <c r="M145" s="214"/>
      <c r="N145" s="215"/>
      <c r="O145" s="215"/>
      <c r="P145" s="216">
        <f>SUM(P146:P172)</f>
        <v>0</v>
      </c>
      <c r="Q145" s="215"/>
      <c r="R145" s="216">
        <f>SUM(R146:R172)</f>
        <v>2.9931449800000003</v>
      </c>
      <c r="S145" s="215"/>
      <c r="T145" s="217">
        <f>SUM(T146:T172)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18" t="s">
        <v>8</v>
      </c>
      <c r="AT145" s="219" t="s">
        <v>76</v>
      </c>
      <c r="AU145" s="219" t="s">
        <v>8</v>
      </c>
      <c r="AY145" s="218" t="s">
        <v>204</v>
      </c>
      <c r="BK145" s="220">
        <f>SUM(BK146:BK172)</f>
        <v>0</v>
      </c>
    </row>
    <row r="146" spans="1:65" s="2" customFormat="1" ht="21.75" customHeight="1">
      <c r="A146" s="38"/>
      <c r="B146" s="39"/>
      <c r="C146" s="221" t="s">
        <v>8</v>
      </c>
      <c r="D146" s="221" t="s">
        <v>205</v>
      </c>
      <c r="E146" s="222" t="s">
        <v>436</v>
      </c>
      <c r="F146" s="223" t="s">
        <v>437</v>
      </c>
      <c r="G146" s="224" t="s">
        <v>219</v>
      </c>
      <c r="H146" s="225">
        <v>205.027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0.00824</v>
      </c>
      <c r="R146" s="231">
        <f>Q146*H146</f>
        <v>1.68942248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231</v>
      </c>
    </row>
    <row r="147" spans="1:51" s="12" customFormat="1" ht="12">
      <c r="A147" s="12"/>
      <c r="B147" s="235"/>
      <c r="C147" s="236"/>
      <c r="D147" s="237" t="s">
        <v>210</v>
      </c>
      <c r="E147" s="238" t="s">
        <v>1</v>
      </c>
      <c r="F147" s="239" t="s">
        <v>438</v>
      </c>
      <c r="G147" s="236"/>
      <c r="H147" s="240">
        <v>162.373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46" t="s">
        <v>210</v>
      </c>
      <c r="AU147" s="246" t="s">
        <v>86</v>
      </c>
      <c r="AV147" s="12" t="s">
        <v>86</v>
      </c>
      <c r="AW147" s="12" t="s">
        <v>33</v>
      </c>
      <c r="AX147" s="12" t="s">
        <v>77</v>
      </c>
      <c r="AY147" s="246" t="s">
        <v>204</v>
      </c>
    </row>
    <row r="148" spans="1:51" s="12" customFormat="1" ht="12">
      <c r="A148" s="12"/>
      <c r="B148" s="235"/>
      <c r="C148" s="236"/>
      <c r="D148" s="237" t="s">
        <v>210</v>
      </c>
      <c r="E148" s="238" t="s">
        <v>1</v>
      </c>
      <c r="F148" s="239" t="s">
        <v>439</v>
      </c>
      <c r="G148" s="236"/>
      <c r="H148" s="240">
        <v>9.139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6" t="s">
        <v>210</v>
      </c>
      <c r="AU148" s="246" t="s">
        <v>86</v>
      </c>
      <c r="AV148" s="12" t="s">
        <v>86</v>
      </c>
      <c r="AW148" s="12" t="s">
        <v>33</v>
      </c>
      <c r="AX148" s="12" t="s">
        <v>77</v>
      </c>
      <c r="AY148" s="246" t="s">
        <v>204</v>
      </c>
    </row>
    <row r="149" spans="1:51" s="12" customFormat="1" ht="12">
      <c r="A149" s="12"/>
      <c r="B149" s="235"/>
      <c r="C149" s="236"/>
      <c r="D149" s="237" t="s">
        <v>210</v>
      </c>
      <c r="E149" s="238" t="s">
        <v>1</v>
      </c>
      <c r="F149" s="239" t="s">
        <v>440</v>
      </c>
      <c r="G149" s="236"/>
      <c r="H149" s="240">
        <v>6.261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6" t="s">
        <v>210</v>
      </c>
      <c r="AU149" s="246" t="s">
        <v>86</v>
      </c>
      <c r="AV149" s="12" t="s">
        <v>86</v>
      </c>
      <c r="AW149" s="12" t="s">
        <v>33</v>
      </c>
      <c r="AX149" s="12" t="s">
        <v>77</v>
      </c>
      <c r="AY149" s="246" t="s">
        <v>204</v>
      </c>
    </row>
    <row r="150" spans="1:51" s="12" customFormat="1" ht="12">
      <c r="A150" s="12"/>
      <c r="B150" s="235"/>
      <c r="C150" s="236"/>
      <c r="D150" s="237" t="s">
        <v>210</v>
      </c>
      <c r="E150" s="238" t="s">
        <v>1</v>
      </c>
      <c r="F150" s="239" t="s">
        <v>441</v>
      </c>
      <c r="G150" s="236"/>
      <c r="H150" s="240">
        <v>4.896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46" t="s">
        <v>210</v>
      </c>
      <c r="AU150" s="246" t="s">
        <v>86</v>
      </c>
      <c r="AV150" s="12" t="s">
        <v>86</v>
      </c>
      <c r="AW150" s="12" t="s">
        <v>33</v>
      </c>
      <c r="AX150" s="12" t="s">
        <v>77</v>
      </c>
      <c r="AY150" s="246" t="s">
        <v>204</v>
      </c>
    </row>
    <row r="151" spans="1:51" s="12" customFormat="1" ht="12">
      <c r="A151" s="12"/>
      <c r="B151" s="235"/>
      <c r="C151" s="236"/>
      <c r="D151" s="237" t="s">
        <v>210</v>
      </c>
      <c r="E151" s="238" t="s">
        <v>1</v>
      </c>
      <c r="F151" s="239" t="s">
        <v>442</v>
      </c>
      <c r="G151" s="236"/>
      <c r="H151" s="240">
        <v>8.939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6" t="s">
        <v>210</v>
      </c>
      <c r="AU151" s="246" t="s">
        <v>86</v>
      </c>
      <c r="AV151" s="12" t="s">
        <v>86</v>
      </c>
      <c r="AW151" s="12" t="s">
        <v>33</v>
      </c>
      <c r="AX151" s="12" t="s">
        <v>77</v>
      </c>
      <c r="AY151" s="246" t="s">
        <v>204</v>
      </c>
    </row>
    <row r="152" spans="1:51" s="12" customFormat="1" ht="12">
      <c r="A152" s="12"/>
      <c r="B152" s="235"/>
      <c r="C152" s="236"/>
      <c r="D152" s="237" t="s">
        <v>210</v>
      </c>
      <c r="E152" s="238" t="s">
        <v>1</v>
      </c>
      <c r="F152" s="239" t="s">
        <v>443</v>
      </c>
      <c r="G152" s="236"/>
      <c r="H152" s="240">
        <v>13.419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46" t="s">
        <v>210</v>
      </c>
      <c r="AU152" s="246" t="s">
        <v>86</v>
      </c>
      <c r="AV152" s="12" t="s">
        <v>86</v>
      </c>
      <c r="AW152" s="12" t="s">
        <v>33</v>
      </c>
      <c r="AX152" s="12" t="s">
        <v>77</v>
      </c>
      <c r="AY152" s="246" t="s">
        <v>204</v>
      </c>
    </row>
    <row r="153" spans="1:65" s="2" customFormat="1" ht="16.5" customHeight="1">
      <c r="A153" s="38"/>
      <c r="B153" s="39"/>
      <c r="C153" s="221" t="s">
        <v>86</v>
      </c>
      <c r="D153" s="221" t="s">
        <v>205</v>
      </c>
      <c r="E153" s="222" t="s">
        <v>444</v>
      </c>
      <c r="F153" s="223" t="s">
        <v>445</v>
      </c>
      <c r="G153" s="224" t="s">
        <v>219</v>
      </c>
      <c r="H153" s="225">
        <v>13.435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235</v>
      </c>
    </row>
    <row r="154" spans="1:51" s="12" customFormat="1" ht="12">
      <c r="A154" s="12"/>
      <c r="B154" s="235"/>
      <c r="C154" s="236"/>
      <c r="D154" s="237" t="s">
        <v>210</v>
      </c>
      <c r="E154" s="238" t="s">
        <v>1</v>
      </c>
      <c r="F154" s="239" t="s">
        <v>446</v>
      </c>
      <c r="G154" s="236"/>
      <c r="H154" s="240">
        <v>13.435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6" t="s">
        <v>210</v>
      </c>
      <c r="AU154" s="246" t="s">
        <v>86</v>
      </c>
      <c r="AV154" s="12" t="s">
        <v>86</v>
      </c>
      <c r="AW154" s="12" t="s">
        <v>33</v>
      </c>
      <c r="AX154" s="12" t="s">
        <v>8</v>
      </c>
      <c r="AY154" s="246" t="s">
        <v>204</v>
      </c>
    </row>
    <row r="155" spans="1:65" s="2" customFormat="1" ht="16.5" customHeight="1">
      <c r="A155" s="38"/>
      <c r="B155" s="39"/>
      <c r="C155" s="221" t="s">
        <v>118</v>
      </c>
      <c r="D155" s="221" t="s">
        <v>205</v>
      </c>
      <c r="E155" s="222" t="s">
        <v>447</v>
      </c>
      <c r="F155" s="223" t="s">
        <v>448</v>
      </c>
      <c r="G155" s="224" t="s">
        <v>219</v>
      </c>
      <c r="H155" s="225">
        <v>126.575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0.0103</v>
      </c>
      <c r="R155" s="231">
        <f>Q155*H155</f>
        <v>1.3037225000000001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209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209</v>
      </c>
      <c r="BM155" s="233" t="s">
        <v>240</v>
      </c>
    </row>
    <row r="156" spans="1:51" s="12" customFormat="1" ht="12">
      <c r="A156" s="12"/>
      <c r="B156" s="235"/>
      <c r="C156" s="236"/>
      <c r="D156" s="237" t="s">
        <v>210</v>
      </c>
      <c r="E156" s="238" t="s">
        <v>1</v>
      </c>
      <c r="F156" s="239" t="s">
        <v>449</v>
      </c>
      <c r="G156" s="236"/>
      <c r="H156" s="240">
        <v>13.273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46" t="s">
        <v>210</v>
      </c>
      <c r="AU156" s="246" t="s">
        <v>86</v>
      </c>
      <c r="AV156" s="12" t="s">
        <v>86</v>
      </c>
      <c r="AW156" s="12" t="s">
        <v>33</v>
      </c>
      <c r="AX156" s="12" t="s">
        <v>77</v>
      </c>
      <c r="AY156" s="246" t="s">
        <v>204</v>
      </c>
    </row>
    <row r="157" spans="1:51" s="12" customFormat="1" ht="12">
      <c r="A157" s="12"/>
      <c r="B157" s="235"/>
      <c r="C157" s="236"/>
      <c r="D157" s="237" t="s">
        <v>210</v>
      </c>
      <c r="E157" s="238" t="s">
        <v>1</v>
      </c>
      <c r="F157" s="239" t="s">
        <v>450</v>
      </c>
      <c r="G157" s="236"/>
      <c r="H157" s="240">
        <v>113.302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6" t="s">
        <v>210</v>
      </c>
      <c r="AU157" s="246" t="s">
        <v>86</v>
      </c>
      <c r="AV157" s="12" t="s">
        <v>86</v>
      </c>
      <c r="AW157" s="12" t="s">
        <v>33</v>
      </c>
      <c r="AX157" s="12" t="s">
        <v>77</v>
      </c>
      <c r="AY157" s="246" t="s">
        <v>204</v>
      </c>
    </row>
    <row r="158" spans="1:65" s="2" customFormat="1" ht="21.75" customHeight="1">
      <c r="A158" s="38"/>
      <c r="B158" s="39"/>
      <c r="C158" s="221" t="s">
        <v>209</v>
      </c>
      <c r="D158" s="221" t="s">
        <v>205</v>
      </c>
      <c r="E158" s="222" t="s">
        <v>312</v>
      </c>
      <c r="F158" s="223" t="s">
        <v>313</v>
      </c>
      <c r="G158" s="224" t="s">
        <v>219</v>
      </c>
      <c r="H158" s="225">
        <v>84.423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209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209</v>
      </c>
      <c r="BM158" s="233" t="s">
        <v>451</v>
      </c>
    </row>
    <row r="159" spans="1:51" s="12" customFormat="1" ht="12">
      <c r="A159" s="12"/>
      <c r="B159" s="235"/>
      <c r="C159" s="236"/>
      <c r="D159" s="237" t="s">
        <v>210</v>
      </c>
      <c r="E159" s="238" t="s">
        <v>1</v>
      </c>
      <c r="F159" s="239" t="s">
        <v>452</v>
      </c>
      <c r="G159" s="236"/>
      <c r="H159" s="240">
        <v>84.423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6" t="s">
        <v>210</v>
      </c>
      <c r="AU159" s="246" t="s">
        <v>86</v>
      </c>
      <c r="AV159" s="12" t="s">
        <v>86</v>
      </c>
      <c r="AW159" s="12" t="s">
        <v>33</v>
      </c>
      <c r="AX159" s="12" t="s">
        <v>8</v>
      </c>
      <c r="AY159" s="246" t="s">
        <v>204</v>
      </c>
    </row>
    <row r="160" spans="1:65" s="2" customFormat="1" ht="21.75" customHeight="1">
      <c r="A160" s="38"/>
      <c r="B160" s="39"/>
      <c r="C160" s="221" t="s">
        <v>224</v>
      </c>
      <c r="D160" s="221" t="s">
        <v>205</v>
      </c>
      <c r="E160" s="222" t="s">
        <v>316</v>
      </c>
      <c r="F160" s="223" t="s">
        <v>317</v>
      </c>
      <c r="G160" s="224" t="s">
        <v>219</v>
      </c>
      <c r="H160" s="225">
        <v>345.037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209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249</v>
      </c>
    </row>
    <row r="161" spans="1:51" s="12" customFormat="1" ht="12">
      <c r="A161" s="12"/>
      <c r="B161" s="235"/>
      <c r="C161" s="236"/>
      <c r="D161" s="237" t="s">
        <v>210</v>
      </c>
      <c r="E161" s="238" t="s">
        <v>1</v>
      </c>
      <c r="F161" s="239" t="s">
        <v>453</v>
      </c>
      <c r="G161" s="236"/>
      <c r="H161" s="240">
        <v>345.037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6" t="s">
        <v>210</v>
      </c>
      <c r="AU161" s="246" t="s">
        <v>86</v>
      </c>
      <c r="AV161" s="12" t="s">
        <v>86</v>
      </c>
      <c r="AW161" s="12" t="s">
        <v>33</v>
      </c>
      <c r="AX161" s="12" t="s">
        <v>77</v>
      </c>
      <c r="AY161" s="246" t="s">
        <v>204</v>
      </c>
    </row>
    <row r="162" spans="1:65" s="2" customFormat="1" ht="21.75" customHeight="1">
      <c r="A162" s="38"/>
      <c r="B162" s="39"/>
      <c r="C162" s="221" t="s">
        <v>220</v>
      </c>
      <c r="D162" s="221" t="s">
        <v>205</v>
      </c>
      <c r="E162" s="222" t="s">
        <v>454</v>
      </c>
      <c r="F162" s="223" t="s">
        <v>455</v>
      </c>
      <c r="G162" s="224" t="s">
        <v>219</v>
      </c>
      <c r="H162" s="225">
        <v>84.423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209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456</v>
      </c>
    </row>
    <row r="163" spans="1:51" s="12" customFormat="1" ht="12">
      <c r="A163" s="12"/>
      <c r="B163" s="235"/>
      <c r="C163" s="236"/>
      <c r="D163" s="237" t="s">
        <v>210</v>
      </c>
      <c r="E163" s="238" t="s">
        <v>1</v>
      </c>
      <c r="F163" s="239" t="s">
        <v>452</v>
      </c>
      <c r="G163" s="236"/>
      <c r="H163" s="240">
        <v>84.423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46" t="s">
        <v>210</v>
      </c>
      <c r="AU163" s="246" t="s">
        <v>86</v>
      </c>
      <c r="AV163" s="12" t="s">
        <v>86</v>
      </c>
      <c r="AW163" s="12" t="s">
        <v>33</v>
      </c>
      <c r="AX163" s="12" t="s">
        <v>77</v>
      </c>
      <c r="AY163" s="246" t="s">
        <v>204</v>
      </c>
    </row>
    <row r="164" spans="1:65" s="2" customFormat="1" ht="21.75" customHeight="1">
      <c r="A164" s="38"/>
      <c r="B164" s="39"/>
      <c r="C164" s="221" t="s">
        <v>232</v>
      </c>
      <c r="D164" s="221" t="s">
        <v>205</v>
      </c>
      <c r="E164" s="222" t="s">
        <v>457</v>
      </c>
      <c r="F164" s="223" t="s">
        <v>458</v>
      </c>
      <c r="G164" s="224" t="s">
        <v>219</v>
      </c>
      <c r="H164" s="225">
        <v>84.423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209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209</v>
      </c>
      <c r="BM164" s="233" t="s">
        <v>459</v>
      </c>
    </row>
    <row r="165" spans="1:51" s="12" customFormat="1" ht="12">
      <c r="A165" s="12"/>
      <c r="B165" s="235"/>
      <c r="C165" s="236"/>
      <c r="D165" s="237" t="s">
        <v>210</v>
      </c>
      <c r="E165" s="238" t="s">
        <v>1</v>
      </c>
      <c r="F165" s="239" t="s">
        <v>460</v>
      </c>
      <c r="G165" s="236"/>
      <c r="H165" s="240">
        <v>66.859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46" t="s">
        <v>210</v>
      </c>
      <c r="AU165" s="246" t="s">
        <v>86</v>
      </c>
      <c r="AV165" s="12" t="s">
        <v>86</v>
      </c>
      <c r="AW165" s="12" t="s">
        <v>33</v>
      </c>
      <c r="AX165" s="12" t="s">
        <v>77</v>
      </c>
      <c r="AY165" s="246" t="s">
        <v>204</v>
      </c>
    </row>
    <row r="166" spans="1:51" s="12" customFormat="1" ht="12">
      <c r="A166" s="12"/>
      <c r="B166" s="235"/>
      <c r="C166" s="236"/>
      <c r="D166" s="237" t="s">
        <v>210</v>
      </c>
      <c r="E166" s="238" t="s">
        <v>1</v>
      </c>
      <c r="F166" s="239" t="s">
        <v>461</v>
      </c>
      <c r="G166" s="236"/>
      <c r="H166" s="240">
        <v>3.763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46" t="s">
        <v>210</v>
      </c>
      <c r="AU166" s="246" t="s">
        <v>86</v>
      </c>
      <c r="AV166" s="12" t="s">
        <v>86</v>
      </c>
      <c r="AW166" s="12" t="s">
        <v>33</v>
      </c>
      <c r="AX166" s="12" t="s">
        <v>77</v>
      </c>
      <c r="AY166" s="246" t="s">
        <v>204</v>
      </c>
    </row>
    <row r="167" spans="1:51" s="12" customFormat="1" ht="12">
      <c r="A167" s="12"/>
      <c r="B167" s="235"/>
      <c r="C167" s="236"/>
      <c r="D167" s="237" t="s">
        <v>210</v>
      </c>
      <c r="E167" s="238" t="s">
        <v>1</v>
      </c>
      <c r="F167" s="239" t="s">
        <v>462</v>
      </c>
      <c r="G167" s="236"/>
      <c r="H167" s="240">
        <v>2.578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46" t="s">
        <v>210</v>
      </c>
      <c r="AU167" s="246" t="s">
        <v>86</v>
      </c>
      <c r="AV167" s="12" t="s">
        <v>86</v>
      </c>
      <c r="AW167" s="12" t="s">
        <v>33</v>
      </c>
      <c r="AX167" s="12" t="s">
        <v>77</v>
      </c>
      <c r="AY167" s="246" t="s">
        <v>204</v>
      </c>
    </row>
    <row r="168" spans="1:51" s="12" customFormat="1" ht="12">
      <c r="A168" s="12"/>
      <c r="B168" s="235"/>
      <c r="C168" s="236"/>
      <c r="D168" s="237" t="s">
        <v>210</v>
      </c>
      <c r="E168" s="238" t="s">
        <v>1</v>
      </c>
      <c r="F168" s="239" t="s">
        <v>463</v>
      </c>
      <c r="G168" s="236"/>
      <c r="H168" s="240">
        <v>2.016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6" t="s">
        <v>210</v>
      </c>
      <c r="AU168" s="246" t="s">
        <v>86</v>
      </c>
      <c r="AV168" s="12" t="s">
        <v>86</v>
      </c>
      <c r="AW168" s="12" t="s">
        <v>33</v>
      </c>
      <c r="AX168" s="12" t="s">
        <v>77</v>
      </c>
      <c r="AY168" s="246" t="s">
        <v>204</v>
      </c>
    </row>
    <row r="169" spans="1:51" s="12" customFormat="1" ht="12">
      <c r="A169" s="12"/>
      <c r="B169" s="235"/>
      <c r="C169" s="236"/>
      <c r="D169" s="237" t="s">
        <v>210</v>
      </c>
      <c r="E169" s="238" t="s">
        <v>1</v>
      </c>
      <c r="F169" s="239" t="s">
        <v>464</v>
      </c>
      <c r="G169" s="236"/>
      <c r="H169" s="240">
        <v>3.681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46" t="s">
        <v>210</v>
      </c>
      <c r="AU169" s="246" t="s">
        <v>86</v>
      </c>
      <c r="AV169" s="12" t="s">
        <v>86</v>
      </c>
      <c r="AW169" s="12" t="s">
        <v>33</v>
      </c>
      <c r="AX169" s="12" t="s">
        <v>77</v>
      </c>
      <c r="AY169" s="246" t="s">
        <v>204</v>
      </c>
    </row>
    <row r="170" spans="1:51" s="12" customFormat="1" ht="12">
      <c r="A170" s="12"/>
      <c r="B170" s="235"/>
      <c r="C170" s="236"/>
      <c r="D170" s="237" t="s">
        <v>210</v>
      </c>
      <c r="E170" s="238" t="s">
        <v>1</v>
      </c>
      <c r="F170" s="239" t="s">
        <v>465</v>
      </c>
      <c r="G170" s="236"/>
      <c r="H170" s="240">
        <v>5.526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46" t="s">
        <v>210</v>
      </c>
      <c r="AU170" s="246" t="s">
        <v>86</v>
      </c>
      <c r="AV170" s="12" t="s">
        <v>86</v>
      </c>
      <c r="AW170" s="12" t="s">
        <v>33</v>
      </c>
      <c r="AX170" s="12" t="s">
        <v>77</v>
      </c>
      <c r="AY170" s="246" t="s">
        <v>204</v>
      </c>
    </row>
    <row r="171" spans="1:65" s="2" customFormat="1" ht="21.75" customHeight="1">
      <c r="A171" s="38"/>
      <c r="B171" s="39"/>
      <c r="C171" s="221" t="s">
        <v>223</v>
      </c>
      <c r="D171" s="221" t="s">
        <v>205</v>
      </c>
      <c r="E171" s="222" t="s">
        <v>466</v>
      </c>
      <c r="F171" s="223" t="s">
        <v>467</v>
      </c>
      <c r="G171" s="224" t="s">
        <v>208</v>
      </c>
      <c r="H171" s="225">
        <v>2230.15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468</v>
      </c>
    </row>
    <row r="172" spans="1:51" s="12" customFormat="1" ht="12">
      <c r="A172" s="12"/>
      <c r="B172" s="235"/>
      <c r="C172" s="236"/>
      <c r="D172" s="237" t="s">
        <v>210</v>
      </c>
      <c r="E172" s="238" t="s">
        <v>1</v>
      </c>
      <c r="F172" s="239" t="s">
        <v>469</v>
      </c>
      <c r="G172" s="236"/>
      <c r="H172" s="240">
        <v>2230.15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46" t="s">
        <v>210</v>
      </c>
      <c r="AU172" s="246" t="s">
        <v>86</v>
      </c>
      <c r="AV172" s="12" t="s">
        <v>86</v>
      </c>
      <c r="AW172" s="12" t="s">
        <v>33</v>
      </c>
      <c r="AX172" s="12" t="s">
        <v>77</v>
      </c>
      <c r="AY172" s="246" t="s">
        <v>204</v>
      </c>
    </row>
    <row r="173" spans="1:63" s="11" customFormat="1" ht="22.8" customHeight="1">
      <c r="A173" s="11"/>
      <c r="B173" s="207"/>
      <c r="C173" s="208"/>
      <c r="D173" s="209" t="s">
        <v>76</v>
      </c>
      <c r="E173" s="268" t="s">
        <v>86</v>
      </c>
      <c r="F173" s="268" t="s">
        <v>470</v>
      </c>
      <c r="G173" s="208"/>
      <c r="H173" s="208"/>
      <c r="I173" s="211"/>
      <c r="J173" s="269">
        <f>BK173</f>
        <v>0</v>
      </c>
      <c r="K173" s="208"/>
      <c r="L173" s="213"/>
      <c r="M173" s="214"/>
      <c r="N173" s="215"/>
      <c r="O173" s="215"/>
      <c r="P173" s="216">
        <f>SUM(P174:P217)</f>
        <v>0</v>
      </c>
      <c r="Q173" s="215"/>
      <c r="R173" s="216">
        <f>SUM(R174:R217)</f>
        <v>1176.8338948900002</v>
      </c>
      <c r="S173" s="215"/>
      <c r="T173" s="217">
        <f>SUM(T174:T217)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18" t="s">
        <v>8</v>
      </c>
      <c r="AT173" s="219" t="s">
        <v>76</v>
      </c>
      <c r="AU173" s="219" t="s">
        <v>8</v>
      </c>
      <c r="AY173" s="218" t="s">
        <v>204</v>
      </c>
      <c r="BK173" s="220">
        <f>SUM(BK174:BK217)</f>
        <v>0</v>
      </c>
    </row>
    <row r="174" spans="1:65" s="2" customFormat="1" ht="21.75" customHeight="1">
      <c r="A174" s="38"/>
      <c r="B174" s="39"/>
      <c r="C174" s="221" t="s">
        <v>243</v>
      </c>
      <c r="D174" s="221" t="s">
        <v>205</v>
      </c>
      <c r="E174" s="222" t="s">
        <v>471</v>
      </c>
      <c r="F174" s="223" t="s">
        <v>472</v>
      </c>
      <c r="G174" s="224" t="s">
        <v>473</v>
      </c>
      <c r="H174" s="225">
        <v>253.5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0.00073</v>
      </c>
      <c r="R174" s="231">
        <f>Q174*H174</f>
        <v>0.185055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209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209</v>
      </c>
      <c r="BM174" s="233" t="s">
        <v>253</v>
      </c>
    </row>
    <row r="175" spans="1:51" s="12" customFormat="1" ht="12">
      <c r="A175" s="12"/>
      <c r="B175" s="235"/>
      <c r="C175" s="236"/>
      <c r="D175" s="237" t="s">
        <v>210</v>
      </c>
      <c r="E175" s="238" t="s">
        <v>1</v>
      </c>
      <c r="F175" s="239" t="s">
        <v>474</v>
      </c>
      <c r="G175" s="236"/>
      <c r="H175" s="240">
        <v>253.5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46" t="s">
        <v>210</v>
      </c>
      <c r="AU175" s="246" t="s">
        <v>86</v>
      </c>
      <c r="AV175" s="12" t="s">
        <v>86</v>
      </c>
      <c r="AW175" s="12" t="s">
        <v>33</v>
      </c>
      <c r="AX175" s="12" t="s">
        <v>77</v>
      </c>
      <c r="AY175" s="246" t="s">
        <v>204</v>
      </c>
    </row>
    <row r="176" spans="1:51" s="13" customFormat="1" ht="12">
      <c r="A176" s="13"/>
      <c r="B176" s="247"/>
      <c r="C176" s="248"/>
      <c r="D176" s="237" t="s">
        <v>210</v>
      </c>
      <c r="E176" s="249" t="s">
        <v>1</v>
      </c>
      <c r="F176" s="250" t="s">
        <v>213</v>
      </c>
      <c r="G176" s="248"/>
      <c r="H176" s="251">
        <v>253.5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7" t="s">
        <v>210</v>
      </c>
      <c r="AU176" s="257" t="s">
        <v>86</v>
      </c>
      <c r="AV176" s="13" t="s">
        <v>209</v>
      </c>
      <c r="AW176" s="13" t="s">
        <v>33</v>
      </c>
      <c r="AX176" s="13" t="s">
        <v>8</v>
      </c>
      <c r="AY176" s="257" t="s">
        <v>204</v>
      </c>
    </row>
    <row r="177" spans="1:65" s="2" customFormat="1" ht="44.25" customHeight="1">
      <c r="A177" s="38"/>
      <c r="B177" s="39"/>
      <c r="C177" s="221" t="s">
        <v>227</v>
      </c>
      <c r="D177" s="221" t="s">
        <v>205</v>
      </c>
      <c r="E177" s="222" t="s">
        <v>475</v>
      </c>
      <c r="F177" s="223" t="s">
        <v>476</v>
      </c>
      <c r="G177" s="224" t="s">
        <v>219</v>
      </c>
      <c r="H177" s="225">
        <v>334.642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2.16</v>
      </c>
      <c r="R177" s="231">
        <f>Q177*H177</f>
        <v>722.82672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209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256</v>
      </c>
    </row>
    <row r="178" spans="1:51" s="12" customFormat="1" ht="12">
      <c r="A178" s="12"/>
      <c r="B178" s="235"/>
      <c r="C178" s="236"/>
      <c r="D178" s="237" t="s">
        <v>210</v>
      </c>
      <c r="E178" s="238" t="s">
        <v>1</v>
      </c>
      <c r="F178" s="239" t="s">
        <v>477</v>
      </c>
      <c r="G178" s="236"/>
      <c r="H178" s="240">
        <v>308.742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46" t="s">
        <v>210</v>
      </c>
      <c r="AU178" s="246" t="s">
        <v>86</v>
      </c>
      <c r="AV178" s="12" t="s">
        <v>86</v>
      </c>
      <c r="AW178" s="12" t="s">
        <v>33</v>
      </c>
      <c r="AX178" s="12" t="s">
        <v>77</v>
      </c>
      <c r="AY178" s="246" t="s">
        <v>204</v>
      </c>
    </row>
    <row r="179" spans="1:51" s="12" customFormat="1" ht="12">
      <c r="A179" s="12"/>
      <c r="B179" s="235"/>
      <c r="C179" s="236"/>
      <c r="D179" s="237" t="s">
        <v>210</v>
      </c>
      <c r="E179" s="238" t="s">
        <v>1</v>
      </c>
      <c r="F179" s="239" t="s">
        <v>478</v>
      </c>
      <c r="G179" s="236"/>
      <c r="H179" s="240">
        <v>25.9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46" t="s">
        <v>210</v>
      </c>
      <c r="AU179" s="246" t="s">
        <v>86</v>
      </c>
      <c r="AV179" s="12" t="s">
        <v>86</v>
      </c>
      <c r="AW179" s="12" t="s">
        <v>33</v>
      </c>
      <c r="AX179" s="12" t="s">
        <v>77</v>
      </c>
      <c r="AY179" s="246" t="s">
        <v>204</v>
      </c>
    </row>
    <row r="180" spans="1:65" s="2" customFormat="1" ht="21.75" customHeight="1">
      <c r="A180" s="38"/>
      <c r="B180" s="39"/>
      <c r="C180" s="221" t="s">
        <v>250</v>
      </c>
      <c r="D180" s="221" t="s">
        <v>205</v>
      </c>
      <c r="E180" s="222" t="s">
        <v>479</v>
      </c>
      <c r="F180" s="223" t="s">
        <v>480</v>
      </c>
      <c r="G180" s="224" t="s">
        <v>219</v>
      </c>
      <c r="H180" s="225">
        <v>42.65</v>
      </c>
      <c r="I180" s="226"/>
      <c r="J180" s="227">
        <f>ROUND(I180*H180,0)</f>
        <v>0</v>
      </c>
      <c r="K180" s="228"/>
      <c r="L180" s="44"/>
      <c r="M180" s="229" t="s">
        <v>1</v>
      </c>
      <c r="N180" s="230" t="s">
        <v>42</v>
      </c>
      <c r="O180" s="91"/>
      <c r="P180" s="231">
        <f>O180*H180</f>
        <v>0</v>
      </c>
      <c r="Q180" s="231">
        <v>2.45329</v>
      </c>
      <c r="R180" s="231">
        <f>Q180*H180</f>
        <v>104.6328185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209</v>
      </c>
      <c r="AT180" s="233" t="s">
        <v>205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209</v>
      </c>
      <c r="BM180" s="233" t="s">
        <v>389</v>
      </c>
    </row>
    <row r="181" spans="1:65" s="2" customFormat="1" ht="16.5" customHeight="1">
      <c r="A181" s="38"/>
      <c r="B181" s="39"/>
      <c r="C181" s="221" t="s">
        <v>231</v>
      </c>
      <c r="D181" s="221" t="s">
        <v>205</v>
      </c>
      <c r="E181" s="222" t="s">
        <v>481</v>
      </c>
      <c r="F181" s="223" t="s">
        <v>482</v>
      </c>
      <c r="G181" s="224" t="s">
        <v>208</v>
      </c>
      <c r="H181" s="225">
        <v>216.44</v>
      </c>
      <c r="I181" s="226"/>
      <c r="J181" s="227">
        <f>ROUND(I181*H181,0)</f>
        <v>0</v>
      </c>
      <c r="K181" s="228"/>
      <c r="L181" s="44"/>
      <c r="M181" s="229" t="s">
        <v>1</v>
      </c>
      <c r="N181" s="230" t="s">
        <v>42</v>
      </c>
      <c r="O181" s="91"/>
      <c r="P181" s="231">
        <f>O181*H181</f>
        <v>0</v>
      </c>
      <c r="Q181" s="231">
        <v>0.00269</v>
      </c>
      <c r="R181" s="231">
        <f>Q181*H181</f>
        <v>0.5822236000000001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209</v>
      </c>
      <c r="AT181" s="233" t="s">
        <v>205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209</v>
      </c>
      <c r="BM181" s="233" t="s">
        <v>399</v>
      </c>
    </row>
    <row r="182" spans="1:51" s="12" customFormat="1" ht="12">
      <c r="A182" s="12"/>
      <c r="B182" s="235"/>
      <c r="C182" s="236"/>
      <c r="D182" s="237" t="s">
        <v>210</v>
      </c>
      <c r="E182" s="238" t="s">
        <v>1</v>
      </c>
      <c r="F182" s="239" t="s">
        <v>483</v>
      </c>
      <c r="G182" s="236"/>
      <c r="H182" s="240">
        <v>129.92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46" t="s">
        <v>210</v>
      </c>
      <c r="AU182" s="246" t="s">
        <v>86</v>
      </c>
      <c r="AV182" s="12" t="s">
        <v>86</v>
      </c>
      <c r="AW182" s="12" t="s">
        <v>33</v>
      </c>
      <c r="AX182" s="12" t="s">
        <v>77</v>
      </c>
      <c r="AY182" s="246" t="s">
        <v>204</v>
      </c>
    </row>
    <row r="183" spans="1:51" s="12" customFormat="1" ht="12">
      <c r="A183" s="12"/>
      <c r="B183" s="235"/>
      <c r="C183" s="236"/>
      <c r="D183" s="237" t="s">
        <v>210</v>
      </c>
      <c r="E183" s="238" t="s">
        <v>1</v>
      </c>
      <c r="F183" s="239" t="s">
        <v>484</v>
      </c>
      <c r="G183" s="236"/>
      <c r="H183" s="240">
        <v>85.12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46" t="s">
        <v>210</v>
      </c>
      <c r="AU183" s="246" t="s">
        <v>86</v>
      </c>
      <c r="AV183" s="12" t="s">
        <v>86</v>
      </c>
      <c r="AW183" s="12" t="s">
        <v>33</v>
      </c>
      <c r="AX183" s="12" t="s">
        <v>77</v>
      </c>
      <c r="AY183" s="246" t="s">
        <v>204</v>
      </c>
    </row>
    <row r="184" spans="1:51" s="12" customFormat="1" ht="12">
      <c r="A184" s="12"/>
      <c r="B184" s="235"/>
      <c r="C184" s="236"/>
      <c r="D184" s="237" t="s">
        <v>210</v>
      </c>
      <c r="E184" s="238" t="s">
        <v>1</v>
      </c>
      <c r="F184" s="239" t="s">
        <v>485</v>
      </c>
      <c r="G184" s="236"/>
      <c r="H184" s="240">
        <v>1.4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46" t="s">
        <v>210</v>
      </c>
      <c r="AU184" s="246" t="s">
        <v>86</v>
      </c>
      <c r="AV184" s="12" t="s">
        <v>86</v>
      </c>
      <c r="AW184" s="12" t="s">
        <v>33</v>
      </c>
      <c r="AX184" s="12" t="s">
        <v>77</v>
      </c>
      <c r="AY184" s="246" t="s">
        <v>204</v>
      </c>
    </row>
    <row r="185" spans="1:51" s="13" customFormat="1" ht="12">
      <c r="A185" s="13"/>
      <c r="B185" s="247"/>
      <c r="C185" s="248"/>
      <c r="D185" s="237" t="s">
        <v>210</v>
      </c>
      <c r="E185" s="249" t="s">
        <v>1</v>
      </c>
      <c r="F185" s="250" t="s">
        <v>213</v>
      </c>
      <c r="G185" s="248"/>
      <c r="H185" s="251">
        <v>216.44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7" t="s">
        <v>210</v>
      </c>
      <c r="AU185" s="257" t="s">
        <v>86</v>
      </c>
      <c r="AV185" s="13" t="s">
        <v>209</v>
      </c>
      <c r="AW185" s="13" t="s">
        <v>33</v>
      </c>
      <c r="AX185" s="13" t="s">
        <v>8</v>
      </c>
      <c r="AY185" s="257" t="s">
        <v>204</v>
      </c>
    </row>
    <row r="186" spans="1:65" s="2" customFormat="1" ht="16.5" customHeight="1">
      <c r="A186" s="38"/>
      <c r="B186" s="39"/>
      <c r="C186" s="221" t="s">
        <v>315</v>
      </c>
      <c r="D186" s="221" t="s">
        <v>205</v>
      </c>
      <c r="E186" s="222" t="s">
        <v>486</v>
      </c>
      <c r="F186" s="223" t="s">
        <v>487</v>
      </c>
      <c r="G186" s="224" t="s">
        <v>208</v>
      </c>
      <c r="H186" s="225">
        <v>216.44</v>
      </c>
      <c r="I186" s="226"/>
      <c r="J186" s="227">
        <f>ROUND(I186*H186,0)</f>
        <v>0</v>
      </c>
      <c r="K186" s="228"/>
      <c r="L186" s="44"/>
      <c r="M186" s="229" t="s">
        <v>1</v>
      </c>
      <c r="N186" s="230" t="s">
        <v>42</v>
      </c>
      <c r="O186" s="9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209</v>
      </c>
      <c r="AT186" s="233" t="s">
        <v>205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209</v>
      </c>
      <c r="BM186" s="233" t="s">
        <v>488</v>
      </c>
    </row>
    <row r="187" spans="1:65" s="2" customFormat="1" ht="21.75" customHeight="1">
      <c r="A187" s="38"/>
      <c r="B187" s="39"/>
      <c r="C187" s="221" t="s">
        <v>235</v>
      </c>
      <c r="D187" s="221" t="s">
        <v>205</v>
      </c>
      <c r="E187" s="222" t="s">
        <v>489</v>
      </c>
      <c r="F187" s="223" t="s">
        <v>490</v>
      </c>
      <c r="G187" s="224" t="s">
        <v>230</v>
      </c>
      <c r="H187" s="225">
        <v>5.951</v>
      </c>
      <c r="I187" s="226"/>
      <c r="J187" s="227">
        <f>ROUND(I187*H187,0)</f>
        <v>0</v>
      </c>
      <c r="K187" s="228"/>
      <c r="L187" s="44"/>
      <c r="M187" s="229" t="s">
        <v>1</v>
      </c>
      <c r="N187" s="230" t="s">
        <v>42</v>
      </c>
      <c r="O187" s="91"/>
      <c r="P187" s="231">
        <f>O187*H187</f>
        <v>0</v>
      </c>
      <c r="Q187" s="231">
        <v>1.06017</v>
      </c>
      <c r="R187" s="231">
        <f>Q187*H187</f>
        <v>6.30907167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209</v>
      </c>
      <c r="AT187" s="233" t="s">
        <v>205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209</v>
      </c>
      <c r="BM187" s="233" t="s">
        <v>491</v>
      </c>
    </row>
    <row r="188" spans="1:65" s="2" customFormat="1" ht="16.5" customHeight="1">
      <c r="A188" s="38"/>
      <c r="B188" s="39"/>
      <c r="C188" s="221" t="s">
        <v>9</v>
      </c>
      <c r="D188" s="221" t="s">
        <v>205</v>
      </c>
      <c r="E188" s="222" t="s">
        <v>492</v>
      </c>
      <c r="F188" s="223" t="s">
        <v>493</v>
      </c>
      <c r="G188" s="224" t="s">
        <v>219</v>
      </c>
      <c r="H188" s="225">
        <v>1.905</v>
      </c>
      <c r="I188" s="226"/>
      <c r="J188" s="227">
        <f>ROUND(I188*H188,0)</f>
        <v>0</v>
      </c>
      <c r="K188" s="228"/>
      <c r="L188" s="44"/>
      <c r="M188" s="229" t="s">
        <v>1</v>
      </c>
      <c r="N188" s="230" t="s">
        <v>42</v>
      </c>
      <c r="O188" s="91"/>
      <c r="P188" s="231">
        <f>O188*H188</f>
        <v>0</v>
      </c>
      <c r="Q188" s="231">
        <v>2.45329</v>
      </c>
      <c r="R188" s="231">
        <f>Q188*H188</f>
        <v>4.67351745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209</v>
      </c>
      <c r="AT188" s="233" t="s">
        <v>205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209</v>
      </c>
      <c r="BM188" s="233" t="s">
        <v>494</v>
      </c>
    </row>
    <row r="189" spans="1:51" s="12" customFormat="1" ht="12">
      <c r="A189" s="12"/>
      <c r="B189" s="235"/>
      <c r="C189" s="236"/>
      <c r="D189" s="237" t="s">
        <v>210</v>
      </c>
      <c r="E189" s="238" t="s">
        <v>1</v>
      </c>
      <c r="F189" s="239" t="s">
        <v>495</v>
      </c>
      <c r="G189" s="236"/>
      <c r="H189" s="240">
        <v>1.905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46" t="s">
        <v>210</v>
      </c>
      <c r="AU189" s="246" t="s">
        <v>86</v>
      </c>
      <c r="AV189" s="12" t="s">
        <v>86</v>
      </c>
      <c r="AW189" s="12" t="s">
        <v>33</v>
      </c>
      <c r="AX189" s="12" t="s">
        <v>77</v>
      </c>
      <c r="AY189" s="246" t="s">
        <v>204</v>
      </c>
    </row>
    <row r="190" spans="1:65" s="2" customFormat="1" ht="21.75" customHeight="1">
      <c r="A190" s="38"/>
      <c r="B190" s="39"/>
      <c r="C190" s="221" t="s">
        <v>240</v>
      </c>
      <c r="D190" s="221" t="s">
        <v>205</v>
      </c>
      <c r="E190" s="222" t="s">
        <v>496</v>
      </c>
      <c r="F190" s="223" t="s">
        <v>497</v>
      </c>
      <c r="G190" s="224" t="s">
        <v>219</v>
      </c>
      <c r="H190" s="225">
        <v>122.388</v>
      </c>
      <c r="I190" s="226"/>
      <c r="J190" s="227">
        <f>ROUND(I190*H190,0)</f>
        <v>0</v>
      </c>
      <c r="K190" s="228"/>
      <c r="L190" s="44"/>
      <c r="M190" s="229" t="s">
        <v>1</v>
      </c>
      <c r="N190" s="230" t="s">
        <v>42</v>
      </c>
      <c r="O190" s="91"/>
      <c r="P190" s="231">
        <f>O190*H190</f>
        <v>0</v>
      </c>
      <c r="Q190" s="231">
        <v>2.45329</v>
      </c>
      <c r="R190" s="231">
        <f>Q190*H190</f>
        <v>300.25325652000004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209</v>
      </c>
      <c r="AT190" s="233" t="s">
        <v>205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209</v>
      </c>
      <c r="BM190" s="233" t="s">
        <v>498</v>
      </c>
    </row>
    <row r="191" spans="1:51" s="12" customFormat="1" ht="12">
      <c r="A191" s="12"/>
      <c r="B191" s="235"/>
      <c r="C191" s="236"/>
      <c r="D191" s="237" t="s">
        <v>210</v>
      </c>
      <c r="E191" s="238" t="s">
        <v>1</v>
      </c>
      <c r="F191" s="239" t="s">
        <v>499</v>
      </c>
      <c r="G191" s="236"/>
      <c r="H191" s="240">
        <v>94.08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46" t="s">
        <v>210</v>
      </c>
      <c r="AU191" s="246" t="s">
        <v>86</v>
      </c>
      <c r="AV191" s="12" t="s">
        <v>86</v>
      </c>
      <c r="AW191" s="12" t="s">
        <v>33</v>
      </c>
      <c r="AX191" s="12" t="s">
        <v>77</v>
      </c>
      <c r="AY191" s="246" t="s">
        <v>204</v>
      </c>
    </row>
    <row r="192" spans="1:51" s="12" customFormat="1" ht="12">
      <c r="A192" s="12"/>
      <c r="B192" s="235"/>
      <c r="C192" s="236"/>
      <c r="D192" s="237" t="s">
        <v>210</v>
      </c>
      <c r="E192" s="238" t="s">
        <v>1</v>
      </c>
      <c r="F192" s="239" t="s">
        <v>500</v>
      </c>
      <c r="G192" s="236"/>
      <c r="H192" s="240">
        <v>12.936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46" t="s">
        <v>210</v>
      </c>
      <c r="AU192" s="246" t="s">
        <v>86</v>
      </c>
      <c r="AV192" s="12" t="s">
        <v>86</v>
      </c>
      <c r="AW192" s="12" t="s">
        <v>33</v>
      </c>
      <c r="AX192" s="12" t="s">
        <v>77</v>
      </c>
      <c r="AY192" s="246" t="s">
        <v>204</v>
      </c>
    </row>
    <row r="193" spans="1:51" s="12" customFormat="1" ht="12">
      <c r="A193" s="12"/>
      <c r="B193" s="235"/>
      <c r="C193" s="236"/>
      <c r="D193" s="237" t="s">
        <v>210</v>
      </c>
      <c r="E193" s="238" t="s">
        <v>1</v>
      </c>
      <c r="F193" s="239" t="s">
        <v>501</v>
      </c>
      <c r="G193" s="236"/>
      <c r="H193" s="240">
        <v>3.15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46" t="s">
        <v>210</v>
      </c>
      <c r="AU193" s="246" t="s">
        <v>86</v>
      </c>
      <c r="AV193" s="12" t="s">
        <v>86</v>
      </c>
      <c r="AW193" s="12" t="s">
        <v>33</v>
      </c>
      <c r="AX193" s="12" t="s">
        <v>77</v>
      </c>
      <c r="AY193" s="246" t="s">
        <v>204</v>
      </c>
    </row>
    <row r="194" spans="1:51" s="12" customFormat="1" ht="12">
      <c r="A194" s="12"/>
      <c r="B194" s="235"/>
      <c r="C194" s="236"/>
      <c r="D194" s="237" t="s">
        <v>210</v>
      </c>
      <c r="E194" s="238" t="s">
        <v>1</v>
      </c>
      <c r="F194" s="239" t="s">
        <v>502</v>
      </c>
      <c r="G194" s="236"/>
      <c r="H194" s="240">
        <v>4.158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46" t="s">
        <v>210</v>
      </c>
      <c r="AU194" s="246" t="s">
        <v>86</v>
      </c>
      <c r="AV194" s="12" t="s">
        <v>86</v>
      </c>
      <c r="AW194" s="12" t="s">
        <v>33</v>
      </c>
      <c r="AX194" s="12" t="s">
        <v>77</v>
      </c>
      <c r="AY194" s="246" t="s">
        <v>204</v>
      </c>
    </row>
    <row r="195" spans="1:51" s="12" customFormat="1" ht="12">
      <c r="A195" s="12"/>
      <c r="B195" s="235"/>
      <c r="C195" s="236"/>
      <c r="D195" s="237" t="s">
        <v>210</v>
      </c>
      <c r="E195" s="238" t="s">
        <v>1</v>
      </c>
      <c r="F195" s="239" t="s">
        <v>503</v>
      </c>
      <c r="G195" s="236"/>
      <c r="H195" s="240">
        <v>8.064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46" t="s">
        <v>210</v>
      </c>
      <c r="AU195" s="246" t="s">
        <v>86</v>
      </c>
      <c r="AV195" s="12" t="s">
        <v>86</v>
      </c>
      <c r="AW195" s="12" t="s">
        <v>33</v>
      </c>
      <c r="AX195" s="12" t="s">
        <v>77</v>
      </c>
      <c r="AY195" s="246" t="s">
        <v>204</v>
      </c>
    </row>
    <row r="196" spans="1:51" s="13" customFormat="1" ht="12">
      <c r="A196" s="13"/>
      <c r="B196" s="247"/>
      <c r="C196" s="248"/>
      <c r="D196" s="237" t="s">
        <v>210</v>
      </c>
      <c r="E196" s="249" t="s">
        <v>1</v>
      </c>
      <c r="F196" s="250" t="s">
        <v>213</v>
      </c>
      <c r="G196" s="248"/>
      <c r="H196" s="251">
        <v>122.388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7" t="s">
        <v>210</v>
      </c>
      <c r="AU196" s="257" t="s">
        <v>86</v>
      </c>
      <c r="AV196" s="13" t="s">
        <v>209</v>
      </c>
      <c r="AW196" s="13" t="s">
        <v>33</v>
      </c>
      <c r="AX196" s="13" t="s">
        <v>8</v>
      </c>
      <c r="AY196" s="257" t="s">
        <v>204</v>
      </c>
    </row>
    <row r="197" spans="1:65" s="2" customFormat="1" ht="16.5" customHeight="1">
      <c r="A197" s="38"/>
      <c r="B197" s="39"/>
      <c r="C197" s="221" t="s">
        <v>329</v>
      </c>
      <c r="D197" s="221" t="s">
        <v>205</v>
      </c>
      <c r="E197" s="222" t="s">
        <v>504</v>
      </c>
      <c r="F197" s="223" t="s">
        <v>505</v>
      </c>
      <c r="G197" s="224" t="s">
        <v>208</v>
      </c>
      <c r="H197" s="225">
        <v>248.624</v>
      </c>
      <c r="I197" s="226"/>
      <c r="J197" s="227">
        <f>ROUND(I197*H197,0)</f>
        <v>0</v>
      </c>
      <c r="K197" s="228"/>
      <c r="L197" s="44"/>
      <c r="M197" s="229" t="s">
        <v>1</v>
      </c>
      <c r="N197" s="230" t="s">
        <v>42</v>
      </c>
      <c r="O197" s="91"/>
      <c r="P197" s="231">
        <f>O197*H197</f>
        <v>0</v>
      </c>
      <c r="Q197" s="231">
        <v>0.00264</v>
      </c>
      <c r="R197" s="231">
        <f>Q197*H197</f>
        <v>0.65636736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209</v>
      </c>
      <c r="AT197" s="233" t="s">
        <v>205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209</v>
      </c>
      <c r="BM197" s="233" t="s">
        <v>506</v>
      </c>
    </row>
    <row r="198" spans="1:51" s="12" customFormat="1" ht="12">
      <c r="A198" s="12"/>
      <c r="B198" s="235"/>
      <c r="C198" s="236"/>
      <c r="D198" s="237" t="s">
        <v>210</v>
      </c>
      <c r="E198" s="238" t="s">
        <v>1</v>
      </c>
      <c r="F198" s="239" t="s">
        <v>507</v>
      </c>
      <c r="G198" s="236"/>
      <c r="H198" s="240">
        <v>132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46" t="s">
        <v>210</v>
      </c>
      <c r="AU198" s="246" t="s">
        <v>86</v>
      </c>
      <c r="AV198" s="12" t="s">
        <v>86</v>
      </c>
      <c r="AW198" s="12" t="s">
        <v>33</v>
      </c>
      <c r="AX198" s="12" t="s">
        <v>77</v>
      </c>
      <c r="AY198" s="246" t="s">
        <v>204</v>
      </c>
    </row>
    <row r="199" spans="1:51" s="12" customFormat="1" ht="12">
      <c r="A199" s="12"/>
      <c r="B199" s="235"/>
      <c r="C199" s="236"/>
      <c r="D199" s="237" t="s">
        <v>210</v>
      </c>
      <c r="E199" s="238" t="s">
        <v>1</v>
      </c>
      <c r="F199" s="239" t="s">
        <v>508</v>
      </c>
      <c r="G199" s="236"/>
      <c r="H199" s="240">
        <v>15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46" t="s">
        <v>210</v>
      </c>
      <c r="AU199" s="246" t="s">
        <v>86</v>
      </c>
      <c r="AV199" s="12" t="s">
        <v>86</v>
      </c>
      <c r="AW199" s="12" t="s">
        <v>33</v>
      </c>
      <c r="AX199" s="12" t="s">
        <v>77</v>
      </c>
      <c r="AY199" s="246" t="s">
        <v>204</v>
      </c>
    </row>
    <row r="200" spans="1:51" s="12" customFormat="1" ht="12">
      <c r="A200" s="12"/>
      <c r="B200" s="235"/>
      <c r="C200" s="236"/>
      <c r="D200" s="237" t="s">
        <v>210</v>
      </c>
      <c r="E200" s="238" t="s">
        <v>1</v>
      </c>
      <c r="F200" s="239" t="s">
        <v>509</v>
      </c>
      <c r="G200" s="236"/>
      <c r="H200" s="240">
        <v>5.94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46" t="s">
        <v>210</v>
      </c>
      <c r="AU200" s="246" t="s">
        <v>86</v>
      </c>
      <c r="AV200" s="12" t="s">
        <v>86</v>
      </c>
      <c r="AW200" s="12" t="s">
        <v>33</v>
      </c>
      <c r="AX200" s="12" t="s">
        <v>77</v>
      </c>
      <c r="AY200" s="246" t="s">
        <v>204</v>
      </c>
    </row>
    <row r="201" spans="1:51" s="12" customFormat="1" ht="12">
      <c r="A201" s="12"/>
      <c r="B201" s="235"/>
      <c r="C201" s="236"/>
      <c r="D201" s="237" t="s">
        <v>210</v>
      </c>
      <c r="E201" s="238" t="s">
        <v>1</v>
      </c>
      <c r="F201" s="239" t="s">
        <v>510</v>
      </c>
      <c r="G201" s="236"/>
      <c r="H201" s="240">
        <v>6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46" t="s">
        <v>210</v>
      </c>
      <c r="AU201" s="246" t="s">
        <v>86</v>
      </c>
      <c r="AV201" s="12" t="s">
        <v>86</v>
      </c>
      <c r="AW201" s="12" t="s">
        <v>33</v>
      </c>
      <c r="AX201" s="12" t="s">
        <v>77</v>
      </c>
      <c r="AY201" s="246" t="s">
        <v>204</v>
      </c>
    </row>
    <row r="202" spans="1:51" s="12" customFormat="1" ht="12">
      <c r="A202" s="12"/>
      <c r="B202" s="235"/>
      <c r="C202" s="236"/>
      <c r="D202" s="237" t="s">
        <v>210</v>
      </c>
      <c r="E202" s="238" t="s">
        <v>1</v>
      </c>
      <c r="F202" s="239" t="s">
        <v>511</v>
      </c>
      <c r="G202" s="236"/>
      <c r="H202" s="240">
        <v>80.64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46" t="s">
        <v>210</v>
      </c>
      <c r="AU202" s="246" t="s">
        <v>86</v>
      </c>
      <c r="AV202" s="12" t="s">
        <v>86</v>
      </c>
      <c r="AW202" s="12" t="s">
        <v>33</v>
      </c>
      <c r="AX202" s="12" t="s">
        <v>77</v>
      </c>
      <c r="AY202" s="246" t="s">
        <v>204</v>
      </c>
    </row>
    <row r="203" spans="1:51" s="12" customFormat="1" ht="12">
      <c r="A203" s="12"/>
      <c r="B203" s="235"/>
      <c r="C203" s="236"/>
      <c r="D203" s="237" t="s">
        <v>210</v>
      </c>
      <c r="E203" s="238" t="s">
        <v>1</v>
      </c>
      <c r="F203" s="239" t="s">
        <v>512</v>
      </c>
      <c r="G203" s="236"/>
      <c r="H203" s="240">
        <v>9.044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46" t="s">
        <v>210</v>
      </c>
      <c r="AU203" s="246" t="s">
        <v>86</v>
      </c>
      <c r="AV203" s="12" t="s">
        <v>86</v>
      </c>
      <c r="AW203" s="12" t="s">
        <v>33</v>
      </c>
      <c r="AX203" s="12" t="s">
        <v>77</v>
      </c>
      <c r="AY203" s="246" t="s">
        <v>204</v>
      </c>
    </row>
    <row r="204" spans="1:51" s="13" customFormat="1" ht="12">
      <c r="A204" s="13"/>
      <c r="B204" s="247"/>
      <c r="C204" s="248"/>
      <c r="D204" s="237" t="s">
        <v>210</v>
      </c>
      <c r="E204" s="249" t="s">
        <v>1</v>
      </c>
      <c r="F204" s="250" t="s">
        <v>213</v>
      </c>
      <c r="G204" s="248"/>
      <c r="H204" s="251">
        <v>248.624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7" t="s">
        <v>210</v>
      </c>
      <c r="AU204" s="257" t="s">
        <v>86</v>
      </c>
      <c r="AV204" s="13" t="s">
        <v>209</v>
      </c>
      <c r="AW204" s="13" t="s">
        <v>33</v>
      </c>
      <c r="AX204" s="13" t="s">
        <v>8</v>
      </c>
      <c r="AY204" s="257" t="s">
        <v>204</v>
      </c>
    </row>
    <row r="205" spans="1:65" s="2" customFormat="1" ht="16.5" customHeight="1">
      <c r="A205" s="38"/>
      <c r="B205" s="39"/>
      <c r="C205" s="221" t="s">
        <v>246</v>
      </c>
      <c r="D205" s="221" t="s">
        <v>205</v>
      </c>
      <c r="E205" s="222" t="s">
        <v>513</v>
      </c>
      <c r="F205" s="223" t="s">
        <v>514</v>
      </c>
      <c r="G205" s="224" t="s">
        <v>208</v>
      </c>
      <c r="H205" s="225">
        <v>248.624</v>
      </c>
      <c r="I205" s="226"/>
      <c r="J205" s="227">
        <f>ROUND(I205*H205,0)</f>
        <v>0</v>
      </c>
      <c r="K205" s="228"/>
      <c r="L205" s="44"/>
      <c r="M205" s="229" t="s">
        <v>1</v>
      </c>
      <c r="N205" s="230" t="s">
        <v>42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209</v>
      </c>
      <c r="AT205" s="233" t="s">
        <v>205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209</v>
      </c>
      <c r="BM205" s="233" t="s">
        <v>515</v>
      </c>
    </row>
    <row r="206" spans="1:65" s="2" customFormat="1" ht="21.75" customHeight="1">
      <c r="A206" s="38"/>
      <c r="B206" s="39"/>
      <c r="C206" s="221" t="s">
        <v>339</v>
      </c>
      <c r="D206" s="221" t="s">
        <v>205</v>
      </c>
      <c r="E206" s="222" t="s">
        <v>516</v>
      </c>
      <c r="F206" s="223" t="s">
        <v>517</v>
      </c>
      <c r="G206" s="224" t="s">
        <v>274</v>
      </c>
      <c r="H206" s="225">
        <v>89</v>
      </c>
      <c r="I206" s="226"/>
      <c r="J206" s="227">
        <f>ROUND(I206*H206,0)</f>
        <v>0</v>
      </c>
      <c r="K206" s="228"/>
      <c r="L206" s="44"/>
      <c r="M206" s="229" t="s">
        <v>1</v>
      </c>
      <c r="N206" s="230" t="s">
        <v>42</v>
      </c>
      <c r="O206" s="91"/>
      <c r="P206" s="231">
        <f>O206*H206</f>
        <v>0</v>
      </c>
      <c r="Q206" s="231">
        <v>0.00217</v>
      </c>
      <c r="R206" s="231">
        <f>Q206*H206</f>
        <v>0.19313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209</v>
      </c>
      <c r="AT206" s="233" t="s">
        <v>205</v>
      </c>
      <c r="AU206" s="233" t="s">
        <v>86</v>
      </c>
      <c r="AY206" s="17" t="s">
        <v>204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</v>
      </c>
      <c r="BK206" s="234">
        <f>ROUND(I206*H206,0)</f>
        <v>0</v>
      </c>
      <c r="BL206" s="17" t="s">
        <v>209</v>
      </c>
      <c r="BM206" s="233" t="s">
        <v>518</v>
      </c>
    </row>
    <row r="207" spans="1:51" s="12" customFormat="1" ht="12">
      <c r="A207" s="12"/>
      <c r="B207" s="235"/>
      <c r="C207" s="236"/>
      <c r="D207" s="237" t="s">
        <v>210</v>
      </c>
      <c r="E207" s="238" t="s">
        <v>1</v>
      </c>
      <c r="F207" s="239" t="s">
        <v>519</v>
      </c>
      <c r="G207" s="236"/>
      <c r="H207" s="240">
        <v>65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46" t="s">
        <v>210</v>
      </c>
      <c r="AU207" s="246" t="s">
        <v>86</v>
      </c>
      <c r="AV207" s="12" t="s">
        <v>86</v>
      </c>
      <c r="AW207" s="12" t="s">
        <v>33</v>
      </c>
      <c r="AX207" s="12" t="s">
        <v>77</v>
      </c>
      <c r="AY207" s="246" t="s">
        <v>204</v>
      </c>
    </row>
    <row r="208" spans="1:51" s="12" customFormat="1" ht="12">
      <c r="A208" s="12"/>
      <c r="B208" s="235"/>
      <c r="C208" s="236"/>
      <c r="D208" s="237" t="s">
        <v>210</v>
      </c>
      <c r="E208" s="238" t="s">
        <v>1</v>
      </c>
      <c r="F208" s="239" t="s">
        <v>520</v>
      </c>
      <c r="G208" s="236"/>
      <c r="H208" s="240">
        <v>21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46" t="s">
        <v>210</v>
      </c>
      <c r="AU208" s="246" t="s">
        <v>86</v>
      </c>
      <c r="AV208" s="12" t="s">
        <v>86</v>
      </c>
      <c r="AW208" s="12" t="s">
        <v>33</v>
      </c>
      <c r="AX208" s="12" t="s">
        <v>77</v>
      </c>
      <c r="AY208" s="246" t="s">
        <v>204</v>
      </c>
    </row>
    <row r="209" spans="1:51" s="12" customFormat="1" ht="12">
      <c r="A209" s="12"/>
      <c r="B209" s="235"/>
      <c r="C209" s="236"/>
      <c r="D209" s="237" t="s">
        <v>210</v>
      </c>
      <c r="E209" s="238" t="s">
        <v>1</v>
      </c>
      <c r="F209" s="239" t="s">
        <v>521</v>
      </c>
      <c r="G209" s="236"/>
      <c r="H209" s="240">
        <v>3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46" t="s">
        <v>210</v>
      </c>
      <c r="AU209" s="246" t="s">
        <v>86</v>
      </c>
      <c r="AV209" s="12" t="s">
        <v>86</v>
      </c>
      <c r="AW209" s="12" t="s">
        <v>33</v>
      </c>
      <c r="AX209" s="12" t="s">
        <v>77</v>
      </c>
      <c r="AY209" s="246" t="s">
        <v>204</v>
      </c>
    </row>
    <row r="210" spans="1:65" s="2" customFormat="1" ht="21.75" customHeight="1">
      <c r="A210" s="38"/>
      <c r="B210" s="39"/>
      <c r="C210" s="221" t="s">
        <v>249</v>
      </c>
      <c r="D210" s="221" t="s">
        <v>205</v>
      </c>
      <c r="E210" s="222" t="s">
        <v>522</v>
      </c>
      <c r="F210" s="223" t="s">
        <v>523</v>
      </c>
      <c r="G210" s="224" t="s">
        <v>230</v>
      </c>
      <c r="H210" s="225">
        <v>2.199</v>
      </c>
      <c r="I210" s="226"/>
      <c r="J210" s="227">
        <f>ROUND(I210*H210,0)</f>
        <v>0</v>
      </c>
      <c r="K210" s="228"/>
      <c r="L210" s="44"/>
      <c r="M210" s="229" t="s">
        <v>1</v>
      </c>
      <c r="N210" s="230" t="s">
        <v>42</v>
      </c>
      <c r="O210" s="91"/>
      <c r="P210" s="231">
        <f>O210*H210</f>
        <v>0</v>
      </c>
      <c r="Q210" s="231">
        <v>1.06017</v>
      </c>
      <c r="R210" s="231">
        <f>Q210*H210</f>
        <v>2.33131383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209</v>
      </c>
      <c r="AT210" s="233" t="s">
        <v>205</v>
      </c>
      <c r="AU210" s="233" t="s">
        <v>86</v>
      </c>
      <c r="AY210" s="17" t="s">
        <v>204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</v>
      </c>
      <c r="BK210" s="234">
        <f>ROUND(I210*H210,0)</f>
        <v>0</v>
      </c>
      <c r="BL210" s="17" t="s">
        <v>209</v>
      </c>
      <c r="BM210" s="233" t="s">
        <v>524</v>
      </c>
    </row>
    <row r="211" spans="1:65" s="2" customFormat="1" ht="16.5" customHeight="1">
      <c r="A211" s="38"/>
      <c r="B211" s="39"/>
      <c r="C211" s="221" t="s">
        <v>7</v>
      </c>
      <c r="D211" s="221" t="s">
        <v>205</v>
      </c>
      <c r="E211" s="222" t="s">
        <v>525</v>
      </c>
      <c r="F211" s="223" t="s">
        <v>526</v>
      </c>
      <c r="G211" s="224" t="s">
        <v>230</v>
      </c>
      <c r="H211" s="225">
        <v>2.448</v>
      </c>
      <c r="I211" s="226"/>
      <c r="J211" s="227">
        <f>ROUND(I211*H211,0)</f>
        <v>0</v>
      </c>
      <c r="K211" s="228"/>
      <c r="L211" s="44"/>
      <c r="M211" s="229" t="s">
        <v>1</v>
      </c>
      <c r="N211" s="230" t="s">
        <v>42</v>
      </c>
      <c r="O211" s="91"/>
      <c r="P211" s="231">
        <f>O211*H211</f>
        <v>0</v>
      </c>
      <c r="Q211" s="231">
        <v>1.06277</v>
      </c>
      <c r="R211" s="231">
        <f>Q211*H211</f>
        <v>2.60166096</v>
      </c>
      <c r="S211" s="231">
        <v>0</v>
      </c>
      <c r="T211" s="23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3" t="s">
        <v>209</v>
      </c>
      <c r="AT211" s="233" t="s">
        <v>205</v>
      </c>
      <c r="AU211" s="233" t="s">
        <v>86</v>
      </c>
      <c r="AY211" s="17" t="s">
        <v>204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8</v>
      </c>
      <c r="BK211" s="234">
        <f>ROUND(I211*H211,0)</f>
        <v>0</v>
      </c>
      <c r="BL211" s="17" t="s">
        <v>209</v>
      </c>
      <c r="BM211" s="233" t="s">
        <v>527</v>
      </c>
    </row>
    <row r="212" spans="1:65" s="2" customFormat="1" ht="21.75" customHeight="1">
      <c r="A212" s="38"/>
      <c r="B212" s="39"/>
      <c r="C212" s="221" t="s">
        <v>361</v>
      </c>
      <c r="D212" s="221" t="s">
        <v>205</v>
      </c>
      <c r="E212" s="222" t="s">
        <v>528</v>
      </c>
      <c r="F212" s="223" t="s">
        <v>529</v>
      </c>
      <c r="G212" s="224" t="s">
        <v>219</v>
      </c>
      <c r="H212" s="225">
        <v>14</v>
      </c>
      <c r="I212" s="226"/>
      <c r="J212" s="227">
        <f>ROUND(I212*H212,0)</f>
        <v>0</v>
      </c>
      <c r="K212" s="228"/>
      <c r="L212" s="44"/>
      <c r="M212" s="229" t="s">
        <v>1</v>
      </c>
      <c r="N212" s="230" t="s">
        <v>42</v>
      </c>
      <c r="O212" s="91"/>
      <c r="P212" s="231">
        <f>O212*H212</f>
        <v>0</v>
      </c>
      <c r="Q212" s="231">
        <v>2.25634</v>
      </c>
      <c r="R212" s="231">
        <f>Q212*H212</f>
        <v>31.588759999999997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209</v>
      </c>
      <c r="AT212" s="233" t="s">
        <v>205</v>
      </c>
      <c r="AU212" s="233" t="s">
        <v>86</v>
      </c>
      <c r="AY212" s="17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</v>
      </c>
      <c r="BK212" s="234">
        <f>ROUND(I212*H212,0)</f>
        <v>0</v>
      </c>
      <c r="BL212" s="17" t="s">
        <v>209</v>
      </c>
      <c r="BM212" s="233" t="s">
        <v>530</v>
      </c>
    </row>
    <row r="213" spans="1:51" s="12" customFormat="1" ht="12">
      <c r="A213" s="12"/>
      <c r="B213" s="235"/>
      <c r="C213" s="236"/>
      <c r="D213" s="237" t="s">
        <v>210</v>
      </c>
      <c r="E213" s="238" t="s">
        <v>1</v>
      </c>
      <c r="F213" s="239" t="s">
        <v>531</v>
      </c>
      <c r="G213" s="236"/>
      <c r="H213" s="240">
        <v>14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46" t="s">
        <v>210</v>
      </c>
      <c r="AU213" s="246" t="s">
        <v>86</v>
      </c>
      <c r="AV213" s="12" t="s">
        <v>86</v>
      </c>
      <c r="AW213" s="12" t="s">
        <v>33</v>
      </c>
      <c r="AX213" s="12" t="s">
        <v>77</v>
      </c>
      <c r="AY213" s="246" t="s">
        <v>204</v>
      </c>
    </row>
    <row r="214" spans="1:51" s="13" customFormat="1" ht="12">
      <c r="A214" s="13"/>
      <c r="B214" s="247"/>
      <c r="C214" s="248"/>
      <c r="D214" s="237" t="s">
        <v>210</v>
      </c>
      <c r="E214" s="249" t="s">
        <v>1</v>
      </c>
      <c r="F214" s="250" t="s">
        <v>213</v>
      </c>
      <c r="G214" s="248"/>
      <c r="H214" s="251">
        <v>14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7" t="s">
        <v>210</v>
      </c>
      <c r="AU214" s="257" t="s">
        <v>86</v>
      </c>
      <c r="AV214" s="13" t="s">
        <v>209</v>
      </c>
      <c r="AW214" s="13" t="s">
        <v>33</v>
      </c>
      <c r="AX214" s="13" t="s">
        <v>8</v>
      </c>
      <c r="AY214" s="257" t="s">
        <v>204</v>
      </c>
    </row>
    <row r="215" spans="1:65" s="2" customFormat="1" ht="16.5" customHeight="1">
      <c r="A215" s="38"/>
      <c r="B215" s="39"/>
      <c r="C215" s="221" t="s">
        <v>365</v>
      </c>
      <c r="D215" s="221" t="s">
        <v>205</v>
      </c>
      <c r="E215" s="222" t="s">
        <v>532</v>
      </c>
      <c r="F215" s="223" t="s">
        <v>533</v>
      </c>
      <c r="G215" s="224" t="s">
        <v>208</v>
      </c>
      <c r="H215" s="225">
        <v>108</v>
      </c>
      <c r="I215" s="226"/>
      <c r="J215" s="227">
        <f>ROUND(I215*H215,0)</f>
        <v>0</v>
      </c>
      <c r="K215" s="228"/>
      <c r="L215" s="44"/>
      <c r="M215" s="229" t="s">
        <v>1</v>
      </c>
      <c r="N215" s="230" t="s">
        <v>42</v>
      </c>
      <c r="O215" s="91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3" t="s">
        <v>209</v>
      </c>
      <c r="AT215" s="233" t="s">
        <v>205</v>
      </c>
      <c r="AU215" s="233" t="s">
        <v>86</v>
      </c>
      <c r="AY215" s="17" t="s">
        <v>204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7" t="s">
        <v>8</v>
      </c>
      <c r="BK215" s="234">
        <f>ROUND(I215*H215,0)</f>
        <v>0</v>
      </c>
      <c r="BL215" s="17" t="s">
        <v>209</v>
      </c>
      <c r="BM215" s="233" t="s">
        <v>534</v>
      </c>
    </row>
    <row r="216" spans="1:65" s="2" customFormat="1" ht="16.5" customHeight="1">
      <c r="A216" s="38"/>
      <c r="B216" s="39"/>
      <c r="C216" s="221" t="s">
        <v>253</v>
      </c>
      <c r="D216" s="221" t="s">
        <v>205</v>
      </c>
      <c r="E216" s="222" t="s">
        <v>535</v>
      </c>
      <c r="F216" s="223" t="s">
        <v>536</v>
      </c>
      <c r="G216" s="224" t="s">
        <v>208</v>
      </c>
      <c r="H216" s="225">
        <v>2058.282</v>
      </c>
      <c r="I216" s="226"/>
      <c r="J216" s="227">
        <f>ROUND(I216*H216,0)</f>
        <v>0</v>
      </c>
      <c r="K216" s="228"/>
      <c r="L216" s="44"/>
      <c r="M216" s="229" t="s">
        <v>1</v>
      </c>
      <c r="N216" s="230" t="s">
        <v>42</v>
      </c>
      <c r="O216" s="9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209</v>
      </c>
      <c r="AT216" s="233" t="s">
        <v>205</v>
      </c>
      <c r="AU216" s="233" t="s">
        <v>86</v>
      </c>
      <c r="AY216" s="17" t="s">
        <v>204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</v>
      </c>
      <c r="BK216" s="234">
        <f>ROUND(I216*H216,0)</f>
        <v>0</v>
      </c>
      <c r="BL216" s="17" t="s">
        <v>209</v>
      </c>
      <c r="BM216" s="233" t="s">
        <v>537</v>
      </c>
    </row>
    <row r="217" spans="1:65" s="2" customFormat="1" ht="16.5" customHeight="1">
      <c r="A217" s="38"/>
      <c r="B217" s="39"/>
      <c r="C217" s="221" t="s">
        <v>376</v>
      </c>
      <c r="D217" s="221" t="s">
        <v>205</v>
      </c>
      <c r="E217" s="222" t="s">
        <v>538</v>
      </c>
      <c r="F217" s="223" t="s">
        <v>539</v>
      </c>
      <c r="G217" s="224" t="s">
        <v>374</v>
      </c>
      <c r="H217" s="225">
        <v>8</v>
      </c>
      <c r="I217" s="226"/>
      <c r="J217" s="227">
        <f>ROUND(I217*H217,0)</f>
        <v>0</v>
      </c>
      <c r="K217" s="228"/>
      <c r="L217" s="44"/>
      <c r="M217" s="229" t="s">
        <v>1</v>
      </c>
      <c r="N217" s="230" t="s">
        <v>42</v>
      </c>
      <c r="O217" s="91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3" t="s">
        <v>209</v>
      </c>
      <c r="AT217" s="233" t="s">
        <v>205</v>
      </c>
      <c r="AU217" s="233" t="s">
        <v>86</v>
      </c>
      <c r="AY217" s="17" t="s">
        <v>204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7" t="s">
        <v>8</v>
      </c>
      <c r="BK217" s="234">
        <f>ROUND(I217*H217,0)</f>
        <v>0</v>
      </c>
      <c r="BL217" s="17" t="s">
        <v>209</v>
      </c>
      <c r="BM217" s="233" t="s">
        <v>540</v>
      </c>
    </row>
    <row r="218" spans="1:63" s="11" customFormat="1" ht="22.8" customHeight="1">
      <c r="A218" s="11"/>
      <c r="B218" s="207"/>
      <c r="C218" s="208"/>
      <c r="D218" s="209" t="s">
        <v>76</v>
      </c>
      <c r="E218" s="268" t="s">
        <v>118</v>
      </c>
      <c r="F218" s="268" t="s">
        <v>541</v>
      </c>
      <c r="G218" s="208"/>
      <c r="H218" s="208"/>
      <c r="I218" s="211"/>
      <c r="J218" s="269">
        <f>BK218</f>
        <v>0</v>
      </c>
      <c r="K218" s="208"/>
      <c r="L218" s="213"/>
      <c r="M218" s="214"/>
      <c r="N218" s="215"/>
      <c r="O218" s="215"/>
      <c r="P218" s="216">
        <f>SUM(P219:P251)</f>
        <v>0</v>
      </c>
      <c r="Q218" s="215"/>
      <c r="R218" s="216">
        <f>SUM(R219:R251)</f>
        <v>269.81558078999996</v>
      </c>
      <c r="S218" s="215"/>
      <c r="T218" s="217">
        <f>SUM(T219:T251)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218" t="s">
        <v>8</v>
      </c>
      <c r="AT218" s="219" t="s">
        <v>76</v>
      </c>
      <c r="AU218" s="219" t="s">
        <v>8</v>
      </c>
      <c r="AY218" s="218" t="s">
        <v>204</v>
      </c>
      <c r="BK218" s="220">
        <f>SUM(BK219:BK251)</f>
        <v>0</v>
      </c>
    </row>
    <row r="219" spans="1:65" s="2" customFormat="1" ht="33" customHeight="1">
      <c r="A219" s="38"/>
      <c r="B219" s="39"/>
      <c r="C219" s="221" t="s">
        <v>256</v>
      </c>
      <c r="D219" s="221" t="s">
        <v>205</v>
      </c>
      <c r="E219" s="222" t="s">
        <v>542</v>
      </c>
      <c r="F219" s="223" t="s">
        <v>543</v>
      </c>
      <c r="G219" s="224" t="s">
        <v>208</v>
      </c>
      <c r="H219" s="225">
        <v>13.422</v>
      </c>
      <c r="I219" s="226"/>
      <c r="J219" s="227">
        <f>ROUND(I219*H219,0)</f>
        <v>0</v>
      </c>
      <c r="K219" s="228"/>
      <c r="L219" s="44"/>
      <c r="M219" s="229" t="s">
        <v>1</v>
      </c>
      <c r="N219" s="230" t="s">
        <v>42</v>
      </c>
      <c r="O219" s="91"/>
      <c r="P219" s="231">
        <f>O219*H219</f>
        <v>0</v>
      </c>
      <c r="Q219" s="231">
        <v>0.36277</v>
      </c>
      <c r="R219" s="231">
        <f>Q219*H219</f>
        <v>4.86909894</v>
      </c>
      <c r="S219" s="231">
        <v>0</v>
      </c>
      <c r="T219" s="23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3" t="s">
        <v>209</v>
      </c>
      <c r="AT219" s="233" t="s">
        <v>205</v>
      </c>
      <c r="AU219" s="233" t="s">
        <v>86</v>
      </c>
      <c r="AY219" s="17" t="s">
        <v>204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8</v>
      </c>
      <c r="BK219" s="234">
        <f>ROUND(I219*H219,0)</f>
        <v>0</v>
      </c>
      <c r="BL219" s="17" t="s">
        <v>209</v>
      </c>
      <c r="BM219" s="233" t="s">
        <v>544</v>
      </c>
    </row>
    <row r="220" spans="1:51" s="12" customFormat="1" ht="12">
      <c r="A220" s="12"/>
      <c r="B220" s="235"/>
      <c r="C220" s="236"/>
      <c r="D220" s="237" t="s">
        <v>210</v>
      </c>
      <c r="E220" s="238" t="s">
        <v>1</v>
      </c>
      <c r="F220" s="239" t="s">
        <v>545</v>
      </c>
      <c r="G220" s="236"/>
      <c r="H220" s="240">
        <v>13.422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T220" s="246" t="s">
        <v>210</v>
      </c>
      <c r="AU220" s="246" t="s">
        <v>86</v>
      </c>
      <c r="AV220" s="12" t="s">
        <v>86</v>
      </c>
      <c r="AW220" s="12" t="s">
        <v>33</v>
      </c>
      <c r="AX220" s="12" t="s">
        <v>8</v>
      </c>
      <c r="AY220" s="246" t="s">
        <v>204</v>
      </c>
    </row>
    <row r="221" spans="1:65" s="2" customFormat="1" ht="33" customHeight="1">
      <c r="A221" s="38"/>
      <c r="B221" s="39"/>
      <c r="C221" s="221" t="s">
        <v>384</v>
      </c>
      <c r="D221" s="221" t="s">
        <v>205</v>
      </c>
      <c r="E221" s="222" t="s">
        <v>546</v>
      </c>
      <c r="F221" s="223" t="s">
        <v>547</v>
      </c>
      <c r="G221" s="224" t="s">
        <v>208</v>
      </c>
      <c r="H221" s="225">
        <v>262.28</v>
      </c>
      <c r="I221" s="226"/>
      <c r="J221" s="227">
        <f>ROUND(I221*H221,0)</f>
        <v>0</v>
      </c>
      <c r="K221" s="228"/>
      <c r="L221" s="44"/>
      <c r="M221" s="229" t="s">
        <v>1</v>
      </c>
      <c r="N221" s="230" t="s">
        <v>42</v>
      </c>
      <c r="O221" s="91"/>
      <c r="P221" s="231">
        <f>O221*H221</f>
        <v>0</v>
      </c>
      <c r="Q221" s="231">
        <v>0.45195</v>
      </c>
      <c r="R221" s="231">
        <f>Q221*H221</f>
        <v>118.53744599999999</v>
      </c>
      <c r="S221" s="231">
        <v>0</v>
      </c>
      <c r="T221" s="23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3" t="s">
        <v>209</v>
      </c>
      <c r="AT221" s="233" t="s">
        <v>205</v>
      </c>
      <c r="AU221" s="233" t="s">
        <v>86</v>
      </c>
      <c r="AY221" s="17" t="s">
        <v>204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8</v>
      </c>
      <c r="BK221" s="234">
        <f>ROUND(I221*H221,0)</f>
        <v>0</v>
      </c>
      <c r="BL221" s="17" t="s">
        <v>209</v>
      </c>
      <c r="BM221" s="233" t="s">
        <v>548</v>
      </c>
    </row>
    <row r="222" spans="1:51" s="12" customFormat="1" ht="12">
      <c r="A222" s="12"/>
      <c r="B222" s="235"/>
      <c r="C222" s="236"/>
      <c r="D222" s="237" t="s">
        <v>210</v>
      </c>
      <c r="E222" s="238" t="s">
        <v>1</v>
      </c>
      <c r="F222" s="239" t="s">
        <v>549</v>
      </c>
      <c r="G222" s="236"/>
      <c r="H222" s="240">
        <v>290.18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46" t="s">
        <v>210</v>
      </c>
      <c r="AU222" s="246" t="s">
        <v>86</v>
      </c>
      <c r="AV222" s="12" t="s">
        <v>86</v>
      </c>
      <c r="AW222" s="12" t="s">
        <v>33</v>
      </c>
      <c r="AX222" s="12" t="s">
        <v>77</v>
      </c>
      <c r="AY222" s="246" t="s">
        <v>204</v>
      </c>
    </row>
    <row r="223" spans="1:51" s="12" customFormat="1" ht="12">
      <c r="A223" s="12"/>
      <c r="B223" s="235"/>
      <c r="C223" s="236"/>
      <c r="D223" s="237" t="s">
        <v>210</v>
      </c>
      <c r="E223" s="238" t="s">
        <v>1</v>
      </c>
      <c r="F223" s="239" t="s">
        <v>550</v>
      </c>
      <c r="G223" s="236"/>
      <c r="H223" s="240">
        <v>-27.9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46" t="s">
        <v>210</v>
      </c>
      <c r="AU223" s="246" t="s">
        <v>86</v>
      </c>
      <c r="AV223" s="12" t="s">
        <v>86</v>
      </c>
      <c r="AW223" s="12" t="s">
        <v>33</v>
      </c>
      <c r="AX223" s="12" t="s">
        <v>77</v>
      </c>
      <c r="AY223" s="246" t="s">
        <v>204</v>
      </c>
    </row>
    <row r="224" spans="1:51" s="15" customFormat="1" ht="12">
      <c r="A224" s="15"/>
      <c r="B224" s="270"/>
      <c r="C224" s="271"/>
      <c r="D224" s="237" t="s">
        <v>210</v>
      </c>
      <c r="E224" s="272" t="s">
        <v>1</v>
      </c>
      <c r="F224" s="273" t="s">
        <v>551</v>
      </c>
      <c r="G224" s="271"/>
      <c r="H224" s="272" t="s">
        <v>1</v>
      </c>
      <c r="I224" s="274"/>
      <c r="J224" s="271"/>
      <c r="K224" s="271"/>
      <c r="L224" s="275"/>
      <c r="M224" s="276"/>
      <c r="N224" s="277"/>
      <c r="O224" s="277"/>
      <c r="P224" s="277"/>
      <c r="Q224" s="277"/>
      <c r="R224" s="277"/>
      <c r="S224" s="277"/>
      <c r="T224" s="278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9" t="s">
        <v>210</v>
      </c>
      <c r="AU224" s="279" t="s">
        <v>86</v>
      </c>
      <c r="AV224" s="15" t="s">
        <v>8</v>
      </c>
      <c r="AW224" s="15" t="s">
        <v>33</v>
      </c>
      <c r="AX224" s="15" t="s">
        <v>77</v>
      </c>
      <c r="AY224" s="279" t="s">
        <v>204</v>
      </c>
    </row>
    <row r="225" spans="1:51" s="13" customFormat="1" ht="12">
      <c r="A225" s="13"/>
      <c r="B225" s="247"/>
      <c r="C225" s="248"/>
      <c r="D225" s="237" t="s">
        <v>210</v>
      </c>
      <c r="E225" s="249" t="s">
        <v>1</v>
      </c>
      <c r="F225" s="250" t="s">
        <v>213</v>
      </c>
      <c r="G225" s="248"/>
      <c r="H225" s="251">
        <v>262.28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7" t="s">
        <v>210</v>
      </c>
      <c r="AU225" s="257" t="s">
        <v>86</v>
      </c>
      <c r="AV225" s="13" t="s">
        <v>209</v>
      </c>
      <c r="AW225" s="13" t="s">
        <v>33</v>
      </c>
      <c r="AX225" s="13" t="s">
        <v>8</v>
      </c>
      <c r="AY225" s="257" t="s">
        <v>204</v>
      </c>
    </row>
    <row r="226" spans="1:65" s="2" customFormat="1" ht="21.75" customHeight="1">
      <c r="A226" s="38"/>
      <c r="B226" s="39"/>
      <c r="C226" s="221" t="s">
        <v>389</v>
      </c>
      <c r="D226" s="221" t="s">
        <v>205</v>
      </c>
      <c r="E226" s="222" t="s">
        <v>552</v>
      </c>
      <c r="F226" s="223" t="s">
        <v>553</v>
      </c>
      <c r="G226" s="224" t="s">
        <v>208</v>
      </c>
      <c r="H226" s="225">
        <v>18.967</v>
      </c>
      <c r="I226" s="226"/>
      <c r="J226" s="227">
        <f>ROUND(I226*H226,0)</f>
        <v>0</v>
      </c>
      <c r="K226" s="228"/>
      <c r="L226" s="44"/>
      <c r="M226" s="229" t="s">
        <v>1</v>
      </c>
      <c r="N226" s="230" t="s">
        <v>42</v>
      </c>
      <c r="O226" s="91"/>
      <c r="P226" s="231">
        <f>O226*H226</f>
        <v>0</v>
      </c>
      <c r="Q226" s="231">
        <v>0.13709</v>
      </c>
      <c r="R226" s="231">
        <f>Q226*H226</f>
        <v>2.6001860299999997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209</v>
      </c>
      <c r="AT226" s="233" t="s">
        <v>205</v>
      </c>
      <c r="AU226" s="233" t="s">
        <v>86</v>
      </c>
      <c r="AY226" s="17" t="s">
        <v>204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</v>
      </c>
      <c r="BK226" s="234">
        <f>ROUND(I226*H226,0)</f>
        <v>0</v>
      </c>
      <c r="BL226" s="17" t="s">
        <v>209</v>
      </c>
      <c r="BM226" s="233" t="s">
        <v>554</v>
      </c>
    </row>
    <row r="227" spans="1:51" s="12" customFormat="1" ht="12">
      <c r="A227" s="12"/>
      <c r="B227" s="235"/>
      <c r="C227" s="236"/>
      <c r="D227" s="237" t="s">
        <v>210</v>
      </c>
      <c r="E227" s="238" t="s">
        <v>1</v>
      </c>
      <c r="F227" s="239" t="s">
        <v>555</v>
      </c>
      <c r="G227" s="236"/>
      <c r="H227" s="240">
        <v>18.967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46" t="s">
        <v>210</v>
      </c>
      <c r="AU227" s="246" t="s">
        <v>86</v>
      </c>
      <c r="AV227" s="12" t="s">
        <v>86</v>
      </c>
      <c r="AW227" s="12" t="s">
        <v>33</v>
      </c>
      <c r="AX227" s="12" t="s">
        <v>77</v>
      </c>
      <c r="AY227" s="246" t="s">
        <v>204</v>
      </c>
    </row>
    <row r="228" spans="1:51" s="13" customFormat="1" ht="12">
      <c r="A228" s="13"/>
      <c r="B228" s="247"/>
      <c r="C228" s="248"/>
      <c r="D228" s="237" t="s">
        <v>210</v>
      </c>
      <c r="E228" s="249" t="s">
        <v>1</v>
      </c>
      <c r="F228" s="250" t="s">
        <v>213</v>
      </c>
      <c r="G228" s="248"/>
      <c r="H228" s="251">
        <v>18.967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7" t="s">
        <v>210</v>
      </c>
      <c r="AU228" s="257" t="s">
        <v>86</v>
      </c>
      <c r="AV228" s="13" t="s">
        <v>209</v>
      </c>
      <c r="AW228" s="13" t="s">
        <v>33</v>
      </c>
      <c r="AX228" s="13" t="s">
        <v>8</v>
      </c>
      <c r="AY228" s="257" t="s">
        <v>204</v>
      </c>
    </row>
    <row r="229" spans="1:65" s="2" customFormat="1" ht="21.75" customHeight="1">
      <c r="A229" s="38"/>
      <c r="B229" s="39"/>
      <c r="C229" s="221" t="s">
        <v>394</v>
      </c>
      <c r="D229" s="221" t="s">
        <v>205</v>
      </c>
      <c r="E229" s="222" t="s">
        <v>556</v>
      </c>
      <c r="F229" s="223" t="s">
        <v>557</v>
      </c>
      <c r="G229" s="224" t="s">
        <v>208</v>
      </c>
      <c r="H229" s="225">
        <v>571.749</v>
      </c>
      <c r="I229" s="226"/>
      <c r="J229" s="227">
        <f>ROUND(I229*H229,0)</f>
        <v>0</v>
      </c>
      <c r="K229" s="228"/>
      <c r="L229" s="44"/>
      <c r="M229" s="229" t="s">
        <v>1</v>
      </c>
      <c r="N229" s="230" t="s">
        <v>42</v>
      </c>
      <c r="O229" s="91"/>
      <c r="P229" s="231">
        <f>O229*H229</f>
        <v>0</v>
      </c>
      <c r="Q229" s="231">
        <v>0.22158</v>
      </c>
      <c r="R229" s="231">
        <f>Q229*H229</f>
        <v>126.68814342</v>
      </c>
      <c r="S229" s="231">
        <v>0</v>
      </c>
      <c r="T229" s="23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3" t="s">
        <v>209</v>
      </c>
      <c r="AT229" s="233" t="s">
        <v>205</v>
      </c>
      <c r="AU229" s="233" t="s">
        <v>86</v>
      </c>
      <c r="AY229" s="17" t="s">
        <v>204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7" t="s">
        <v>8</v>
      </c>
      <c r="BK229" s="234">
        <f>ROUND(I229*H229,0)</f>
        <v>0</v>
      </c>
      <c r="BL229" s="17" t="s">
        <v>209</v>
      </c>
      <c r="BM229" s="233" t="s">
        <v>558</v>
      </c>
    </row>
    <row r="230" spans="1:51" s="12" customFormat="1" ht="12">
      <c r="A230" s="12"/>
      <c r="B230" s="235"/>
      <c r="C230" s="236"/>
      <c r="D230" s="237" t="s">
        <v>210</v>
      </c>
      <c r="E230" s="238" t="s">
        <v>1</v>
      </c>
      <c r="F230" s="239" t="s">
        <v>559</v>
      </c>
      <c r="G230" s="236"/>
      <c r="H230" s="240">
        <v>36.872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246" t="s">
        <v>210</v>
      </c>
      <c r="AU230" s="246" t="s">
        <v>86</v>
      </c>
      <c r="AV230" s="12" t="s">
        <v>86</v>
      </c>
      <c r="AW230" s="12" t="s">
        <v>33</v>
      </c>
      <c r="AX230" s="12" t="s">
        <v>77</v>
      </c>
      <c r="AY230" s="246" t="s">
        <v>204</v>
      </c>
    </row>
    <row r="231" spans="1:51" s="12" customFormat="1" ht="12">
      <c r="A231" s="12"/>
      <c r="B231" s="235"/>
      <c r="C231" s="236"/>
      <c r="D231" s="237" t="s">
        <v>210</v>
      </c>
      <c r="E231" s="238" t="s">
        <v>1</v>
      </c>
      <c r="F231" s="239" t="s">
        <v>560</v>
      </c>
      <c r="G231" s="236"/>
      <c r="H231" s="240">
        <v>362.014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246" t="s">
        <v>210</v>
      </c>
      <c r="AU231" s="246" t="s">
        <v>86</v>
      </c>
      <c r="AV231" s="12" t="s">
        <v>86</v>
      </c>
      <c r="AW231" s="12" t="s">
        <v>33</v>
      </c>
      <c r="AX231" s="12" t="s">
        <v>77</v>
      </c>
      <c r="AY231" s="246" t="s">
        <v>204</v>
      </c>
    </row>
    <row r="232" spans="1:51" s="12" customFormat="1" ht="12">
      <c r="A232" s="12"/>
      <c r="B232" s="235"/>
      <c r="C232" s="236"/>
      <c r="D232" s="237" t="s">
        <v>210</v>
      </c>
      <c r="E232" s="238" t="s">
        <v>1</v>
      </c>
      <c r="F232" s="239" t="s">
        <v>561</v>
      </c>
      <c r="G232" s="236"/>
      <c r="H232" s="240">
        <v>117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46" t="s">
        <v>210</v>
      </c>
      <c r="AU232" s="246" t="s">
        <v>86</v>
      </c>
      <c r="AV232" s="12" t="s">
        <v>86</v>
      </c>
      <c r="AW232" s="12" t="s">
        <v>33</v>
      </c>
      <c r="AX232" s="12" t="s">
        <v>77</v>
      </c>
      <c r="AY232" s="246" t="s">
        <v>204</v>
      </c>
    </row>
    <row r="233" spans="1:51" s="12" customFormat="1" ht="12">
      <c r="A233" s="12"/>
      <c r="B233" s="235"/>
      <c r="C233" s="236"/>
      <c r="D233" s="237" t="s">
        <v>210</v>
      </c>
      <c r="E233" s="238" t="s">
        <v>1</v>
      </c>
      <c r="F233" s="239" t="s">
        <v>562</v>
      </c>
      <c r="G233" s="236"/>
      <c r="H233" s="240">
        <v>63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46" t="s">
        <v>210</v>
      </c>
      <c r="AU233" s="246" t="s">
        <v>86</v>
      </c>
      <c r="AV233" s="12" t="s">
        <v>86</v>
      </c>
      <c r="AW233" s="12" t="s">
        <v>33</v>
      </c>
      <c r="AX233" s="12" t="s">
        <v>77</v>
      </c>
      <c r="AY233" s="246" t="s">
        <v>204</v>
      </c>
    </row>
    <row r="234" spans="1:51" s="12" customFormat="1" ht="12">
      <c r="A234" s="12"/>
      <c r="B234" s="235"/>
      <c r="C234" s="236"/>
      <c r="D234" s="237" t="s">
        <v>210</v>
      </c>
      <c r="E234" s="238" t="s">
        <v>1</v>
      </c>
      <c r="F234" s="239" t="s">
        <v>563</v>
      </c>
      <c r="G234" s="236"/>
      <c r="H234" s="240">
        <v>-7.137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46" t="s">
        <v>210</v>
      </c>
      <c r="AU234" s="246" t="s">
        <v>86</v>
      </c>
      <c r="AV234" s="12" t="s">
        <v>86</v>
      </c>
      <c r="AW234" s="12" t="s">
        <v>33</v>
      </c>
      <c r="AX234" s="12" t="s">
        <v>77</v>
      </c>
      <c r="AY234" s="246" t="s">
        <v>204</v>
      </c>
    </row>
    <row r="235" spans="1:51" s="13" customFormat="1" ht="12">
      <c r="A235" s="13"/>
      <c r="B235" s="247"/>
      <c r="C235" s="248"/>
      <c r="D235" s="237" t="s">
        <v>210</v>
      </c>
      <c r="E235" s="249" t="s">
        <v>1</v>
      </c>
      <c r="F235" s="250" t="s">
        <v>213</v>
      </c>
      <c r="G235" s="248"/>
      <c r="H235" s="251">
        <v>571.749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7" t="s">
        <v>210</v>
      </c>
      <c r="AU235" s="257" t="s">
        <v>86</v>
      </c>
      <c r="AV235" s="13" t="s">
        <v>209</v>
      </c>
      <c r="AW235" s="13" t="s">
        <v>33</v>
      </c>
      <c r="AX235" s="13" t="s">
        <v>8</v>
      </c>
      <c r="AY235" s="257" t="s">
        <v>204</v>
      </c>
    </row>
    <row r="236" spans="1:65" s="2" customFormat="1" ht="21.75" customHeight="1">
      <c r="A236" s="38"/>
      <c r="B236" s="39"/>
      <c r="C236" s="221" t="s">
        <v>399</v>
      </c>
      <c r="D236" s="221" t="s">
        <v>205</v>
      </c>
      <c r="E236" s="222" t="s">
        <v>564</v>
      </c>
      <c r="F236" s="223" t="s">
        <v>565</v>
      </c>
      <c r="G236" s="224" t="s">
        <v>274</v>
      </c>
      <c r="H236" s="225">
        <v>6</v>
      </c>
      <c r="I236" s="226"/>
      <c r="J236" s="227">
        <f>ROUND(I236*H236,0)</f>
        <v>0</v>
      </c>
      <c r="K236" s="228"/>
      <c r="L236" s="44"/>
      <c r="M236" s="229" t="s">
        <v>1</v>
      </c>
      <c r="N236" s="230" t="s">
        <v>42</v>
      </c>
      <c r="O236" s="91"/>
      <c r="P236" s="231">
        <f>O236*H236</f>
        <v>0</v>
      </c>
      <c r="Q236" s="231">
        <v>0.03655</v>
      </c>
      <c r="R236" s="231">
        <f>Q236*H236</f>
        <v>0.2193</v>
      </c>
      <c r="S236" s="231">
        <v>0</v>
      </c>
      <c r="T236" s="23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3" t="s">
        <v>209</v>
      </c>
      <c r="AT236" s="233" t="s">
        <v>205</v>
      </c>
      <c r="AU236" s="233" t="s">
        <v>86</v>
      </c>
      <c r="AY236" s="17" t="s">
        <v>204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7" t="s">
        <v>8</v>
      </c>
      <c r="BK236" s="234">
        <f>ROUND(I236*H236,0)</f>
        <v>0</v>
      </c>
      <c r="BL236" s="17" t="s">
        <v>209</v>
      </c>
      <c r="BM236" s="233" t="s">
        <v>566</v>
      </c>
    </row>
    <row r="237" spans="1:65" s="2" customFormat="1" ht="21.75" customHeight="1">
      <c r="A237" s="38"/>
      <c r="B237" s="39"/>
      <c r="C237" s="221" t="s">
        <v>406</v>
      </c>
      <c r="D237" s="221" t="s">
        <v>205</v>
      </c>
      <c r="E237" s="222" t="s">
        <v>567</v>
      </c>
      <c r="F237" s="223" t="s">
        <v>568</v>
      </c>
      <c r="G237" s="224" t="s">
        <v>274</v>
      </c>
      <c r="H237" s="225">
        <v>20</v>
      </c>
      <c r="I237" s="226"/>
      <c r="J237" s="227">
        <f>ROUND(I237*H237,0)</f>
        <v>0</v>
      </c>
      <c r="K237" s="228"/>
      <c r="L237" s="44"/>
      <c r="M237" s="229" t="s">
        <v>1</v>
      </c>
      <c r="N237" s="230" t="s">
        <v>42</v>
      </c>
      <c r="O237" s="91"/>
      <c r="P237" s="231">
        <f>O237*H237</f>
        <v>0</v>
      </c>
      <c r="Q237" s="231">
        <v>0.04555</v>
      </c>
      <c r="R237" s="231">
        <f>Q237*H237</f>
        <v>0.911</v>
      </c>
      <c r="S237" s="231">
        <v>0</v>
      </c>
      <c r="T237" s="23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3" t="s">
        <v>209</v>
      </c>
      <c r="AT237" s="233" t="s">
        <v>205</v>
      </c>
      <c r="AU237" s="233" t="s">
        <v>86</v>
      </c>
      <c r="AY237" s="17" t="s">
        <v>204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7" t="s">
        <v>8</v>
      </c>
      <c r="BK237" s="234">
        <f>ROUND(I237*H237,0)</f>
        <v>0</v>
      </c>
      <c r="BL237" s="17" t="s">
        <v>209</v>
      </c>
      <c r="BM237" s="233" t="s">
        <v>569</v>
      </c>
    </row>
    <row r="238" spans="1:65" s="2" customFormat="1" ht="21.75" customHeight="1">
      <c r="A238" s="38"/>
      <c r="B238" s="39"/>
      <c r="C238" s="221" t="s">
        <v>488</v>
      </c>
      <c r="D238" s="221" t="s">
        <v>205</v>
      </c>
      <c r="E238" s="222" t="s">
        <v>570</v>
      </c>
      <c r="F238" s="223" t="s">
        <v>571</v>
      </c>
      <c r="G238" s="224" t="s">
        <v>274</v>
      </c>
      <c r="H238" s="225">
        <v>3</v>
      </c>
      <c r="I238" s="226"/>
      <c r="J238" s="227">
        <f>ROUND(I238*H238,0)</f>
        <v>0</v>
      </c>
      <c r="K238" s="228"/>
      <c r="L238" s="44"/>
      <c r="M238" s="229" t="s">
        <v>1</v>
      </c>
      <c r="N238" s="230" t="s">
        <v>42</v>
      </c>
      <c r="O238" s="91"/>
      <c r="P238" s="231">
        <f>O238*H238</f>
        <v>0</v>
      </c>
      <c r="Q238" s="231">
        <v>0.06355</v>
      </c>
      <c r="R238" s="231">
        <f>Q238*H238</f>
        <v>0.19065</v>
      </c>
      <c r="S238" s="231">
        <v>0</v>
      </c>
      <c r="T238" s="23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3" t="s">
        <v>209</v>
      </c>
      <c r="AT238" s="233" t="s">
        <v>205</v>
      </c>
      <c r="AU238" s="233" t="s">
        <v>86</v>
      </c>
      <c r="AY238" s="17" t="s">
        <v>204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7" t="s">
        <v>8</v>
      </c>
      <c r="BK238" s="234">
        <f>ROUND(I238*H238,0)</f>
        <v>0</v>
      </c>
      <c r="BL238" s="17" t="s">
        <v>209</v>
      </c>
      <c r="BM238" s="233" t="s">
        <v>572</v>
      </c>
    </row>
    <row r="239" spans="1:65" s="2" customFormat="1" ht="16.5" customHeight="1">
      <c r="A239" s="38"/>
      <c r="B239" s="39"/>
      <c r="C239" s="221" t="s">
        <v>573</v>
      </c>
      <c r="D239" s="221" t="s">
        <v>205</v>
      </c>
      <c r="E239" s="222" t="s">
        <v>574</v>
      </c>
      <c r="F239" s="223" t="s">
        <v>575</v>
      </c>
      <c r="G239" s="224" t="s">
        <v>219</v>
      </c>
      <c r="H239" s="225">
        <v>0.426</v>
      </c>
      <c r="I239" s="226"/>
      <c r="J239" s="227">
        <f>ROUND(I239*H239,0)</f>
        <v>0</v>
      </c>
      <c r="K239" s="228"/>
      <c r="L239" s="44"/>
      <c r="M239" s="229" t="s">
        <v>1</v>
      </c>
      <c r="N239" s="230" t="s">
        <v>42</v>
      </c>
      <c r="O239" s="91"/>
      <c r="P239" s="231">
        <f>O239*H239</f>
        <v>0</v>
      </c>
      <c r="Q239" s="231">
        <v>1.94302</v>
      </c>
      <c r="R239" s="231">
        <f>Q239*H239</f>
        <v>0.82772652</v>
      </c>
      <c r="S239" s="231">
        <v>0</v>
      </c>
      <c r="T239" s="23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3" t="s">
        <v>209</v>
      </c>
      <c r="AT239" s="233" t="s">
        <v>205</v>
      </c>
      <c r="AU239" s="233" t="s">
        <v>86</v>
      </c>
      <c r="AY239" s="17" t="s">
        <v>204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7" t="s">
        <v>8</v>
      </c>
      <c r="BK239" s="234">
        <f>ROUND(I239*H239,0)</f>
        <v>0</v>
      </c>
      <c r="BL239" s="17" t="s">
        <v>209</v>
      </c>
      <c r="BM239" s="233" t="s">
        <v>576</v>
      </c>
    </row>
    <row r="240" spans="1:51" s="12" customFormat="1" ht="12">
      <c r="A240" s="12"/>
      <c r="B240" s="235"/>
      <c r="C240" s="236"/>
      <c r="D240" s="237" t="s">
        <v>210</v>
      </c>
      <c r="E240" s="238" t="s">
        <v>1</v>
      </c>
      <c r="F240" s="239" t="s">
        <v>577</v>
      </c>
      <c r="G240" s="236"/>
      <c r="H240" s="240">
        <v>0.426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46" t="s">
        <v>210</v>
      </c>
      <c r="AU240" s="246" t="s">
        <v>86</v>
      </c>
      <c r="AV240" s="12" t="s">
        <v>86</v>
      </c>
      <c r="AW240" s="12" t="s">
        <v>33</v>
      </c>
      <c r="AX240" s="12" t="s">
        <v>77</v>
      </c>
      <c r="AY240" s="246" t="s">
        <v>204</v>
      </c>
    </row>
    <row r="241" spans="1:51" s="13" customFormat="1" ht="12">
      <c r="A241" s="13"/>
      <c r="B241" s="247"/>
      <c r="C241" s="248"/>
      <c r="D241" s="237" t="s">
        <v>210</v>
      </c>
      <c r="E241" s="249" t="s">
        <v>1</v>
      </c>
      <c r="F241" s="250" t="s">
        <v>213</v>
      </c>
      <c r="G241" s="248"/>
      <c r="H241" s="251">
        <v>0.426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7" t="s">
        <v>210</v>
      </c>
      <c r="AU241" s="257" t="s">
        <v>86</v>
      </c>
      <c r="AV241" s="13" t="s">
        <v>209</v>
      </c>
      <c r="AW241" s="13" t="s">
        <v>33</v>
      </c>
      <c r="AX241" s="13" t="s">
        <v>8</v>
      </c>
      <c r="AY241" s="257" t="s">
        <v>204</v>
      </c>
    </row>
    <row r="242" spans="1:65" s="2" customFormat="1" ht="21.75" customHeight="1">
      <c r="A242" s="38"/>
      <c r="B242" s="39"/>
      <c r="C242" s="221" t="s">
        <v>491</v>
      </c>
      <c r="D242" s="221" t="s">
        <v>205</v>
      </c>
      <c r="E242" s="222" t="s">
        <v>578</v>
      </c>
      <c r="F242" s="223" t="s">
        <v>579</v>
      </c>
      <c r="G242" s="224" t="s">
        <v>230</v>
      </c>
      <c r="H242" s="225">
        <v>0.688</v>
      </c>
      <c r="I242" s="226"/>
      <c r="J242" s="227">
        <f>ROUND(I242*H242,0)</f>
        <v>0</v>
      </c>
      <c r="K242" s="228"/>
      <c r="L242" s="44"/>
      <c r="M242" s="229" t="s">
        <v>1</v>
      </c>
      <c r="N242" s="230" t="s">
        <v>42</v>
      </c>
      <c r="O242" s="91"/>
      <c r="P242" s="231">
        <f>O242*H242</f>
        <v>0</v>
      </c>
      <c r="Q242" s="231">
        <v>0.01221</v>
      </c>
      <c r="R242" s="231">
        <f>Q242*H242</f>
        <v>0.00840048</v>
      </c>
      <c r="S242" s="231">
        <v>0</v>
      </c>
      <c r="T242" s="23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3" t="s">
        <v>209</v>
      </c>
      <c r="AT242" s="233" t="s">
        <v>205</v>
      </c>
      <c r="AU242" s="233" t="s">
        <v>86</v>
      </c>
      <c r="AY242" s="17" t="s">
        <v>204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7" t="s">
        <v>8</v>
      </c>
      <c r="BK242" s="234">
        <f>ROUND(I242*H242,0)</f>
        <v>0</v>
      </c>
      <c r="BL242" s="17" t="s">
        <v>209</v>
      </c>
      <c r="BM242" s="233" t="s">
        <v>580</v>
      </c>
    </row>
    <row r="243" spans="1:65" s="2" customFormat="1" ht="16.5" customHeight="1">
      <c r="A243" s="38"/>
      <c r="B243" s="39"/>
      <c r="C243" s="280" t="s">
        <v>581</v>
      </c>
      <c r="D243" s="280" t="s">
        <v>366</v>
      </c>
      <c r="E243" s="281" t="s">
        <v>582</v>
      </c>
      <c r="F243" s="282" t="s">
        <v>583</v>
      </c>
      <c r="G243" s="283" t="s">
        <v>230</v>
      </c>
      <c r="H243" s="284">
        <v>0.743</v>
      </c>
      <c r="I243" s="285"/>
      <c r="J243" s="286">
        <f>ROUND(I243*H243,0)</f>
        <v>0</v>
      </c>
      <c r="K243" s="287"/>
      <c r="L243" s="288"/>
      <c r="M243" s="289" t="s">
        <v>1</v>
      </c>
      <c r="N243" s="290" t="s">
        <v>42</v>
      </c>
      <c r="O243" s="91"/>
      <c r="P243" s="231">
        <f>O243*H243</f>
        <v>0</v>
      </c>
      <c r="Q243" s="231">
        <v>1</v>
      </c>
      <c r="R243" s="231">
        <f>Q243*H243</f>
        <v>0.743</v>
      </c>
      <c r="S243" s="231">
        <v>0</v>
      </c>
      <c r="T243" s="23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3" t="s">
        <v>488</v>
      </c>
      <c r="AT243" s="233" t="s">
        <v>366</v>
      </c>
      <c r="AU243" s="233" t="s">
        <v>86</v>
      </c>
      <c r="AY243" s="17" t="s">
        <v>204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7" t="s">
        <v>8</v>
      </c>
      <c r="BK243" s="234">
        <f>ROUND(I243*H243,0)</f>
        <v>0</v>
      </c>
      <c r="BL243" s="17" t="s">
        <v>240</v>
      </c>
      <c r="BM243" s="233" t="s">
        <v>584</v>
      </c>
    </row>
    <row r="244" spans="1:51" s="12" customFormat="1" ht="12">
      <c r="A244" s="12"/>
      <c r="B244" s="235"/>
      <c r="C244" s="236"/>
      <c r="D244" s="237" t="s">
        <v>210</v>
      </c>
      <c r="E244" s="238" t="s">
        <v>1</v>
      </c>
      <c r="F244" s="239" t="s">
        <v>585</v>
      </c>
      <c r="G244" s="236"/>
      <c r="H244" s="240">
        <v>0.743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46" t="s">
        <v>210</v>
      </c>
      <c r="AU244" s="246" t="s">
        <v>86</v>
      </c>
      <c r="AV244" s="12" t="s">
        <v>86</v>
      </c>
      <c r="AW244" s="12" t="s">
        <v>33</v>
      </c>
      <c r="AX244" s="12" t="s">
        <v>8</v>
      </c>
      <c r="AY244" s="246" t="s">
        <v>204</v>
      </c>
    </row>
    <row r="245" spans="1:65" s="2" customFormat="1" ht="21.75" customHeight="1">
      <c r="A245" s="38"/>
      <c r="B245" s="39"/>
      <c r="C245" s="221" t="s">
        <v>498</v>
      </c>
      <c r="D245" s="221" t="s">
        <v>205</v>
      </c>
      <c r="E245" s="222" t="s">
        <v>586</v>
      </c>
      <c r="F245" s="223" t="s">
        <v>587</v>
      </c>
      <c r="G245" s="224" t="s">
        <v>208</v>
      </c>
      <c r="H245" s="225">
        <v>146.19</v>
      </c>
      <c r="I245" s="226"/>
      <c r="J245" s="227">
        <f>ROUND(I245*H245,0)</f>
        <v>0</v>
      </c>
      <c r="K245" s="228"/>
      <c r="L245" s="44"/>
      <c r="M245" s="229" t="s">
        <v>1</v>
      </c>
      <c r="N245" s="230" t="s">
        <v>42</v>
      </c>
      <c r="O245" s="91"/>
      <c r="P245" s="231">
        <f>O245*H245</f>
        <v>0</v>
      </c>
      <c r="Q245" s="231">
        <v>0.08626</v>
      </c>
      <c r="R245" s="231">
        <f>Q245*H245</f>
        <v>12.6103494</v>
      </c>
      <c r="S245" s="231">
        <v>0</v>
      </c>
      <c r="T245" s="23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3" t="s">
        <v>209</v>
      </c>
      <c r="AT245" s="233" t="s">
        <v>205</v>
      </c>
      <c r="AU245" s="233" t="s">
        <v>86</v>
      </c>
      <c r="AY245" s="17" t="s">
        <v>204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7" t="s">
        <v>8</v>
      </c>
      <c r="BK245" s="234">
        <f>ROUND(I245*H245,0)</f>
        <v>0</v>
      </c>
      <c r="BL245" s="17" t="s">
        <v>209</v>
      </c>
      <c r="BM245" s="233" t="s">
        <v>588</v>
      </c>
    </row>
    <row r="246" spans="1:65" s="2" customFormat="1" ht="21.75" customHeight="1">
      <c r="A246" s="38"/>
      <c r="B246" s="39"/>
      <c r="C246" s="221" t="s">
        <v>589</v>
      </c>
      <c r="D246" s="221" t="s">
        <v>205</v>
      </c>
      <c r="E246" s="222" t="s">
        <v>590</v>
      </c>
      <c r="F246" s="223" t="s">
        <v>591</v>
      </c>
      <c r="G246" s="224" t="s">
        <v>208</v>
      </c>
      <c r="H246" s="225">
        <v>8.52</v>
      </c>
      <c r="I246" s="226"/>
      <c r="J246" s="227">
        <f>ROUND(I246*H246,0)</f>
        <v>0</v>
      </c>
      <c r="K246" s="228"/>
      <c r="L246" s="44"/>
      <c r="M246" s="229" t="s">
        <v>1</v>
      </c>
      <c r="N246" s="230" t="s">
        <v>42</v>
      </c>
      <c r="O246" s="91"/>
      <c r="P246" s="231">
        <f>O246*H246</f>
        <v>0</v>
      </c>
      <c r="Q246" s="231">
        <v>0.1733</v>
      </c>
      <c r="R246" s="231">
        <f>Q246*H246</f>
        <v>1.476516</v>
      </c>
      <c r="S246" s="231">
        <v>0</v>
      </c>
      <c r="T246" s="23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3" t="s">
        <v>209</v>
      </c>
      <c r="AT246" s="233" t="s">
        <v>205</v>
      </c>
      <c r="AU246" s="233" t="s">
        <v>86</v>
      </c>
      <c r="AY246" s="17" t="s">
        <v>204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7" t="s">
        <v>8</v>
      </c>
      <c r="BK246" s="234">
        <f>ROUND(I246*H246,0)</f>
        <v>0</v>
      </c>
      <c r="BL246" s="17" t="s">
        <v>209</v>
      </c>
      <c r="BM246" s="233" t="s">
        <v>592</v>
      </c>
    </row>
    <row r="247" spans="1:51" s="12" customFormat="1" ht="12">
      <c r="A247" s="12"/>
      <c r="B247" s="235"/>
      <c r="C247" s="236"/>
      <c r="D247" s="237" t="s">
        <v>210</v>
      </c>
      <c r="E247" s="238" t="s">
        <v>1</v>
      </c>
      <c r="F247" s="239" t="s">
        <v>593</v>
      </c>
      <c r="G247" s="236"/>
      <c r="H247" s="240">
        <v>8.52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46" t="s">
        <v>210</v>
      </c>
      <c r="AU247" s="246" t="s">
        <v>86</v>
      </c>
      <c r="AV247" s="12" t="s">
        <v>86</v>
      </c>
      <c r="AW247" s="12" t="s">
        <v>33</v>
      </c>
      <c r="AX247" s="12" t="s">
        <v>77</v>
      </c>
      <c r="AY247" s="246" t="s">
        <v>204</v>
      </c>
    </row>
    <row r="248" spans="1:51" s="13" customFormat="1" ht="12">
      <c r="A248" s="13"/>
      <c r="B248" s="247"/>
      <c r="C248" s="248"/>
      <c r="D248" s="237" t="s">
        <v>210</v>
      </c>
      <c r="E248" s="249" t="s">
        <v>1</v>
      </c>
      <c r="F248" s="250" t="s">
        <v>213</v>
      </c>
      <c r="G248" s="248"/>
      <c r="H248" s="251">
        <v>8.52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7" t="s">
        <v>210</v>
      </c>
      <c r="AU248" s="257" t="s">
        <v>86</v>
      </c>
      <c r="AV248" s="13" t="s">
        <v>209</v>
      </c>
      <c r="AW248" s="13" t="s">
        <v>33</v>
      </c>
      <c r="AX248" s="13" t="s">
        <v>8</v>
      </c>
      <c r="AY248" s="257" t="s">
        <v>204</v>
      </c>
    </row>
    <row r="249" spans="1:65" s="2" customFormat="1" ht="21.75" customHeight="1">
      <c r="A249" s="38"/>
      <c r="B249" s="39"/>
      <c r="C249" s="221" t="s">
        <v>506</v>
      </c>
      <c r="D249" s="221" t="s">
        <v>205</v>
      </c>
      <c r="E249" s="222" t="s">
        <v>594</v>
      </c>
      <c r="F249" s="223" t="s">
        <v>595</v>
      </c>
      <c r="G249" s="224" t="s">
        <v>208</v>
      </c>
      <c r="H249" s="225">
        <v>17.04</v>
      </c>
      <c r="I249" s="226"/>
      <c r="J249" s="227">
        <f>ROUND(I249*H249,0)</f>
        <v>0</v>
      </c>
      <c r="K249" s="228"/>
      <c r="L249" s="44"/>
      <c r="M249" s="229" t="s">
        <v>1</v>
      </c>
      <c r="N249" s="230" t="s">
        <v>42</v>
      </c>
      <c r="O249" s="91"/>
      <c r="P249" s="231">
        <f>O249*H249</f>
        <v>0</v>
      </c>
      <c r="Q249" s="231">
        <v>0.00785</v>
      </c>
      <c r="R249" s="231">
        <f>Q249*H249</f>
        <v>0.133764</v>
      </c>
      <c r="S249" s="231">
        <v>0</v>
      </c>
      <c r="T249" s="23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3" t="s">
        <v>209</v>
      </c>
      <c r="AT249" s="233" t="s">
        <v>205</v>
      </c>
      <c r="AU249" s="233" t="s">
        <v>86</v>
      </c>
      <c r="AY249" s="17" t="s">
        <v>204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7" t="s">
        <v>8</v>
      </c>
      <c r="BK249" s="234">
        <f>ROUND(I249*H249,0)</f>
        <v>0</v>
      </c>
      <c r="BL249" s="17" t="s">
        <v>209</v>
      </c>
      <c r="BM249" s="233" t="s">
        <v>596</v>
      </c>
    </row>
    <row r="250" spans="1:51" s="12" customFormat="1" ht="12">
      <c r="A250" s="12"/>
      <c r="B250" s="235"/>
      <c r="C250" s="236"/>
      <c r="D250" s="237" t="s">
        <v>210</v>
      </c>
      <c r="E250" s="238" t="s">
        <v>1</v>
      </c>
      <c r="F250" s="239" t="s">
        <v>597</v>
      </c>
      <c r="G250" s="236"/>
      <c r="H250" s="240">
        <v>17.04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T250" s="246" t="s">
        <v>210</v>
      </c>
      <c r="AU250" s="246" t="s">
        <v>86</v>
      </c>
      <c r="AV250" s="12" t="s">
        <v>86</v>
      </c>
      <c r="AW250" s="12" t="s">
        <v>33</v>
      </c>
      <c r="AX250" s="12" t="s">
        <v>77</v>
      </c>
      <c r="AY250" s="246" t="s">
        <v>204</v>
      </c>
    </row>
    <row r="251" spans="1:51" s="13" customFormat="1" ht="12">
      <c r="A251" s="13"/>
      <c r="B251" s="247"/>
      <c r="C251" s="248"/>
      <c r="D251" s="237" t="s">
        <v>210</v>
      </c>
      <c r="E251" s="249" t="s">
        <v>1</v>
      </c>
      <c r="F251" s="250" t="s">
        <v>213</v>
      </c>
      <c r="G251" s="248"/>
      <c r="H251" s="251">
        <v>17.04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7" t="s">
        <v>210</v>
      </c>
      <c r="AU251" s="257" t="s">
        <v>86</v>
      </c>
      <c r="AV251" s="13" t="s">
        <v>209</v>
      </c>
      <c r="AW251" s="13" t="s">
        <v>33</v>
      </c>
      <c r="AX251" s="13" t="s">
        <v>8</v>
      </c>
      <c r="AY251" s="257" t="s">
        <v>204</v>
      </c>
    </row>
    <row r="252" spans="1:63" s="11" customFormat="1" ht="22.8" customHeight="1">
      <c r="A252" s="11"/>
      <c r="B252" s="207"/>
      <c r="C252" s="208"/>
      <c r="D252" s="209" t="s">
        <v>76</v>
      </c>
      <c r="E252" s="268" t="s">
        <v>573</v>
      </c>
      <c r="F252" s="268" t="s">
        <v>598</v>
      </c>
      <c r="G252" s="208"/>
      <c r="H252" s="208"/>
      <c r="I252" s="211"/>
      <c r="J252" s="269">
        <f>BK252</f>
        <v>0</v>
      </c>
      <c r="K252" s="208"/>
      <c r="L252" s="213"/>
      <c r="M252" s="214"/>
      <c r="N252" s="215"/>
      <c r="O252" s="215"/>
      <c r="P252" s="216">
        <f>SUM(P253:P293)</f>
        <v>0</v>
      </c>
      <c r="Q252" s="215"/>
      <c r="R252" s="216">
        <f>SUM(R253:R293)</f>
        <v>177.90649500000004</v>
      </c>
      <c r="S252" s="215"/>
      <c r="T252" s="217">
        <f>SUM(T253:T293)</f>
        <v>0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R252" s="218" t="s">
        <v>8</v>
      </c>
      <c r="AT252" s="219" t="s">
        <v>76</v>
      </c>
      <c r="AU252" s="219" t="s">
        <v>8</v>
      </c>
      <c r="AY252" s="218" t="s">
        <v>204</v>
      </c>
      <c r="BK252" s="220">
        <f>SUM(BK253:BK293)</f>
        <v>0</v>
      </c>
    </row>
    <row r="253" spans="1:65" s="2" customFormat="1" ht="33" customHeight="1">
      <c r="A253" s="38"/>
      <c r="B253" s="39"/>
      <c r="C253" s="221" t="s">
        <v>599</v>
      </c>
      <c r="D253" s="221" t="s">
        <v>205</v>
      </c>
      <c r="E253" s="222" t="s">
        <v>600</v>
      </c>
      <c r="F253" s="223" t="s">
        <v>601</v>
      </c>
      <c r="G253" s="224" t="s">
        <v>230</v>
      </c>
      <c r="H253" s="225">
        <v>149.289</v>
      </c>
      <c r="I253" s="226"/>
      <c r="J253" s="227">
        <f>ROUND(I253*H253,0)</f>
        <v>0</v>
      </c>
      <c r="K253" s="228"/>
      <c r="L253" s="44"/>
      <c r="M253" s="229" t="s">
        <v>1</v>
      </c>
      <c r="N253" s="230" t="s">
        <v>42</v>
      </c>
      <c r="O253" s="91"/>
      <c r="P253" s="231">
        <f>O253*H253</f>
        <v>0</v>
      </c>
      <c r="Q253" s="231">
        <v>0</v>
      </c>
      <c r="R253" s="231">
        <f>Q253*H253</f>
        <v>0</v>
      </c>
      <c r="S253" s="231">
        <v>0</v>
      </c>
      <c r="T253" s="23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3" t="s">
        <v>209</v>
      </c>
      <c r="AT253" s="233" t="s">
        <v>205</v>
      </c>
      <c r="AU253" s="233" t="s">
        <v>86</v>
      </c>
      <c r="AY253" s="17" t="s">
        <v>204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7" t="s">
        <v>8</v>
      </c>
      <c r="BK253" s="234">
        <f>ROUND(I253*H253,0)</f>
        <v>0</v>
      </c>
      <c r="BL253" s="17" t="s">
        <v>209</v>
      </c>
      <c r="BM253" s="233" t="s">
        <v>602</v>
      </c>
    </row>
    <row r="254" spans="1:51" s="12" customFormat="1" ht="12">
      <c r="A254" s="12"/>
      <c r="B254" s="235"/>
      <c r="C254" s="236"/>
      <c r="D254" s="237" t="s">
        <v>210</v>
      </c>
      <c r="E254" s="238" t="s">
        <v>1</v>
      </c>
      <c r="F254" s="239" t="s">
        <v>603</v>
      </c>
      <c r="G254" s="236"/>
      <c r="H254" s="240">
        <v>149.289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6" t="s">
        <v>210</v>
      </c>
      <c r="AU254" s="246" t="s">
        <v>86</v>
      </c>
      <c r="AV254" s="12" t="s">
        <v>86</v>
      </c>
      <c r="AW254" s="12" t="s">
        <v>33</v>
      </c>
      <c r="AX254" s="12" t="s">
        <v>77</v>
      </c>
      <c r="AY254" s="246" t="s">
        <v>204</v>
      </c>
    </row>
    <row r="255" spans="1:65" s="2" customFormat="1" ht="21.75" customHeight="1">
      <c r="A255" s="38"/>
      <c r="B255" s="39"/>
      <c r="C255" s="280" t="s">
        <v>604</v>
      </c>
      <c r="D255" s="280" t="s">
        <v>366</v>
      </c>
      <c r="E255" s="281" t="s">
        <v>605</v>
      </c>
      <c r="F255" s="282" t="s">
        <v>606</v>
      </c>
      <c r="G255" s="283" t="s">
        <v>369</v>
      </c>
      <c r="H255" s="284">
        <v>135662.04</v>
      </c>
      <c r="I255" s="285"/>
      <c r="J255" s="286">
        <f>ROUND(I255*H255,0)</f>
        <v>0</v>
      </c>
      <c r="K255" s="287"/>
      <c r="L255" s="288"/>
      <c r="M255" s="289" t="s">
        <v>1</v>
      </c>
      <c r="N255" s="290" t="s">
        <v>42</v>
      </c>
      <c r="O255" s="91"/>
      <c r="P255" s="231">
        <f>O255*H255</f>
        <v>0</v>
      </c>
      <c r="Q255" s="231">
        <v>0.001</v>
      </c>
      <c r="R255" s="231">
        <f>Q255*H255</f>
        <v>135.66204000000002</v>
      </c>
      <c r="S255" s="231">
        <v>0</v>
      </c>
      <c r="T255" s="23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3" t="s">
        <v>488</v>
      </c>
      <c r="AT255" s="233" t="s">
        <v>366</v>
      </c>
      <c r="AU255" s="233" t="s">
        <v>86</v>
      </c>
      <c r="AY255" s="17" t="s">
        <v>204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7" t="s">
        <v>8</v>
      </c>
      <c r="BK255" s="234">
        <f>ROUND(I255*H255,0)</f>
        <v>0</v>
      </c>
      <c r="BL255" s="17" t="s">
        <v>240</v>
      </c>
      <c r="BM255" s="233" t="s">
        <v>607</v>
      </c>
    </row>
    <row r="256" spans="1:51" s="12" customFormat="1" ht="12">
      <c r="A256" s="12"/>
      <c r="B256" s="235"/>
      <c r="C256" s="236"/>
      <c r="D256" s="237" t="s">
        <v>210</v>
      </c>
      <c r="E256" s="238" t="s">
        <v>1</v>
      </c>
      <c r="F256" s="239" t="s">
        <v>608</v>
      </c>
      <c r="G256" s="236"/>
      <c r="H256" s="240">
        <v>135662.04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46" t="s">
        <v>210</v>
      </c>
      <c r="AU256" s="246" t="s">
        <v>86</v>
      </c>
      <c r="AV256" s="12" t="s">
        <v>86</v>
      </c>
      <c r="AW256" s="12" t="s">
        <v>33</v>
      </c>
      <c r="AX256" s="12" t="s">
        <v>8</v>
      </c>
      <c r="AY256" s="246" t="s">
        <v>204</v>
      </c>
    </row>
    <row r="257" spans="1:65" s="2" customFormat="1" ht="16.5" customHeight="1">
      <c r="A257" s="38"/>
      <c r="B257" s="39"/>
      <c r="C257" s="280" t="s">
        <v>609</v>
      </c>
      <c r="D257" s="280" t="s">
        <v>366</v>
      </c>
      <c r="E257" s="281" t="s">
        <v>610</v>
      </c>
      <c r="F257" s="282" t="s">
        <v>611</v>
      </c>
      <c r="G257" s="283" t="s">
        <v>369</v>
      </c>
      <c r="H257" s="284">
        <v>5049.972</v>
      </c>
      <c r="I257" s="285"/>
      <c r="J257" s="286">
        <f>ROUND(I257*H257,0)</f>
        <v>0</v>
      </c>
      <c r="K257" s="287"/>
      <c r="L257" s="288"/>
      <c r="M257" s="289" t="s">
        <v>1</v>
      </c>
      <c r="N257" s="290" t="s">
        <v>42</v>
      </c>
      <c r="O257" s="91"/>
      <c r="P257" s="231">
        <f>O257*H257</f>
        <v>0</v>
      </c>
      <c r="Q257" s="231">
        <v>0.001</v>
      </c>
      <c r="R257" s="231">
        <f>Q257*H257</f>
        <v>5.0499719999999995</v>
      </c>
      <c r="S257" s="231">
        <v>0</v>
      </c>
      <c r="T257" s="23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3" t="s">
        <v>488</v>
      </c>
      <c r="AT257" s="233" t="s">
        <v>366</v>
      </c>
      <c r="AU257" s="233" t="s">
        <v>86</v>
      </c>
      <c r="AY257" s="17" t="s">
        <v>204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7" t="s">
        <v>8</v>
      </c>
      <c r="BK257" s="234">
        <f>ROUND(I257*H257,0)</f>
        <v>0</v>
      </c>
      <c r="BL257" s="17" t="s">
        <v>240</v>
      </c>
      <c r="BM257" s="233" t="s">
        <v>612</v>
      </c>
    </row>
    <row r="258" spans="1:51" s="12" customFormat="1" ht="12">
      <c r="A258" s="12"/>
      <c r="B258" s="235"/>
      <c r="C258" s="236"/>
      <c r="D258" s="237" t="s">
        <v>210</v>
      </c>
      <c r="E258" s="238" t="s">
        <v>1</v>
      </c>
      <c r="F258" s="239" t="s">
        <v>613</v>
      </c>
      <c r="G258" s="236"/>
      <c r="H258" s="240">
        <v>5049.972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T258" s="246" t="s">
        <v>210</v>
      </c>
      <c r="AU258" s="246" t="s">
        <v>86</v>
      </c>
      <c r="AV258" s="12" t="s">
        <v>86</v>
      </c>
      <c r="AW258" s="12" t="s">
        <v>33</v>
      </c>
      <c r="AX258" s="12" t="s">
        <v>8</v>
      </c>
      <c r="AY258" s="246" t="s">
        <v>204</v>
      </c>
    </row>
    <row r="259" spans="1:65" s="2" customFormat="1" ht="16.5" customHeight="1">
      <c r="A259" s="38"/>
      <c r="B259" s="39"/>
      <c r="C259" s="280" t="s">
        <v>518</v>
      </c>
      <c r="D259" s="280" t="s">
        <v>366</v>
      </c>
      <c r="E259" s="281" t="s">
        <v>614</v>
      </c>
      <c r="F259" s="282" t="s">
        <v>615</v>
      </c>
      <c r="G259" s="283" t="s">
        <v>616</v>
      </c>
      <c r="H259" s="284">
        <v>1</v>
      </c>
      <c r="I259" s="285"/>
      <c r="J259" s="286">
        <f>ROUND(I259*H259,0)</f>
        <v>0</v>
      </c>
      <c r="K259" s="287"/>
      <c r="L259" s="288"/>
      <c r="M259" s="289" t="s">
        <v>1</v>
      </c>
      <c r="N259" s="290" t="s">
        <v>42</v>
      </c>
      <c r="O259" s="91"/>
      <c r="P259" s="231">
        <f>O259*H259</f>
        <v>0</v>
      </c>
      <c r="Q259" s="231">
        <v>19</v>
      </c>
      <c r="R259" s="231">
        <f>Q259*H259</f>
        <v>19</v>
      </c>
      <c r="S259" s="231">
        <v>0</v>
      </c>
      <c r="T259" s="23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3" t="s">
        <v>488</v>
      </c>
      <c r="AT259" s="233" t="s">
        <v>366</v>
      </c>
      <c r="AU259" s="233" t="s">
        <v>86</v>
      </c>
      <c r="AY259" s="17" t="s">
        <v>204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7" t="s">
        <v>8</v>
      </c>
      <c r="BK259" s="234">
        <f>ROUND(I259*H259,0)</f>
        <v>0</v>
      </c>
      <c r="BL259" s="17" t="s">
        <v>240</v>
      </c>
      <c r="BM259" s="233" t="s">
        <v>617</v>
      </c>
    </row>
    <row r="260" spans="1:65" s="2" customFormat="1" ht="33" customHeight="1">
      <c r="A260" s="38"/>
      <c r="B260" s="39"/>
      <c r="C260" s="221" t="s">
        <v>618</v>
      </c>
      <c r="D260" s="221" t="s">
        <v>205</v>
      </c>
      <c r="E260" s="222" t="s">
        <v>619</v>
      </c>
      <c r="F260" s="223" t="s">
        <v>620</v>
      </c>
      <c r="G260" s="224" t="s">
        <v>208</v>
      </c>
      <c r="H260" s="225">
        <v>1600</v>
      </c>
      <c r="I260" s="226"/>
      <c r="J260" s="227">
        <f>ROUND(I260*H260,0)</f>
        <v>0</v>
      </c>
      <c r="K260" s="228"/>
      <c r="L260" s="44"/>
      <c r="M260" s="229" t="s">
        <v>1</v>
      </c>
      <c r="N260" s="230" t="s">
        <v>42</v>
      </c>
      <c r="O260" s="91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3" t="s">
        <v>240</v>
      </c>
      <c r="AT260" s="233" t="s">
        <v>205</v>
      </c>
      <c r="AU260" s="233" t="s">
        <v>86</v>
      </c>
      <c r="AY260" s="17" t="s">
        <v>204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7" t="s">
        <v>8</v>
      </c>
      <c r="BK260" s="234">
        <f>ROUND(I260*H260,0)</f>
        <v>0</v>
      </c>
      <c r="BL260" s="17" t="s">
        <v>240</v>
      </c>
      <c r="BM260" s="233" t="s">
        <v>621</v>
      </c>
    </row>
    <row r="261" spans="1:65" s="2" customFormat="1" ht="44.25" customHeight="1">
      <c r="A261" s="38"/>
      <c r="B261" s="39"/>
      <c r="C261" s="280" t="s">
        <v>524</v>
      </c>
      <c r="D261" s="280" t="s">
        <v>366</v>
      </c>
      <c r="E261" s="281" t="s">
        <v>622</v>
      </c>
      <c r="F261" s="282" t="s">
        <v>623</v>
      </c>
      <c r="G261" s="283" t="s">
        <v>208</v>
      </c>
      <c r="H261" s="284">
        <v>1760</v>
      </c>
      <c r="I261" s="285"/>
      <c r="J261" s="286">
        <f>ROUND(I261*H261,0)</f>
        <v>0</v>
      </c>
      <c r="K261" s="287"/>
      <c r="L261" s="288"/>
      <c r="M261" s="289" t="s">
        <v>1</v>
      </c>
      <c r="N261" s="290" t="s">
        <v>42</v>
      </c>
      <c r="O261" s="91"/>
      <c r="P261" s="231">
        <f>O261*H261</f>
        <v>0</v>
      </c>
      <c r="Q261" s="231">
        <v>0</v>
      </c>
      <c r="R261" s="231">
        <f>Q261*H261</f>
        <v>0</v>
      </c>
      <c r="S261" s="231">
        <v>0</v>
      </c>
      <c r="T261" s="23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3" t="s">
        <v>488</v>
      </c>
      <c r="AT261" s="233" t="s">
        <v>366</v>
      </c>
      <c r="AU261" s="233" t="s">
        <v>86</v>
      </c>
      <c r="AY261" s="17" t="s">
        <v>204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7" t="s">
        <v>8</v>
      </c>
      <c r="BK261" s="234">
        <f>ROUND(I261*H261,0)</f>
        <v>0</v>
      </c>
      <c r="BL261" s="17" t="s">
        <v>240</v>
      </c>
      <c r="BM261" s="233" t="s">
        <v>624</v>
      </c>
    </row>
    <row r="262" spans="1:51" s="12" customFormat="1" ht="12">
      <c r="A262" s="12"/>
      <c r="B262" s="235"/>
      <c r="C262" s="236"/>
      <c r="D262" s="237" t="s">
        <v>210</v>
      </c>
      <c r="E262" s="238" t="s">
        <v>1</v>
      </c>
      <c r="F262" s="239" t="s">
        <v>625</v>
      </c>
      <c r="G262" s="236"/>
      <c r="H262" s="240">
        <v>1760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246" t="s">
        <v>210</v>
      </c>
      <c r="AU262" s="246" t="s">
        <v>86</v>
      </c>
      <c r="AV262" s="12" t="s">
        <v>86</v>
      </c>
      <c r="AW262" s="12" t="s">
        <v>33</v>
      </c>
      <c r="AX262" s="12" t="s">
        <v>8</v>
      </c>
      <c r="AY262" s="246" t="s">
        <v>204</v>
      </c>
    </row>
    <row r="263" spans="1:65" s="2" customFormat="1" ht="21.75" customHeight="1">
      <c r="A263" s="38"/>
      <c r="B263" s="39"/>
      <c r="C263" s="221" t="s">
        <v>626</v>
      </c>
      <c r="D263" s="221" t="s">
        <v>205</v>
      </c>
      <c r="E263" s="222" t="s">
        <v>627</v>
      </c>
      <c r="F263" s="223" t="s">
        <v>628</v>
      </c>
      <c r="G263" s="224" t="s">
        <v>374</v>
      </c>
      <c r="H263" s="225">
        <v>3</v>
      </c>
      <c r="I263" s="226"/>
      <c r="J263" s="227">
        <f>ROUND(I263*H263,0)</f>
        <v>0</v>
      </c>
      <c r="K263" s="228"/>
      <c r="L263" s="44"/>
      <c r="M263" s="229" t="s">
        <v>1</v>
      </c>
      <c r="N263" s="230" t="s">
        <v>42</v>
      </c>
      <c r="O263" s="91"/>
      <c r="P263" s="231">
        <f>O263*H263</f>
        <v>0</v>
      </c>
      <c r="Q263" s="231">
        <v>0</v>
      </c>
      <c r="R263" s="231">
        <f>Q263*H263</f>
        <v>0</v>
      </c>
      <c r="S263" s="231">
        <v>0</v>
      </c>
      <c r="T263" s="23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3" t="s">
        <v>209</v>
      </c>
      <c r="AT263" s="233" t="s">
        <v>205</v>
      </c>
      <c r="AU263" s="233" t="s">
        <v>86</v>
      </c>
      <c r="AY263" s="17" t="s">
        <v>204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7" t="s">
        <v>8</v>
      </c>
      <c r="BK263" s="234">
        <f>ROUND(I263*H263,0)</f>
        <v>0</v>
      </c>
      <c r="BL263" s="17" t="s">
        <v>209</v>
      </c>
      <c r="BM263" s="233" t="s">
        <v>629</v>
      </c>
    </row>
    <row r="264" spans="1:65" s="2" customFormat="1" ht="21.75" customHeight="1">
      <c r="A264" s="38"/>
      <c r="B264" s="39"/>
      <c r="C264" s="221" t="s">
        <v>527</v>
      </c>
      <c r="D264" s="221" t="s">
        <v>205</v>
      </c>
      <c r="E264" s="222" t="s">
        <v>630</v>
      </c>
      <c r="F264" s="223" t="s">
        <v>631</v>
      </c>
      <c r="G264" s="224" t="s">
        <v>374</v>
      </c>
      <c r="H264" s="225">
        <v>2</v>
      </c>
      <c r="I264" s="226"/>
      <c r="J264" s="227">
        <f>ROUND(I264*H264,0)</f>
        <v>0</v>
      </c>
      <c r="K264" s="228"/>
      <c r="L264" s="44"/>
      <c r="M264" s="229" t="s">
        <v>1</v>
      </c>
      <c r="N264" s="230" t="s">
        <v>42</v>
      </c>
      <c r="O264" s="91"/>
      <c r="P264" s="231">
        <f>O264*H264</f>
        <v>0</v>
      </c>
      <c r="Q264" s="231">
        <v>0</v>
      </c>
      <c r="R264" s="231">
        <f>Q264*H264</f>
        <v>0</v>
      </c>
      <c r="S264" s="231">
        <v>0</v>
      </c>
      <c r="T264" s="23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3" t="s">
        <v>209</v>
      </c>
      <c r="AT264" s="233" t="s">
        <v>205</v>
      </c>
      <c r="AU264" s="233" t="s">
        <v>86</v>
      </c>
      <c r="AY264" s="17" t="s">
        <v>204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7" t="s">
        <v>8</v>
      </c>
      <c r="BK264" s="234">
        <f>ROUND(I264*H264,0)</f>
        <v>0</v>
      </c>
      <c r="BL264" s="17" t="s">
        <v>209</v>
      </c>
      <c r="BM264" s="233" t="s">
        <v>632</v>
      </c>
    </row>
    <row r="265" spans="1:65" s="2" customFormat="1" ht="21.75" customHeight="1">
      <c r="A265" s="38"/>
      <c r="B265" s="39"/>
      <c r="C265" s="221" t="s">
        <v>633</v>
      </c>
      <c r="D265" s="221" t="s">
        <v>205</v>
      </c>
      <c r="E265" s="222" t="s">
        <v>634</v>
      </c>
      <c r="F265" s="223" t="s">
        <v>635</v>
      </c>
      <c r="G265" s="224" t="s">
        <v>374</v>
      </c>
      <c r="H265" s="225">
        <v>1</v>
      </c>
      <c r="I265" s="226"/>
      <c r="J265" s="227">
        <f>ROUND(I265*H265,0)</f>
        <v>0</v>
      </c>
      <c r="K265" s="228"/>
      <c r="L265" s="44"/>
      <c r="M265" s="229" t="s">
        <v>1</v>
      </c>
      <c r="N265" s="230" t="s">
        <v>42</v>
      </c>
      <c r="O265" s="91"/>
      <c r="P265" s="231">
        <f>O265*H265</f>
        <v>0</v>
      </c>
      <c r="Q265" s="231">
        <v>0</v>
      </c>
      <c r="R265" s="231">
        <f>Q265*H265</f>
        <v>0</v>
      </c>
      <c r="S265" s="231">
        <v>0</v>
      </c>
      <c r="T265" s="23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3" t="s">
        <v>209</v>
      </c>
      <c r="AT265" s="233" t="s">
        <v>205</v>
      </c>
      <c r="AU265" s="233" t="s">
        <v>86</v>
      </c>
      <c r="AY265" s="17" t="s">
        <v>204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7" t="s">
        <v>8</v>
      </c>
      <c r="BK265" s="234">
        <f>ROUND(I265*H265,0)</f>
        <v>0</v>
      </c>
      <c r="BL265" s="17" t="s">
        <v>209</v>
      </c>
      <c r="BM265" s="233" t="s">
        <v>636</v>
      </c>
    </row>
    <row r="266" spans="1:65" s="2" customFormat="1" ht="21.75" customHeight="1">
      <c r="A266" s="38"/>
      <c r="B266" s="39"/>
      <c r="C266" s="221" t="s">
        <v>530</v>
      </c>
      <c r="D266" s="221" t="s">
        <v>205</v>
      </c>
      <c r="E266" s="222" t="s">
        <v>637</v>
      </c>
      <c r="F266" s="223" t="s">
        <v>638</v>
      </c>
      <c r="G266" s="224" t="s">
        <v>374</v>
      </c>
      <c r="H266" s="225">
        <v>5</v>
      </c>
      <c r="I266" s="226"/>
      <c r="J266" s="227">
        <f>ROUND(I266*H266,0)</f>
        <v>0</v>
      </c>
      <c r="K266" s="228"/>
      <c r="L266" s="44"/>
      <c r="M266" s="229" t="s">
        <v>1</v>
      </c>
      <c r="N266" s="230" t="s">
        <v>42</v>
      </c>
      <c r="O266" s="91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3" t="s">
        <v>209</v>
      </c>
      <c r="AT266" s="233" t="s">
        <v>205</v>
      </c>
      <c r="AU266" s="233" t="s">
        <v>86</v>
      </c>
      <c r="AY266" s="17" t="s">
        <v>204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7" t="s">
        <v>8</v>
      </c>
      <c r="BK266" s="234">
        <f>ROUND(I266*H266,0)</f>
        <v>0</v>
      </c>
      <c r="BL266" s="17" t="s">
        <v>209</v>
      </c>
      <c r="BM266" s="233" t="s">
        <v>639</v>
      </c>
    </row>
    <row r="267" spans="1:65" s="2" customFormat="1" ht="21.75" customHeight="1">
      <c r="A267" s="38"/>
      <c r="B267" s="39"/>
      <c r="C267" s="221" t="s">
        <v>640</v>
      </c>
      <c r="D267" s="221" t="s">
        <v>205</v>
      </c>
      <c r="E267" s="222" t="s">
        <v>641</v>
      </c>
      <c r="F267" s="223" t="s">
        <v>642</v>
      </c>
      <c r="G267" s="224" t="s">
        <v>374</v>
      </c>
      <c r="H267" s="225">
        <v>2</v>
      </c>
      <c r="I267" s="226"/>
      <c r="J267" s="227">
        <f>ROUND(I267*H267,0)</f>
        <v>0</v>
      </c>
      <c r="K267" s="228"/>
      <c r="L267" s="44"/>
      <c r="M267" s="229" t="s">
        <v>1</v>
      </c>
      <c r="N267" s="230" t="s">
        <v>42</v>
      </c>
      <c r="O267" s="91"/>
      <c r="P267" s="231">
        <f>O267*H267</f>
        <v>0</v>
      </c>
      <c r="Q267" s="231">
        <v>0</v>
      </c>
      <c r="R267" s="231">
        <f>Q267*H267</f>
        <v>0</v>
      </c>
      <c r="S267" s="231">
        <v>0</v>
      </c>
      <c r="T267" s="23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3" t="s">
        <v>209</v>
      </c>
      <c r="AT267" s="233" t="s">
        <v>205</v>
      </c>
      <c r="AU267" s="233" t="s">
        <v>86</v>
      </c>
      <c r="AY267" s="17" t="s">
        <v>204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7" t="s">
        <v>8</v>
      </c>
      <c r="BK267" s="234">
        <f>ROUND(I267*H267,0)</f>
        <v>0</v>
      </c>
      <c r="BL267" s="17" t="s">
        <v>209</v>
      </c>
      <c r="BM267" s="233" t="s">
        <v>643</v>
      </c>
    </row>
    <row r="268" spans="1:65" s="2" customFormat="1" ht="21.75" customHeight="1">
      <c r="A268" s="38"/>
      <c r="B268" s="39"/>
      <c r="C268" s="221" t="s">
        <v>534</v>
      </c>
      <c r="D268" s="221" t="s">
        <v>205</v>
      </c>
      <c r="E268" s="222" t="s">
        <v>644</v>
      </c>
      <c r="F268" s="223" t="s">
        <v>645</v>
      </c>
      <c r="G268" s="224" t="s">
        <v>374</v>
      </c>
      <c r="H268" s="225">
        <v>2</v>
      </c>
      <c r="I268" s="226"/>
      <c r="J268" s="227">
        <f>ROUND(I268*H268,0)</f>
        <v>0</v>
      </c>
      <c r="K268" s="228"/>
      <c r="L268" s="44"/>
      <c r="M268" s="229" t="s">
        <v>1</v>
      </c>
      <c r="N268" s="230" t="s">
        <v>42</v>
      </c>
      <c r="O268" s="91"/>
      <c r="P268" s="231">
        <f>O268*H268</f>
        <v>0</v>
      </c>
      <c r="Q268" s="231">
        <v>0</v>
      </c>
      <c r="R268" s="231">
        <f>Q268*H268</f>
        <v>0</v>
      </c>
      <c r="S268" s="231">
        <v>0</v>
      </c>
      <c r="T268" s="23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3" t="s">
        <v>209</v>
      </c>
      <c r="AT268" s="233" t="s">
        <v>205</v>
      </c>
      <c r="AU268" s="233" t="s">
        <v>86</v>
      </c>
      <c r="AY268" s="17" t="s">
        <v>204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7" t="s">
        <v>8</v>
      </c>
      <c r="BK268" s="234">
        <f>ROUND(I268*H268,0)</f>
        <v>0</v>
      </c>
      <c r="BL268" s="17" t="s">
        <v>209</v>
      </c>
      <c r="BM268" s="233" t="s">
        <v>646</v>
      </c>
    </row>
    <row r="269" spans="1:65" s="2" customFormat="1" ht="21.75" customHeight="1">
      <c r="A269" s="38"/>
      <c r="B269" s="39"/>
      <c r="C269" s="221" t="s">
        <v>647</v>
      </c>
      <c r="D269" s="221" t="s">
        <v>205</v>
      </c>
      <c r="E269" s="222" t="s">
        <v>648</v>
      </c>
      <c r="F269" s="223" t="s">
        <v>649</v>
      </c>
      <c r="G269" s="224" t="s">
        <v>374</v>
      </c>
      <c r="H269" s="225">
        <v>1</v>
      </c>
      <c r="I269" s="226"/>
      <c r="J269" s="227">
        <f>ROUND(I269*H269,0)</f>
        <v>0</v>
      </c>
      <c r="K269" s="228"/>
      <c r="L269" s="44"/>
      <c r="M269" s="229" t="s">
        <v>1</v>
      </c>
      <c r="N269" s="230" t="s">
        <v>42</v>
      </c>
      <c r="O269" s="91"/>
      <c r="P269" s="231">
        <f>O269*H269</f>
        <v>0</v>
      </c>
      <c r="Q269" s="231">
        <v>0</v>
      </c>
      <c r="R269" s="231">
        <f>Q269*H269</f>
        <v>0</v>
      </c>
      <c r="S269" s="231">
        <v>0</v>
      </c>
      <c r="T269" s="23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3" t="s">
        <v>209</v>
      </c>
      <c r="AT269" s="233" t="s">
        <v>205</v>
      </c>
      <c r="AU269" s="233" t="s">
        <v>86</v>
      </c>
      <c r="AY269" s="17" t="s">
        <v>204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7" t="s">
        <v>8</v>
      </c>
      <c r="BK269" s="234">
        <f>ROUND(I269*H269,0)</f>
        <v>0</v>
      </c>
      <c r="BL269" s="17" t="s">
        <v>209</v>
      </c>
      <c r="BM269" s="233" t="s">
        <v>650</v>
      </c>
    </row>
    <row r="270" spans="1:65" s="2" customFormat="1" ht="21.75" customHeight="1">
      <c r="A270" s="38"/>
      <c r="B270" s="39"/>
      <c r="C270" s="221" t="s">
        <v>537</v>
      </c>
      <c r="D270" s="221" t="s">
        <v>205</v>
      </c>
      <c r="E270" s="222" t="s">
        <v>651</v>
      </c>
      <c r="F270" s="223" t="s">
        <v>652</v>
      </c>
      <c r="G270" s="224" t="s">
        <v>374</v>
      </c>
      <c r="H270" s="225">
        <v>5</v>
      </c>
      <c r="I270" s="226"/>
      <c r="J270" s="227">
        <f>ROUND(I270*H270,0)</f>
        <v>0</v>
      </c>
      <c r="K270" s="228"/>
      <c r="L270" s="44"/>
      <c r="M270" s="229" t="s">
        <v>1</v>
      </c>
      <c r="N270" s="230" t="s">
        <v>42</v>
      </c>
      <c r="O270" s="91"/>
      <c r="P270" s="231">
        <f>O270*H270</f>
        <v>0</v>
      </c>
      <c r="Q270" s="231">
        <v>0</v>
      </c>
      <c r="R270" s="231">
        <f>Q270*H270</f>
        <v>0</v>
      </c>
      <c r="S270" s="231">
        <v>0</v>
      </c>
      <c r="T270" s="23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3" t="s">
        <v>209</v>
      </c>
      <c r="AT270" s="233" t="s">
        <v>205</v>
      </c>
      <c r="AU270" s="233" t="s">
        <v>86</v>
      </c>
      <c r="AY270" s="17" t="s">
        <v>204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7" t="s">
        <v>8</v>
      </c>
      <c r="BK270" s="234">
        <f>ROUND(I270*H270,0)</f>
        <v>0</v>
      </c>
      <c r="BL270" s="17" t="s">
        <v>209</v>
      </c>
      <c r="BM270" s="233" t="s">
        <v>653</v>
      </c>
    </row>
    <row r="271" spans="1:65" s="2" customFormat="1" ht="21.75" customHeight="1">
      <c r="A271" s="38"/>
      <c r="B271" s="39"/>
      <c r="C271" s="221" t="s">
        <v>654</v>
      </c>
      <c r="D271" s="221" t="s">
        <v>205</v>
      </c>
      <c r="E271" s="222" t="s">
        <v>655</v>
      </c>
      <c r="F271" s="223" t="s">
        <v>656</v>
      </c>
      <c r="G271" s="224" t="s">
        <v>374</v>
      </c>
      <c r="H271" s="225">
        <v>12</v>
      </c>
      <c r="I271" s="226"/>
      <c r="J271" s="227">
        <f>ROUND(I271*H271,0)</f>
        <v>0</v>
      </c>
      <c r="K271" s="228"/>
      <c r="L271" s="44"/>
      <c r="M271" s="229" t="s">
        <v>1</v>
      </c>
      <c r="N271" s="230" t="s">
        <v>42</v>
      </c>
      <c r="O271" s="91"/>
      <c r="P271" s="231">
        <f>O271*H271</f>
        <v>0</v>
      </c>
      <c r="Q271" s="231">
        <v>0</v>
      </c>
      <c r="R271" s="231">
        <f>Q271*H271</f>
        <v>0</v>
      </c>
      <c r="S271" s="231">
        <v>0</v>
      </c>
      <c r="T271" s="23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3" t="s">
        <v>209</v>
      </c>
      <c r="AT271" s="233" t="s">
        <v>205</v>
      </c>
      <c r="AU271" s="233" t="s">
        <v>86</v>
      </c>
      <c r="AY271" s="17" t="s">
        <v>204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7" t="s">
        <v>8</v>
      </c>
      <c r="BK271" s="234">
        <f>ROUND(I271*H271,0)</f>
        <v>0</v>
      </c>
      <c r="BL271" s="17" t="s">
        <v>209</v>
      </c>
      <c r="BM271" s="233" t="s">
        <v>657</v>
      </c>
    </row>
    <row r="272" spans="1:65" s="2" customFormat="1" ht="33" customHeight="1">
      <c r="A272" s="38"/>
      <c r="B272" s="39"/>
      <c r="C272" s="221" t="s">
        <v>540</v>
      </c>
      <c r="D272" s="221" t="s">
        <v>205</v>
      </c>
      <c r="E272" s="222" t="s">
        <v>658</v>
      </c>
      <c r="F272" s="223" t="s">
        <v>659</v>
      </c>
      <c r="G272" s="224" t="s">
        <v>208</v>
      </c>
      <c r="H272" s="225">
        <v>198.52</v>
      </c>
      <c r="I272" s="226"/>
      <c r="J272" s="227">
        <f>ROUND(I272*H272,0)</f>
        <v>0</v>
      </c>
      <c r="K272" s="228"/>
      <c r="L272" s="44"/>
      <c r="M272" s="229" t="s">
        <v>1</v>
      </c>
      <c r="N272" s="230" t="s">
        <v>42</v>
      </c>
      <c r="O272" s="91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3" t="s">
        <v>209</v>
      </c>
      <c r="AT272" s="233" t="s">
        <v>205</v>
      </c>
      <c r="AU272" s="233" t="s">
        <v>86</v>
      </c>
      <c r="AY272" s="17" t="s">
        <v>204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7" t="s">
        <v>8</v>
      </c>
      <c r="BK272" s="234">
        <f>ROUND(I272*H272,0)</f>
        <v>0</v>
      </c>
      <c r="BL272" s="17" t="s">
        <v>209</v>
      </c>
      <c r="BM272" s="233" t="s">
        <v>660</v>
      </c>
    </row>
    <row r="273" spans="1:51" s="12" customFormat="1" ht="12">
      <c r="A273" s="12"/>
      <c r="B273" s="235"/>
      <c r="C273" s="236"/>
      <c r="D273" s="237" t="s">
        <v>210</v>
      </c>
      <c r="E273" s="238" t="s">
        <v>1</v>
      </c>
      <c r="F273" s="239" t="s">
        <v>661</v>
      </c>
      <c r="G273" s="236"/>
      <c r="H273" s="240">
        <v>198.52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T273" s="246" t="s">
        <v>210</v>
      </c>
      <c r="AU273" s="246" t="s">
        <v>86</v>
      </c>
      <c r="AV273" s="12" t="s">
        <v>86</v>
      </c>
      <c r="AW273" s="12" t="s">
        <v>33</v>
      </c>
      <c r="AX273" s="12" t="s">
        <v>8</v>
      </c>
      <c r="AY273" s="246" t="s">
        <v>204</v>
      </c>
    </row>
    <row r="274" spans="1:65" s="2" customFormat="1" ht="21.75" customHeight="1">
      <c r="A274" s="38"/>
      <c r="B274" s="39"/>
      <c r="C274" s="221" t="s">
        <v>662</v>
      </c>
      <c r="D274" s="221" t="s">
        <v>205</v>
      </c>
      <c r="E274" s="222" t="s">
        <v>663</v>
      </c>
      <c r="F274" s="223" t="s">
        <v>664</v>
      </c>
      <c r="G274" s="224" t="s">
        <v>369</v>
      </c>
      <c r="H274" s="225">
        <v>13458.683</v>
      </c>
      <c r="I274" s="226"/>
      <c r="J274" s="227">
        <f>ROUND(I274*H274,0)</f>
        <v>0</v>
      </c>
      <c r="K274" s="228"/>
      <c r="L274" s="44"/>
      <c r="M274" s="229" t="s">
        <v>1</v>
      </c>
      <c r="N274" s="230" t="s">
        <v>42</v>
      </c>
      <c r="O274" s="91"/>
      <c r="P274" s="231">
        <f>O274*H274</f>
        <v>0</v>
      </c>
      <c r="Q274" s="231">
        <v>0.001</v>
      </c>
      <c r="R274" s="231">
        <f>Q274*H274</f>
        <v>13.458683</v>
      </c>
      <c r="S274" s="231">
        <v>0</v>
      </c>
      <c r="T274" s="23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3" t="s">
        <v>209</v>
      </c>
      <c r="AT274" s="233" t="s">
        <v>205</v>
      </c>
      <c r="AU274" s="233" t="s">
        <v>86</v>
      </c>
      <c r="AY274" s="17" t="s">
        <v>204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7" t="s">
        <v>8</v>
      </c>
      <c r="BK274" s="234">
        <f>ROUND(I274*H274,0)</f>
        <v>0</v>
      </c>
      <c r="BL274" s="17" t="s">
        <v>209</v>
      </c>
      <c r="BM274" s="233" t="s">
        <v>665</v>
      </c>
    </row>
    <row r="275" spans="1:51" s="12" customFormat="1" ht="12">
      <c r="A275" s="12"/>
      <c r="B275" s="235"/>
      <c r="C275" s="236"/>
      <c r="D275" s="237" t="s">
        <v>210</v>
      </c>
      <c r="E275" s="238" t="s">
        <v>1</v>
      </c>
      <c r="F275" s="239" t="s">
        <v>666</v>
      </c>
      <c r="G275" s="236"/>
      <c r="H275" s="240">
        <v>1639.68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246" t="s">
        <v>210</v>
      </c>
      <c r="AU275" s="246" t="s">
        <v>86</v>
      </c>
      <c r="AV275" s="12" t="s">
        <v>86</v>
      </c>
      <c r="AW275" s="12" t="s">
        <v>33</v>
      </c>
      <c r="AX275" s="12" t="s">
        <v>77</v>
      </c>
      <c r="AY275" s="246" t="s">
        <v>204</v>
      </c>
    </row>
    <row r="276" spans="1:51" s="12" customFormat="1" ht="12">
      <c r="A276" s="12"/>
      <c r="B276" s="235"/>
      <c r="C276" s="236"/>
      <c r="D276" s="237" t="s">
        <v>210</v>
      </c>
      <c r="E276" s="238" t="s">
        <v>1</v>
      </c>
      <c r="F276" s="239" t="s">
        <v>667</v>
      </c>
      <c r="G276" s="236"/>
      <c r="H276" s="240">
        <v>1464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46" t="s">
        <v>210</v>
      </c>
      <c r="AU276" s="246" t="s">
        <v>86</v>
      </c>
      <c r="AV276" s="12" t="s">
        <v>86</v>
      </c>
      <c r="AW276" s="12" t="s">
        <v>33</v>
      </c>
      <c r="AX276" s="12" t="s">
        <v>77</v>
      </c>
      <c r="AY276" s="246" t="s">
        <v>204</v>
      </c>
    </row>
    <row r="277" spans="1:51" s="12" customFormat="1" ht="12">
      <c r="A277" s="12"/>
      <c r="B277" s="235"/>
      <c r="C277" s="236"/>
      <c r="D277" s="237" t="s">
        <v>210</v>
      </c>
      <c r="E277" s="238" t="s">
        <v>1</v>
      </c>
      <c r="F277" s="239" t="s">
        <v>668</v>
      </c>
      <c r="G277" s="236"/>
      <c r="H277" s="240">
        <v>1171.2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46" t="s">
        <v>210</v>
      </c>
      <c r="AU277" s="246" t="s">
        <v>86</v>
      </c>
      <c r="AV277" s="12" t="s">
        <v>86</v>
      </c>
      <c r="AW277" s="12" t="s">
        <v>33</v>
      </c>
      <c r="AX277" s="12" t="s">
        <v>77</v>
      </c>
      <c r="AY277" s="246" t="s">
        <v>204</v>
      </c>
    </row>
    <row r="278" spans="1:51" s="12" customFormat="1" ht="12">
      <c r="A278" s="12"/>
      <c r="B278" s="235"/>
      <c r="C278" s="236"/>
      <c r="D278" s="237" t="s">
        <v>210</v>
      </c>
      <c r="E278" s="238" t="s">
        <v>1</v>
      </c>
      <c r="F278" s="239" t="s">
        <v>669</v>
      </c>
      <c r="G278" s="236"/>
      <c r="H278" s="240">
        <v>348.688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T278" s="246" t="s">
        <v>210</v>
      </c>
      <c r="AU278" s="246" t="s">
        <v>86</v>
      </c>
      <c r="AV278" s="12" t="s">
        <v>86</v>
      </c>
      <c r="AW278" s="12" t="s">
        <v>33</v>
      </c>
      <c r="AX278" s="12" t="s">
        <v>77</v>
      </c>
      <c r="AY278" s="246" t="s">
        <v>204</v>
      </c>
    </row>
    <row r="279" spans="1:51" s="12" customFormat="1" ht="12">
      <c r="A279" s="12"/>
      <c r="B279" s="235"/>
      <c r="C279" s="236"/>
      <c r="D279" s="237" t="s">
        <v>210</v>
      </c>
      <c r="E279" s="238" t="s">
        <v>1</v>
      </c>
      <c r="F279" s="239" t="s">
        <v>670</v>
      </c>
      <c r="G279" s="236"/>
      <c r="H279" s="240">
        <v>3468.722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46" t="s">
        <v>210</v>
      </c>
      <c r="AU279" s="246" t="s">
        <v>86</v>
      </c>
      <c r="AV279" s="12" t="s">
        <v>86</v>
      </c>
      <c r="AW279" s="12" t="s">
        <v>33</v>
      </c>
      <c r="AX279" s="12" t="s">
        <v>77</v>
      </c>
      <c r="AY279" s="246" t="s">
        <v>204</v>
      </c>
    </row>
    <row r="280" spans="1:51" s="12" customFormat="1" ht="12">
      <c r="A280" s="12"/>
      <c r="B280" s="235"/>
      <c r="C280" s="236"/>
      <c r="D280" s="237" t="s">
        <v>210</v>
      </c>
      <c r="E280" s="238" t="s">
        <v>1</v>
      </c>
      <c r="F280" s="239" t="s">
        <v>671</v>
      </c>
      <c r="G280" s="236"/>
      <c r="H280" s="240">
        <v>4142.876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T280" s="246" t="s">
        <v>210</v>
      </c>
      <c r="AU280" s="246" t="s">
        <v>86</v>
      </c>
      <c r="AV280" s="12" t="s">
        <v>86</v>
      </c>
      <c r="AW280" s="12" t="s">
        <v>33</v>
      </c>
      <c r="AX280" s="12" t="s">
        <v>77</v>
      </c>
      <c r="AY280" s="246" t="s">
        <v>204</v>
      </c>
    </row>
    <row r="281" spans="1:51" s="12" customFormat="1" ht="12">
      <c r="A281" s="12"/>
      <c r="B281" s="235"/>
      <c r="C281" s="236"/>
      <c r="D281" s="237" t="s">
        <v>210</v>
      </c>
      <c r="E281" s="238" t="s">
        <v>1</v>
      </c>
      <c r="F281" s="239" t="s">
        <v>672</v>
      </c>
      <c r="G281" s="236"/>
      <c r="H281" s="240">
        <v>1223.517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46" t="s">
        <v>210</v>
      </c>
      <c r="AU281" s="246" t="s">
        <v>86</v>
      </c>
      <c r="AV281" s="12" t="s">
        <v>86</v>
      </c>
      <c r="AW281" s="12" t="s">
        <v>33</v>
      </c>
      <c r="AX281" s="12" t="s">
        <v>77</v>
      </c>
      <c r="AY281" s="246" t="s">
        <v>204</v>
      </c>
    </row>
    <row r="282" spans="1:65" s="2" customFormat="1" ht="33" customHeight="1">
      <c r="A282" s="38"/>
      <c r="B282" s="39"/>
      <c r="C282" s="221" t="s">
        <v>673</v>
      </c>
      <c r="D282" s="221" t="s">
        <v>205</v>
      </c>
      <c r="E282" s="222" t="s">
        <v>674</v>
      </c>
      <c r="F282" s="223" t="s">
        <v>675</v>
      </c>
      <c r="G282" s="224" t="s">
        <v>374</v>
      </c>
      <c r="H282" s="225">
        <v>92</v>
      </c>
      <c r="I282" s="226"/>
      <c r="J282" s="227">
        <f>ROUND(I282*H282,0)</f>
        <v>0</v>
      </c>
      <c r="K282" s="228"/>
      <c r="L282" s="44"/>
      <c r="M282" s="229" t="s">
        <v>1</v>
      </c>
      <c r="N282" s="230" t="s">
        <v>42</v>
      </c>
      <c r="O282" s="91"/>
      <c r="P282" s="231">
        <f>O282*H282</f>
        <v>0</v>
      </c>
      <c r="Q282" s="231">
        <v>0</v>
      </c>
      <c r="R282" s="231">
        <f>Q282*H282</f>
        <v>0</v>
      </c>
      <c r="S282" s="231">
        <v>0</v>
      </c>
      <c r="T282" s="23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3" t="s">
        <v>209</v>
      </c>
      <c r="AT282" s="233" t="s">
        <v>205</v>
      </c>
      <c r="AU282" s="233" t="s">
        <v>86</v>
      </c>
      <c r="AY282" s="17" t="s">
        <v>204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7" t="s">
        <v>8</v>
      </c>
      <c r="BK282" s="234">
        <f>ROUND(I282*H282,0)</f>
        <v>0</v>
      </c>
      <c r="BL282" s="17" t="s">
        <v>209</v>
      </c>
      <c r="BM282" s="233" t="s">
        <v>676</v>
      </c>
    </row>
    <row r="283" spans="1:65" s="2" customFormat="1" ht="33" customHeight="1">
      <c r="A283" s="38"/>
      <c r="B283" s="39"/>
      <c r="C283" s="221" t="s">
        <v>677</v>
      </c>
      <c r="D283" s="221" t="s">
        <v>205</v>
      </c>
      <c r="E283" s="222" t="s">
        <v>678</v>
      </c>
      <c r="F283" s="223" t="s">
        <v>679</v>
      </c>
      <c r="G283" s="224" t="s">
        <v>374</v>
      </c>
      <c r="H283" s="225">
        <v>16</v>
      </c>
      <c r="I283" s="226"/>
      <c r="J283" s="227">
        <f>ROUND(I283*H283,0)</f>
        <v>0</v>
      </c>
      <c r="K283" s="228"/>
      <c r="L283" s="44"/>
      <c r="M283" s="229" t="s">
        <v>1</v>
      </c>
      <c r="N283" s="230" t="s">
        <v>42</v>
      </c>
      <c r="O283" s="91"/>
      <c r="P283" s="231">
        <f>O283*H283</f>
        <v>0</v>
      </c>
      <c r="Q283" s="231">
        <v>0</v>
      </c>
      <c r="R283" s="231">
        <f>Q283*H283</f>
        <v>0</v>
      </c>
      <c r="S283" s="231">
        <v>0</v>
      </c>
      <c r="T283" s="23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3" t="s">
        <v>209</v>
      </c>
      <c r="AT283" s="233" t="s">
        <v>205</v>
      </c>
      <c r="AU283" s="233" t="s">
        <v>86</v>
      </c>
      <c r="AY283" s="17" t="s">
        <v>204</v>
      </c>
      <c r="BE283" s="234">
        <f>IF(N283="základní",J283,0)</f>
        <v>0</v>
      </c>
      <c r="BF283" s="234">
        <f>IF(N283="snížená",J283,0)</f>
        <v>0</v>
      </c>
      <c r="BG283" s="234">
        <f>IF(N283="zákl. přenesená",J283,0)</f>
        <v>0</v>
      </c>
      <c r="BH283" s="234">
        <f>IF(N283="sníž. přenesená",J283,0)</f>
        <v>0</v>
      </c>
      <c r="BI283" s="234">
        <f>IF(N283="nulová",J283,0)</f>
        <v>0</v>
      </c>
      <c r="BJ283" s="17" t="s">
        <v>8</v>
      </c>
      <c r="BK283" s="234">
        <f>ROUND(I283*H283,0)</f>
        <v>0</v>
      </c>
      <c r="BL283" s="17" t="s">
        <v>209</v>
      </c>
      <c r="BM283" s="233" t="s">
        <v>680</v>
      </c>
    </row>
    <row r="284" spans="1:51" s="12" customFormat="1" ht="12">
      <c r="A284" s="12"/>
      <c r="B284" s="235"/>
      <c r="C284" s="236"/>
      <c r="D284" s="237" t="s">
        <v>210</v>
      </c>
      <c r="E284" s="238" t="s">
        <v>1</v>
      </c>
      <c r="F284" s="239" t="s">
        <v>681</v>
      </c>
      <c r="G284" s="236"/>
      <c r="H284" s="240">
        <v>16</v>
      </c>
      <c r="I284" s="241"/>
      <c r="J284" s="236"/>
      <c r="K284" s="236"/>
      <c r="L284" s="242"/>
      <c r="M284" s="243"/>
      <c r="N284" s="244"/>
      <c r="O284" s="244"/>
      <c r="P284" s="244"/>
      <c r="Q284" s="244"/>
      <c r="R284" s="244"/>
      <c r="S284" s="244"/>
      <c r="T284" s="245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246" t="s">
        <v>210</v>
      </c>
      <c r="AU284" s="246" t="s">
        <v>86</v>
      </c>
      <c r="AV284" s="12" t="s">
        <v>86</v>
      </c>
      <c r="AW284" s="12" t="s">
        <v>33</v>
      </c>
      <c r="AX284" s="12" t="s">
        <v>8</v>
      </c>
      <c r="AY284" s="246" t="s">
        <v>204</v>
      </c>
    </row>
    <row r="285" spans="1:65" s="2" customFormat="1" ht="21.75" customHeight="1">
      <c r="A285" s="38"/>
      <c r="B285" s="39"/>
      <c r="C285" s="221" t="s">
        <v>544</v>
      </c>
      <c r="D285" s="221" t="s">
        <v>205</v>
      </c>
      <c r="E285" s="222" t="s">
        <v>682</v>
      </c>
      <c r="F285" s="223" t="s">
        <v>683</v>
      </c>
      <c r="G285" s="224" t="s">
        <v>473</v>
      </c>
      <c r="H285" s="225">
        <v>122.2</v>
      </c>
      <c r="I285" s="226"/>
      <c r="J285" s="227">
        <f>ROUND(I285*H285,0)</f>
        <v>0</v>
      </c>
      <c r="K285" s="228"/>
      <c r="L285" s="44"/>
      <c r="M285" s="229" t="s">
        <v>1</v>
      </c>
      <c r="N285" s="230" t="s">
        <v>42</v>
      </c>
      <c r="O285" s="91"/>
      <c r="P285" s="231">
        <f>O285*H285</f>
        <v>0</v>
      </c>
      <c r="Q285" s="231">
        <v>0</v>
      </c>
      <c r="R285" s="231">
        <f>Q285*H285</f>
        <v>0</v>
      </c>
      <c r="S285" s="231">
        <v>0</v>
      </c>
      <c r="T285" s="23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3" t="s">
        <v>209</v>
      </c>
      <c r="AT285" s="233" t="s">
        <v>205</v>
      </c>
      <c r="AU285" s="233" t="s">
        <v>86</v>
      </c>
      <c r="AY285" s="17" t="s">
        <v>204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7" t="s">
        <v>8</v>
      </c>
      <c r="BK285" s="234">
        <f>ROUND(I285*H285,0)</f>
        <v>0</v>
      </c>
      <c r="BL285" s="17" t="s">
        <v>209</v>
      </c>
      <c r="BM285" s="233" t="s">
        <v>684</v>
      </c>
    </row>
    <row r="286" spans="1:51" s="12" customFormat="1" ht="12">
      <c r="A286" s="12"/>
      <c r="B286" s="235"/>
      <c r="C286" s="236"/>
      <c r="D286" s="237" t="s">
        <v>210</v>
      </c>
      <c r="E286" s="238" t="s">
        <v>1</v>
      </c>
      <c r="F286" s="239" t="s">
        <v>685</v>
      </c>
      <c r="G286" s="236"/>
      <c r="H286" s="240">
        <v>122.2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46" t="s">
        <v>210</v>
      </c>
      <c r="AU286" s="246" t="s">
        <v>86</v>
      </c>
      <c r="AV286" s="12" t="s">
        <v>86</v>
      </c>
      <c r="AW286" s="12" t="s">
        <v>33</v>
      </c>
      <c r="AX286" s="12" t="s">
        <v>8</v>
      </c>
      <c r="AY286" s="246" t="s">
        <v>204</v>
      </c>
    </row>
    <row r="287" spans="1:65" s="2" customFormat="1" ht="16.5" customHeight="1">
      <c r="A287" s="38"/>
      <c r="B287" s="39"/>
      <c r="C287" s="221" t="s">
        <v>686</v>
      </c>
      <c r="D287" s="221" t="s">
        <v>205</v>
      </c>
      <c r="E287" s="222" t="s">
        <v>687</v>
      </c>
      <c r="F287" s="223" t="s">
        <v>688</v>
      </c>
      <c r="G287" s="224" t="s">
        <v>689</v>
      </c>
      <c r="H287" s="225">
        <v>412.58</v>
      </c>
      <c r="I287" s="226"/>
      <c r="J287" s="227">
        <f>ROUND(I287*H287,0)</f>
        <v>0</v>
      </c>
      <c r="K287" s="228"/>
      <c r="L287" s="44"/>
      <c r="M287" s="229" t="s">
        <v>1</v>
      </c>
      <c r="N287" s="230" t="s">
        <v>42</v>
      </c>
      <c r="O287" s="91"/>
      <c r="P287" s="231">
        <f>O287*H287</f>
        <v>0</v>
      </c>
      <c r="Q287" s="231">
        <v>0.01</v>
      </c>
      <c r="R287" s="231">
        <f>Q287*H287</f>
        <v>4.1258</v>
      </c>
      <c r="S287" s="231">
        <v>0</v>
      </c>
      <c r="T287" s="232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3" t="s">
        <v>209</v>
      </c>
      <c r="AT287" s="233" t="s">
        <v>205</v>
      </c>
      <c r="AU287" s="233" t="s">
        <v>86</v>
      </c>
      <c r="AY287" s="17" t="s">
        <v>204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7" t="s">
        <v>8</v>
      </c>
      <c r="BK287" s="234">
        <f>ROUND(I287*H287,0)</f>
        <v>0</v>
      </c>
      <c r="BL287" s="17" t="s">
        <v>209</v>
      </c>
      <c r="BM287" s="233" t="s">
        <v>690</v>
      </c>
    </row>
    <row r="288" spans="1:51" s="12" customFormat="1" ht="12">
      <c r="A288" s="12"/>
      <c r="B288" s="235"/>
      <c r="C288" s="236"/>
      <c r="D288" s="237" t="s">
        <v>210</v>
      </c>
      <c r="E288" s="238" t="s">
        <v>1</v>
      </c>
      <c r="F288" s="239" t="s">
        <v>691</v>
      </c>
      <c r="G288" s="236"/>
      <c r="H288" s="240">
        <v>31.2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T288" s="246" t="s">
        <v>210</v>
      </c>
      <c r="AU288" s="246" t="s">
        <v>86</v>
      </c>
      <c r="AV288" s="12" t="s">
        <v>86</v>
      </c>
      <c r="AW288" s="12" t="s">
        <v>33</v>
      </c>
      <c r="AX288" s="12" t="s">
        <v>77</v>
      </c>
      <c r="AY288" s="246" t="s">
        <v>204</v>
      </c>
    </row>
    <row r="289" spans="1:51" s="12" customFormat="1" ht="12">
      <c r="A289" s="12"/>
      <c r="B289" s="235"/>
      <c r="C289" s="236"/>
      <c r="D289" s="237" t="s">
        <v>210</v>
      </c>
      <c r="E289" s="238" t="s">
        <v>1</v>
      </c>
      <c r="F289" s="239" t="s">
        <v>692</v>
      </c>
      <c r="G289" s="236"/>
      <c r="H289" s="240">
        <v>60.8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T289" s="246" t="s">
        <v>210</v>
      </c>
      <c r="AU289" s="246" t="s">
        <v>86</v>
      </c>
      <c r="AV289" s="12" t="s">
        <v>86</v>
      </c>
      <c r="AW289" s="12" t="s">
        <v>33</v>
      </c>
      <c r="AX289" s="12" t="s">
        <v>77</v>
      </c>
      <c r="AY289" s="246" t="s">
        <v>204</v>
      </c>
    </row>
    <row r="290" spans="1:51" s="12" customFormat="1" ht="12">
      <c r="A290" s="12"/>
      <c r="B290" s="235"/>
      <c r="C290" s="236"/>
      <c r="D290" s="237" t="s">
        <v>210</v>
      </c>
      <c r="E290" s="238" t="s">
        <v>1</v>
      </c>
      <c r="F290" s="239" t="s">
        <v>693</v>
      </c>
      <c r="G290" s="236"/>
      <c r="H290" s="240">
        <v>79</v>
      </c>
      <c r="I290" s="241"/>
      <c r="J290" s="236"/>
      <c r="K290" s="236"/>
      <c r="L290" s="242"/>
      <c r="M290" s="243"/>
      <c r="N290" s="244"/>
      <c r="O290" s="244"/>
      <c r="P290" s="244"/>
      <c r="Q290" s="244"/>
      <c r="R290" s="244"/>
      <c r="S290" s="244"/>
      <c r="T290" s="245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46" t="s">
        <v>210</v>
      </c>
      <c r="AU290" s="246" t="s">
        <v>86</v>
      </c>
      <c r="AV290" s="12" t="s">
        <v>86</v>
      </c>
      <c r="AW290" s="12" t="s">
        <v>33</v>
      </c>
      <c r="AX290" s="12" t="s">
        <v>77</v>
      </c>
      <c r="AY290" s="246" t="s">
        <v>204</v>
      </c>
    </row>
    <row r="291" spans="1:51" s="12" customFormat="1" ht="12">
      <c r="A291" s="12"/>
      <c r="B291" s="235"/>
      <c r="C291" s="236"/>
      <c r="D291" s="237" t="s">
        <v>210</v>
      </c>
      <c r="E291" s="238" t="s">
        <v>1</v>
      </c>
      <c r="F291" s="239" t="s">
        <v>694</v>
      </c>
      <c r="G291" s="236"/>
      <c r="H291" s="240">
        <v>128.4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246" t="s">
        <v>210</v>
      </c>
      <c r="AU291" s="246" t="s">
        <v>86</v>
      </c>
      <c r="AV291" s="12" t="s">
        <v>86</v>
      </c>
      <c r="AW291" s="12" t="s">
        <v>33</v>
      </c>
      <c r="AX291" s="12" t="s">
        <v>77</v>
      </c>
      <c r="AY291" s="246" t="s">
        <v>204</v>
      </c>
    </row>
    <row r="292" spans="1:51" s="12" customFormat="1" ht="12">
      <c r="A292" s="12"/>
      <c r="B292" s="235"/>
      <c r="C292" s="236"/>
      <c r="D292" s="237" t="s">
        <v>210</v>
      </c>
      <c r="E292" s="238" t="s">
        <v>1</v>
      </c>
      <c r="F292" s="239" t="s">
        <v>695</v>
      </c>
      <c r="G292" s="236"/>
      <c r="H292" s="240">
        <v>113.18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46" t="s">
        <v>210</v>
      </c>
      <c r="AU292" s="246" t="s">
        <v>86</v>
      </c>
      <c r="AV292" s="12" t="s">
        <v>86</v>
      </c>
      <c r="AW292" s="12" t="s">
        <v>33</v>
      </c>
      <c r="AX292" s="12" t="s">
        <v>77</v>
      </c>
      <c r="AY292" s="246" t="s">
        <v>204</v>
      </c>
    </row>
    <row r="293" spans="1:65" s="2" customFormat="1" ht="16.5" customHeight="1">
      <c r="A293" s="38"/>
      <c r="B293" s="39"/>
      <c r="C293" s="221" t="s">
        <v>548</v>
      </c>
      <c r="D293" s="221" t="s">
        <v>205</v>
      </c>
      <c r="E293" s="222" t="s">
        <v>696</v>
      </c>
      <c r="F293" s="223" t="s">
        <v>697</v>
      </c>
      <c r="G293" s="224" t="s">
        <v>473</v>
      </c>
      <c r="H293" s="225">
        <v>61</v>
      </c>
      <c r="I293" s="226"/>
      <c r="J293" s="227">
        <f>ROUND(I293*H293,0)</f>
        <v>0</v>
      </c>
      <c r="K293" s="228"/>
      <c r="L293" s="44"/>
      <c r="M293" s="229" t="s">
        <v>1</v>
      </c>
      <c r="N293" s="230" t="s">
        <v>42</v>
      </c>
      <c r="O293" s="91"/>
      <c r="P293" s="231">
        <f>O293*H293</f>
        <v>0</v>
      </c>
      <c r="Q293" s="231">
        <v>0.01</v>
      </c>
      <c r="R293" s="231">
        <f>Q293*H293</f>
        <v>0.61</v>
      </c>
      <c r="S293" s="231">
        <v>0</v>
      </c>
      <c r="T293" s="232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3" t="s">
        <v>209</v>
      </c>
      <c r="AT293" s="233" t="s">
        <v>205</v>
      </c>
      <c r="AU293" s="233" t="s">
        <v>86</v>
      </c>
      <c r="AY293" s="17" t="s">
        <v>204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7" t="s">
        <v>8</v>
      </c>
      <c r="BK293" s="234">
        <f>ROUND(I293*H293,0)</f>
        <v>0</v>
      </c>
      <c r="BL293" s="17" t="s">
        <v>209</v>
      </c>
      <c r="BM293" s="233" t="s">
        <v>175</v>
      </c>
    </row>
    <row r="294" spans="1:63" s="11" customFormat="1" ht="22.8" customHeight="1">
      <c r="A294" s="11"/>
      <c r="B294" s="207"/>
      <c r="C294" s="208"/>
      <c r="D294" s="209" t="s">
        <v>76</v>
      </c>
      <c r="E294" s="268" t="s">
        <v>209</v>
      </c>
      <c r="F294" s="268" t="s">
        <v>698</v>
      </c>
      <c r="G294" s="208"/>
      <c r="H294" s="208"/>
      <c r="I294" s="211"/>
      <c r="J294" s="269">
        <f>BK294</f>
        <v>0</v>
      </c>
      <c r="K294" s="208"/>
      <c r="L294" s="213"/>
      <c r="M294" s="214"/>
      <c r="N294" s="215"/>
      <c r="O294" s="215"/>
      <c r="P294" s="216">
        <f>SUM(P295:P319)</f>
        <v>0</v>
      </c>
      <c r="Q294" s="215"/>
      <c r="R294" s="216">
        <f>SUM(R295:R319)</f>
        <v>37.22027976999999</v>
      </c>
      <c r="S294" s="215"/>
      <c r="T294" s="217">
        <f>SUM(T295:T319)</f>
        <v>0</v>
      </c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R294" s="218" t="s">
        <v>8</v>
      </c>
      <c r="AT294" s="219" t="s">
        <v>76</v>
      </c>
      <c r="AU294" s="219" t="s">
        <v>8</v>
      </c>
      <c r="AY294" s="218" t="s">
        <v>204</v>
      </c>
      <c r="BK294" s="220">
        <f>SUM(BK295:BK319)</f>
        <v>0</v>
      </c>
    </row>
    <row r="295" spans="1:65" s="2" customFormat="1" ht="21.75" customHeight="1">
      <c r="A295" s="38"/>
      <c r="B295" s="39"/>
      <c r="C295" s="221" t="s">
        <v>699</v>
      </c>
      <c r="D295" s="221" t="s">
        <v>205</v>
      </c>
      <c r="E295" s="222" t="s">
        <v>700</v>
      </c>
      <c r="F295" s="223" t="s">
        <v>701</v>
      </c>
      <c r="G295" s="224" t="s">
        <v>230</v>
      </c>
      <c r="H295" s="225">
        <v>0.144</v>
      </c>
      <c r="I295" s="226"/>
      <c r="J295" s="227">
        <f>ROUND(I295*H295,0)</f>
        <v>0</v>
      </c>
      <c r="K295" s="228"/>
      <c r="L295" s="44"/>
      <c r="M295" s="229" t="s">
        <v>1</v>
      </c>
      <c r="N295" s="230" t="s">
        <v>42</v>
      </c>
      <c r="O295" s="91"/>
      <c r="P295" s="231">
        <f>O295*H295</f>
        <v>0</v>
      </c>
      <c r="Q295" s="231">
        <v>1.03802</v>
      </c>
      <c r="R295" s="231">
        <f>Q295*H295</f>
        <v>0.14947487999999998</v>
      </c>
      <c r="S295" s="231">
        <v>0</v>
      </c>
      <c r="T295" s="23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3" t="s">
        <v>209</v>
      </c>
      <c r="AT295" s="233" t="s">
        <v>205</v>
      </c>
      <c r="AU295" s="233" t="s">
        <v>86</v>
      </c>
      <c r="AY295" s="17" t="s">
        <v>204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7" t="s">
        <v>8</v>
      </c>
      <c r="BK295" s="234">
        <f>ROUND(I295*H295,0)</f>
        <v>0</v>
      </c>
      <c r="BL295" s="17" t="s">
        <v>209</v>
      </c>
      <c r="BM295" s="233" t="s">
        <v>702</v>
      </c>
    </row>
    <row r="296" spans="1:51" s="12" customFormat="1" ht="12">
      <c r="A296" s="12"/>
      <c r="B296" s="235"/>
      <c r="C296" s="236"/>
      <c r="D296" s="237" t="s">
        <v>210</v>
      </c>
      <c r="E296" s="238" t="s">
        <v>1</v>
      </c>
      <c r="F296" s="239" t="s">
        <v>703</v>
      </c>
      <c r="G296" s="236"/>
      <c r="H296" s="240">
        <v>0.082</v>
      </c>
      <c r="I296" s="241"/>
      <c r="J296" s="236"/>
      <c r="K296" s="236"/>
      <c r="L296" s="242"/>
      <c r="M296" s="243"/>
      <c r="N296" s="244"/>
      <c r="O296" s="244"/>
      <c r="P296" s="244"/>
      <c r="Q296" s="244"/>
      <c r="R296" s="244"/>
      <c r="S296" s="244"/>
      <c r="T296" s="245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T296" s="246" t="s">
        <v>210</v>
      </c>
      <c r="AU296" s="246" t="s">
        <v>86</v>
      </c>
      <c r="AV296" s="12" t="s">
        <v>86</v>
      </c>
      <c r="AW296" s="12" t="s">
        <v>33</v>
      </c>
      <c r="AX296" s="12" t="s">
        <v>77</v>
      </c>
      <c r="AY296" s="246" t="s">
        <v>204</v>
      </c>
    </row>
    <row r="297" spans="1:51" s="12" customFormat="1" ht="12">
      <c r="A297" s="12"/>
      <c r="B297" s="235"/>
      <c r="C297" s="236"/>
      <c r="D297" s="237" t="s">
        <v>210</v>
      </c>
      <c r="E297" s="238" t="s">
        <v>1</v>
      </c>
      <c r="F297" s="239" t="s">
        <v>704</v>
      </c>
      <c r="G297" s="236"/>
      <c r="H297" s="240">
        <v>0.062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T297" s="246" t="s">
        <v>210</v>
      </c>
      <c r="AU297" s="246" t="s">
        <v>86</v>
      </c>
      <c r="AV297" s="12" t="s">
        <v>86</v>
      </c>
      <c r="AW297" s="12" t="s">
        <v>33</v>
      </c>
      <c r="AX297" s="12" t="s">
        <v>77</v>
      </c>
      <c r="AY297" s="246" t="s">
        <v>204</v>
      </c>
    </row>
    <row r="298" spans="1:51" s="13" customFormat="1" ht="12">
      <c r="A298" s="13"/>
      <c r="B298" s="247"/>
      <c r="C298" s="248"/>
      <c r="D298" s="237" t="s">
        <v>210</v>
      </c>
      <c r="E298" s="249" t="s">
        <v>1</v>
      </c>
      <c r="F298" s="250" t="s">
        <v>213</v>
      </c>
      <c r="G298" s="248"/>
      <c r="H298" s="251">
        <v>0.144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7" t="s">
        <v>210</v>
      </c>
      <c r="AU298" s="257" t="s">
        <v>86</v>
      </c>
      <c r="AV298" s="13" t="s">
        <v>209</v>
      </c>
      <c r="AW298" s="13" t="s">
        <v>33</v>
      </c>
      <c r="AX298" s="13" t="s">
        <v>8</v>
      </c>
      <c r="AY298" s="257" t="s">
        <v>204</v>
      </c>
    </row>
    <row r="299" spans="1:65" s="2" customFormat="1" ht="16.5" customHeight="1">
      <c r="A299" s="38"/>
      <c r="B299" s="39"/>
      <c r="C299" s="221" t="s">
        <v>554</v>
      </c>
      <c r="D299" s="221" t="s">
        <v>205</v>
      </c>
      <c r="E299" s="222" t="s">
        <v>705</v>
      </c>
      <c r="F299" s="223" t="s">
        <v>706</v>
      </c>
      <c r="G299" s="224" t="s">
        <v>219</v>
      </c>
      <c r="H299" s="225">
        <v>0.575</v>
      </c>
      <c r="I299" s="226"/>
      <c r="J299" s="227">
        <f>ROUND(I299*H299,0)</f>
        <v>0</v>
      </c>
      <c r="K299" s="228"/>
      <c r="L299" s="44"/>
      <c r="M299" s="229" t="s">
        <v>1</v>
      </c>
      <c r="N299" s="230" t="s">
        <v>42</v>
      </c>
      <c r="O299" s="91"/>
      <c r="P299" s="231">
        <f>O299*H299</f>
        <v>0</v>
      </c>
      <c r="Q299" s="231">
        <v>2.5961</v>
      </c>
      <c r="R299" s="231">
        <f>Q299*H299</f>
        <v>1.4927574999999997</v>
      </c>
      <c r="S299" s="231">
        <v>0</v>
      </c>
      <c r="T299" s="23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3" t="s">
        <v>209</v>
      </c>
      <c r="AT299" s="233" t="s">
        <v>205</v>
      </c>
      <c r="AU299" s="233" t="s">
        <v>86</v>
      </c>
      <c r="AY299" s="17" t="s">
        <v>204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7" t="s">
        <v>8</v>
      </c>
      <c r="BK299" s="234">
        <f>ROUND(I299*H299,0)</f>
        <v>0</v>
      </c>
      <c r="BL299" s="17" t="s">
        <v>209</v>
      </c>
      <c r="BM299" s="233" t="s">
        <v>707</v>
      </c>
    </row>
    <row r="300" spans="1:51" s="12" customFormat="1" ht="12">
      <c r="A300" s="12"/>
      <c r="B300" s="235"/>
      <c r="C300" s="236"/>
      <c r="D300" s="237" t="s">
        <v>210</v>
      </c>
      <c r="E300" s="238" t="s">
        <v>1</v>
      </c>
      <c r="F300" s="239" t="s">
        <v>708</v>
      </c>
      <c r="G300" s="236"/>
      <c r="H300" s="240">
        <v>0.575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246" t="s">
        <v>210</v>
      </c>
      <c r="AU300" s="246" t="s">
        <v>86</v>
      </c>
      <c r="AV300" s="12" t="s">
        <v>86</v>
      </c>
      <c r="AW300" s="12" t="s">
        <v>33</v>
      </c>
      <c r="AX300" s="12" t="s">
        <v>77</v>
      </c>
      <c r="AY300" s="246" t="s">
        <v>204</v>
      </c>
    </row>
    <row r="301" spans="1:51" s="13" customFormat="1" ht="12">
      <c r="A301" s="13"/>
      <c r="B301" s="247"/>
      <c r="C301" s="248"/>
      <c r="D301" s="237" t="s">
        <v>210</v>
      </c>
      <c r="E301" s="249" t="s">
        <v>1</v>
      </c>
      <c r="F301" s="250" t="s">
        <v>213</v>
      </c>
      <c r="G301" s="248"/>
      <c r="H301" s="251">
        <v>0.575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7" t="s">
        <v>210</v>
      </c>
      <c r="AU301" s="257" t="s">
        <v>86</v>
      </c>
      <c r="AV301" s="13" t="s">
        <v>209</v>
      </c>
      <c r="AW301" s="13" t="s">
        <v>33</v>
      </c>
      <c r="AX301" s="13" t="s">
        <v>8</v>
      </c>
      <c r="AY301" s="257" t="s">
        <v>204</v>
      </c>
    </row>
    <row r="302" spans="1:65" s="2" customFormat="1" ht="21.75" customHeight="1">
      <c r="A302" s="38"/>
      <c r="B302" s="39"/>
      <c r="C302" s="221" t="s">
        <v>709</v>
      </c>
      <c r="D302" s="221" t="s">
        <v>205</v>
      </c>
      <c r="E302" s="222" t="s">
        <v>710</v>
      </c>
      <c r="F302" s="223" t="s">
        <v>711</v>
      </c>
      <c r="G302" s="224" t="s">
        <v>230</v>
      </c>
      <c r="H302" s="225">
        <v>0.831</v>
      </c>
      <c r="I302" s="226"/>
      <c r="J302" s="227">
        <f>ROUND(I302*H302,0)</f>
        <v>0</v>
      </c>
      <c r="K302" s="228"/>
      <c r="L302" s="44"/>
      <c r="M302" s="229" t="s">
        <v>1</v>
      </c>
      <c r="N302" s="230" t="s">
        <v>42</v>
      </c>
      <c r="O302" s="91"/>
      <c r="P302" s="231">
        <f>O302*H302</f>
        <v>0</v>
      </c>
      <c r="Q302" s="231">
        <v>0.01709</v>
      </c>
      <c r="R302" s="231">
        <f>Q302*H302</f>
        <v>0.01420179</v>
      </c>
      <c r="S302" s="231">
        <v>0</v>
      </c>
      <c r="T302" s="232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3" t="s">
        <v>209</v>
      </c>
      <c r="AT302" s="233" t="s">
        <v>205</v>
      </c>
      <c r="AU302" s="233" t="s">
        <v>86</v>
      </c>
      <c r="AY302" s="17" t="s">
        <v>204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7" t="s">
        <v>8</v>
      </c>
      <c r="BK302" s="234">
        <f>ROUND(I302*H302,0)</f>
        <v>0</v>
      </c>
      <c r="BL302" s="17" t="s">
        <v>209</v>
      </c>
      <c r="BM302" s="233" t="s">
        <v>712</v>
      </c>
    </row>
    <row r="303" spans="1:65" s="2" customFormat="1" ht="16.5" customHeight="1">
      <c r="A303" s="38"/>
      <c r="B303" s="39"/>
      <c r="C303" s="280" t="s">
        <v>558</v>
      </c>
      <c r="D303" s="280" t="s">
        <v>366</v>
      </c>
      <c r="E303" s="281" t="s">
        <v>713</v>
      </c>
      <c r="F303" s="282" t="s">
        <v>714</v>
      </c>
      <c r="G303" s="283" t="s">
        <v>230</v>
      </c>
      <c r="H303" s="284">
        <v>0.897</v>
      </c>
      <c r="I303" s="285"/>
      <c r="J303" s="286">
        <f>ROUND(I303*H303,0)</f>
        <v>0</v>
      </c>
      <c r="K303" s="287"/>
      <c r="L303" s="288"/>
      <c r="M303" s="289" t="s">
        <v>1</v>
      </c>
      <c r="N303" s="290" t="s">
        <v>42</v>
      </c>
      <c r="O303" s="91"/>
      <c r="P303" s="231">
        <f>O303*H303</f>
        <v>0</v>
      </c>
      <c r="Q303" s="231">
        <v>1</v>
      </c>
      <c r="R303" s="231">
        <f>Q303*H303</f>
        <v>0.897</v>
      </c>
      <c r="S303" s="231">
        <v>0</v>
      </c>
      <c r="T303" s="23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3" t="s">
        <v>488</v>
      </c>
      <c r="AT303" s="233" t="s">
        <v>366</v>
      </c>
      <c r="AU303" s="233" t="s">
        <v>86</v>
      </c>
      <c r="AY303" s="17" t="s">
        <v>204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7" t="s">
        <v>8</v>
      </c>
      <c r="BK303" s="234">
        <f>ROUND(I303*H303,0)</f>
        <v>0</v>
      </c>
      <c r="BL303" s="17" t="s">
        <v>240</v>
      </c>
      <c r="BM303" s="233" t="s">
        <v>715</v>
      </c>
    </row>
    <row r="304" spans="1:51" s="12" customFormat="1" ht="12">
      <c r="A304" s="12"/>
      <c r="B304" s="235"/>
      <c r="C304" s="236"/>
      <c r="D304" s="237" t="s">
        <v>210</v>
      </c>
      <c r="E304" s="238" t="s">
        <v>1</v>
      </c>
      <c r="F304" s="239" t="s">
        <v>716</v>
      </c>
      <c r="G304" s="236"/>
      <c r="H304" s="240">
        <v>0.897</v>
      </c>
      <c r="I304" s="241"/>
      <c r="J304" s="236"/>
      <c r="K304" s="236"/>
      <c r="L304" s="242"/>
      <c r="M304" s="243"/>
      <c r="N304" s="244"/>
      <c r="O304" s="244"/>
      <c r="P304" s="244"/>
      <c r="Q304" s="244"/>
      <c r="R304" s="244"/>
      <c r="S304" s="244"/>
      <c r="T304" s="245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246" t="s">
        <v>210</v>
      </c>
      <c r="AU304" s="246" t="s">
        <v>86</v>
      </c>
      <c r="AV304" s="12" t="s">
        <v>86</v>
      </c>
      <c r="AW304" s="12" t="s">
        <v>33</v>
      </c>
      <c r="AX304" s="12" t="s">
        <v>8</v>
      </c>
      <c r="AY304" s="246" t="s">
        <v>204</v>
      </c>
    </row>
    <row r="305" spans="1:65" s="2" customFormat="1" ht="16.5" customHeight="1">
      <c r="A305" s="38"/>
      <c r="B305" s="39"/>
      <c r="C305" s="221" t="s">
        <v>717</v>
      </c>
      <c r="D305" s="221" t="s">
        <v>205</v>
      </c>
      <c r="E305" s="222" t="s">
        <v>718</v>
      </c>
      <c r="F305" s="223" t="s">
        <v>719</v>
      </c>
      <c r="G305" s="224" t="s">
        <v>219</v>
      </c>
      <c r="H305" s="225">
        <v>13.208</v>
      </c>
      <c r="I305" s="226"/>
      <c r="J305" s="227">
        <f>ROUND(I305*H305,0)</f>
        <v>0</v>
      </c>
      <c r="K305" s="228"/>
      <c r="L305" s="44"/>
      <c r="M305" s="229" t="s">
        <v>1</v>
      </c>
      <c r="N305" s="230" t="s">
        <v>42</v>
      </c>
      <c r="O305" s="91"/>
      <c r="P305" s="231">
        <f>O305*H305</f>
        <v>0</v>
      </c>
      <c r="Q305" s="231">
        <v>2.4534</v>
      </c>
      <c r="R305" s="231">
        <f>Q305*H305</f>
        <v>32.4045072</v>
      </c>
      <c r="S305" s="231">
        <v>0</v>
      </c>
      <c r="T305" s="23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3" t="s">
        <v>209</v>
      </c>
      <c r="AT305" s="233" t="s">
        <v>205</v>
      </c>
      <c r="AU305" s="233" t="s">
        <v>86</v>
      </c>
      <c r="AY305" s="17" t="s">
        <v>204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7" t="s">
        <v>8</v>
      </c>
      <c r="BK305" s="234">
        <f>ROUND(I305*H305,0)</f>
        <v>0</v>
      </c>
      <c r="BL305" s="17" t="s">
        <v>209</v>
      </c>
      <c r="BM305" s="233" t="s">
        <v>720</v>
      </c>
    </row>
    <row r="306" spans="1:65" s="2" customFormat="1" ht="16.5" customHeight="1">
      <c r="A306" s="38"/>
      <c r="B306" s="39"/>
      <c r="C306" s="221" t="s">
        <v>566</v>
      </c>
      <c r="D306" s="221" t="s">
        <v>205</v>
      </c>
      <c r="E306" s="222" t="s">
        <v>721</v>
      </c>
      <c r="F306" s="223" t="s">
        <v>722</v>
      </c>
      <c r="G306" s="224" t="s">
        <v>208</v>
      </c>
      <c r="H306" s="225">
        <v>163.616</v>
      </c>
      <c r="I306" s="226"/>
      <c r="J306" s="227">
        <f>ROUND(I306*H306,0)</f>
        <v>0</v>
      </c>
      <c r="K306" s="228"/>
      <c r="L306" s="44"/>
      <c r="M306" s="229" t="s">
        <v>1</v>
      </c>
      <c r="N306" s="230" t="s">
        <v>42</v>
      </c>
      <c r="O306" s="91"/>
      <c r="P306" s="231">
        <f>O306*H306</f>
        <v>0</v>
      </c>
      <c r="Q306" s="231">
        <v>0.00576</v>
      </c>
      <c r="R306" s="231">
        <f>Q306*H306</f>
        <v>0.9424281600000002</v>
      </c>
      <c r="S306" s="231">
        <v>0</v>
      </c>
      <c r="T306" s="232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3" t="s">
        <v>209</v>
      </c>
      <c r="AT306" s="233" t="s">
        <v>205</v>
      </c>
      <c r="AU306" s="233" t="s">
        <v>86</v>
      </c>
      <c r="AY306" s="17" t="s">
        <v>204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7" t="s">
        <v>8</v>
      </c>
      <c r="BK306" s="234">
        <f>ROUND(I306*H306,0)</f>
        <v>0</v>
      </c>
      <c r="BL306" s="17" t="s">
        <v>209</v>
      </c>
      <c r="BM306" s="233" t="s">
        <v>723</v>
      </c>
    </row>
    <row r="307" spans="1:51" s="12" customFormat="1" ht="12">
      <c r="A307" s="12"/>
      <c r="B307" s="235"/>
      <c r="C307" s="236"/>
      <c r="D307" s="237" t="s">
        <v>210</v>
      </c>
      <c r="E307" s="238" t="s">
        <v>1</v>
      </c>
      <c r="F307" s="239" t="s">
        <v>724</v>
      </c>
      <c r="G307" s="236"/>
      <c r="H307" s="240">
        <v>78.684</v>
      </c>
      <c r="I307" s="241"/>
      <c r="J307" s="236"/>
      <c r="K307" s="236"/>
      <c r="L307" s="242"/>
      <c r="M307" s="243"/>
      <c r="N307" s="244"/>
      <c r="O307" s="244"/>
      <c r="P307" s="244"/>
      <c r="Q307" s="244"/>
      <c r="R307" s="244"/>
      <c r="S307" s="244"/>
      <c r="T307" s="245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46" t="s">
        <v>210</v>
      </c>
      <c r="AU307" s="246" t="s">
        <v>86</v>
      </c>
      <c r="AV307" s="12" t="s">
        <v>86</v>
      </c>
      <c r="AW307" s="12" t="s">
        <v>33</v>
      </c>
      <c r="AX307" s="12" t="s">
        <v>77</v>
      </c>
      <c r="AY307" s="246" t="s">
        <v>204</v>
      </c>
    </row>
    <row r="308" spans="1:51" s="12" customFormat="1" ht="12">
      <c r="A308" s="12"/>
      <c r="B308" s="235"/>
      <c r="C308" s="236"/>
      <c r="D308" s="237" t="s">
        <v>210</v>
      </c>
      <c r="E308" s="238" t="s">
        <v>1</v>
      </c>
      <c r="F308" s="239" t="s">
        <v>725</v>
      </c>
      <c r="G308" s="236"/>
      <c r="H308" s="240">
        <v>4.382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46" t="s">
        <v>210</v>
      </c>
      <c r="AU308" s="246" t="s">
        <v>86</v>
      </c>
      <c r="AV308" s="12" t="s">
        <v>86</v>
      </c>
      <c r="AW308" s="12" t="s">
        <v>33</v>
      </c>
      <c r="AX308" s="12" t="s">
        <v>77</v>
      </c>
      <c r="AY308" s="246" t="s">
        <v>204</v>
      </c>
    </row>
    <row r="309" spans="1:51" s="12" customFormat="1" ht="12">
      <c r="A309" s="12"/>
      <c r="B309" s="235"/>
      <c r="C309" s="236"/>
      <c r="D309" s="237" t="s">
        <v>210</v>
      </c>
      <c r="E309" s="238" t="s">
        <v>1</v>
      </c>
      <c r="F309" s="239" t="s">
        <v>726</v>
      </c>
      <c r="G309" s="236"/>
      <c r="H309" s="240">
        <v>18.25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T309" s="246" t="s">
        <v>210</v>
      </c>
      <c r="AU309" s="246" t="s">
        <v>86</v>
      </c>
      <c r="AV309" s="12" t="s">
        <v>86</v>
      </c>
      <c r="AW309" s="12" t="s">
        <v>33</v>
      </c>
      <c r="AX309" s="12" t="s">
        <v>77</v>
      </c>
      <c r="AY309" s="246" t="s">
        <v>204</v>
      </c>
    </row>
    <row r="310" spans="1:51" s="12" customFormat="1" ht="12">
      <c r="A310" s="12"/>
      <c r="B310" s="235"/>
      <c r="C310" s="236"/>
      <c r="D310" s="237" t="s">
        <v>210</v>
      </c>
      <c r="E310" s="238" t="s">
        <v>1</v>
      </c>
      <c r="F310" s="239" t="s">
        <v>727</v>
      </c>
      <c r="G310" s="236"/>
      <c r="H310" s="240">
        <v>6.5</v>
      </c>
      <c r="I310" s="241"/>
      <c r="J310" s="236"/>
      <c r="K310" s="236"/>
      <c r="L310" s="242"/>
      <c r="M310" s="243"/>
      <c r="N310" s="244"/>
      <c r="O310" s="244"/>
      <c r="P310" s="244"/>
      <c r="Q310" s="244"/>
      <c r="R310" s="244"/>
      <c r="S310" s="244"/>
      <c r="T310" s="245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T310" s="246" t="s">
        <v>210</v>
      </c>
      <c r="AU310" s="246" t="s">
        <v>86</v>
      </c>
      <c r="AV310" s="12" t="s">
        <v>86</v>
      </c>
      <c r="AW310" s="12" t="s">
        <v>33</v>
      </c>
      <c r="AX310" s="12" t="s">
        <v>77</v>
      </c>
      <c r="AY310" s="246" t="s">
        <v>204</v>
      </c>
    </row>
    <row r="311" spans="1:51" s="12" customFormat="1" ht="12">
      <c r="A311" s="12"/>
      <c r="B311" s="235"/>
      <c r="C311" s="236"/>
      <c r="D311" s="237" t="s">
        <v>210</v>
      </c>
      <c r="E311" s="238" t="s">
        <v>1</v>
      </c>
      <c r="F311" s="239" t="s">
        <v>728</v>
      </c>
      <c r="G311" s="236"/>
      <c r="H311" s="240">
        <v>7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T311" s="246" t="s">
        <v>210</v>
      </c>
      <c r="AU311" s="246" t="s">
        <v>86</v>
      </c>
      <c r="AV311" s="12" t="s">
        <v>86</v>
      </c>
      <c r="AW311" s="12" t="s">
        <v>33</v>
      </c>
      <c r="AX311" s="12" t="s">
        <v>77</v>
      </c>
      <c r="AY311" s="246" t="s">
        <v>204</v>
      </c>
    </row>
    <row r="312" spans="1:51" s="12" customFormat="1" ht="12">
      <c r="A312" s="12"/>
      <c r="B312" s="235"/>
      <c r="C312" s="236"/>
      <c r="D312" s="237" t="s">
        <v>210</v>
      </c>
      <c r="E312" s="238" t="s">
        <v>1</v>
      </c>
      <c r="F312" s="239" t="s">
        <v>729</v>
      </c>
      <c r="G312" s="236"/>
      <c r="H312" s="240">
        <v>48.8</v>
      </c>
      <c r="I312" s="241"/>
      <c r="J312" s="236"/>
      <c r="K312" s="236"/>
      <c r="L312" s="242"/>
      <c r="M312" s="243"/>
      <c r="N312" s="244"/>
      <c r="O312" s="244"/>
      <c r="P312" s="244"/>
      <c r="Q312" s="244"/>
      <c r="R312" s="244"/>
      <c r="S312" s="244"/>
      <c r="T312" s="245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246" t="s">
        <v>210</v>
      </c>
      <c r="AU312" s="246" t="s">
        <v>86</v>
      </c>
      <c r="AV312" s="12" t="s">
        <v>86</v>
      </c>
      <c r="AW312" s="12" t="s">
        <v>33</v>
      </c>
      <c r="AX312" s="12" t="s">
        <v>77</v>
      </c>
      <c r="AY312" s="246" t="s">
        <v>204</v>
      </c>
    </row>
    <row r="313" spans="1:51" s="13" customFormat="1" ht="12">
      <c r="A313" s="13"/>
      <c r="B313" s="247"/>
      <c r="C313" s="248"/>
      <c r="D313" s="237" t="s">
        <v>210</v>
      </c>
      <c r="E313" s="249" t="s">
        <v>1</v>
      </c>
      <c r="F313" s="250" t="s">
        <v>213</v>
      </c>
      <c r="G313" s="248"/>
      <c r="H313" s="251">
        <v>163.616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7" t="s">
        <v>210</v>
      </c>
      <c r="AU313" s="257" t="s">
        <v>86</v>
      </c>
      <c r="AV313" s="13" t="s">
        <v>209</v>
      </c>
      <c r="AW313" s="13" t="s">
        <v>33</v>
      </c>
      <c r="AX313" s="13" t="s">
        <v>8</v>
      </c>
      <c r="AY313" s="257" t="s">
        <v>204</v>
      </c>
    </row>
    <row r="314" spans="1:65" s="2" customFormat="1" ht="16.5" customHeight="1">
      <c r="A314" s="38"/>
      <c r="B314" s="39"/>
      <c r="C314" s="221" t="s">
        <v>730</v>
      </c>
      <c r="D314" s="221" t="s">
        <v>205</v>
      </c>
      <c r="E314" s="222" t="s">
        <v>731</v>
      </c>
      <c r="F314" s="223" t="s">
        <v>732</v>
      </c>
      <c r="G314" s="224" t="s">
        <v>208</v>
      </c>
      <c r="H314" s="225">
        <v>163.616</v>
      </c>
      <c r="I314" s="226"/>
      <c r="J314" s="227">
        <f>ROUND(I314*H314,0)</f>
        <v>0</v>
      </c>
      <c r="K314" s="228"/>
      <c r="L314" s="44"/>
      <c r="M314" s="229" t="s">
        <v>1</v>
      </c>
      <c r="N314" s="230" t="s">
        <v>42</v>
      </c>
      <c r="O314" s="91"/>
      <c r="P314" s="231">
        <f>O314*H314</f>
        <v>0</v>
      </c>
      <c r="Q314" s="231">
        <v>0</v>
      </c>
      <c r="R314" s="231">
        <f>Q314*H314</f>
        <v>0</v>
      </c>
      <c r="S314" s="231">
        <v>0</v>
      </c>
      <c r="T314" s="23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3" t="s">
        <v>209</v>
      </c>
      <c r="AT314" s="233" t="s">
        <v>205</v>
      </c>
      <c r="AU314" s="233" t="s">
        <v>86</v>
      </c>
      <c r="AY314" s="17" t="s">
        <v>204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7" t="s">
        <v>8</v>
      </c>
      <c r="BK314" s="234">
        <f>ROUND(I314*H314,0)</f>
        <v>0</v>
      </c>
      <c r="BL314" s="17" t="s">
        <v>209</v>
      </c>
      <c r="BM314" s="233" t="s">
        <v>202</v>
      </c>
    </row>
    <row r="315" spans="1:65" s="2" customFormat="1" ht="21.75" customHeight="1">
      <c r="A315" s="38"/>
      <c r="B315" s="39"/>
      <c r="C315" s="221" t="s">
        <v>569</v>
      </c>
      <c r="D315" s="221" t="s">
        <v>205</v>
      </c>
      <c r="E315" s="222" t="s">
        <v>733</v>
      </c>
      <c r="F315" s="223" t="s">
        <v>734</v>
      </c>
      <c r="G315" s="224" t="s">
        <v>230</v>
      </c>
      <c r="H315" s="225">
        <v>1.254</v>
      </c>
      <c r="I315" s="226"/>
      <c r="J315" s="227">
        <f>ROUND(I315*H315,0)</f>
        <v>0</v>
      </c>
      <c r="K315" s="228"/>
      <c r="L315" s="44"/>
      <c r="M315" s="229" t="s">
        <v>1</v>
      </c>
      <c r="N315" s="230" t="s">
        <v>42</v>
      </c>
      <c r="O315" s="91"/>
      <c r="P315" s="231">
        <f>O315*H315</f>
        <v>0</v>
      </c>
      <c r="Q315" s="231">
        <v>1.05256</v>
      </c>
      <c r="R315" s="231">
        <f>Q315*H315</f>
        <v>1.31991024</v>
      </c>
      <c r="S315" s="231">
        <v>0</v>
      </c>
      <c r="T315" s="23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3" t="s">
        <v>209</v>
      </c>
      <c r="AT315" s="233" t="s">
        <v>205</v>
      </c>
      <c r="AU315" s="233" t="s">
        <v>86</v>
      </c>
      <c r="AY315" s="17" t="s">
        <v>204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7" t="s">
        <v>8</v>
      </c>
      <c r="BK315" s="234">
        <f>ROUND(I315*H315,0)</f>
        <v>0</v>
      </c>
      <c r="BL315" s="17" t="s">
        <v>209</v>
      </c>
      <c r="BM315" s="233" t="s">
        <v>154</v>
      </c>
    </row>
    <row r="316" spans="1:65" s="2" customFormat="1" ht="33" customHeight="1">
      <c r="A316" s="38"/>
      <c r="B316" s="39"/>
      <c r="C316" s="221" t="s">
        <v>735</v>
      </c>
      <c r="D316" s="221" t="s">
        <v>205</v>
      </c>
      <c r="E316" s="222" t="s">
        <v>736</v>
      </c>
      <c r="F316" s="223" t="s">
        <v>737</v>
      </c>
      <c r="G316" s="224" t="s">
        <v>208</v>
      </c>
      <c r="H316" s="225">
        <v>180.656</v>
      </c>
      <c r="I316" s="226"/>
      <c r="J316" s="227">
        <f>ROUND(I316*H316,0)</f>
        <v>0</v>
      </c>
      <c r="K316" s="228"/>
      <c r="L316" s="44"/>
      <c r="M316" s="229" t="s">
        <v>1</v>
      </c>
      <c r="N316" s="230" t="s">
        <v>42</v>
      </c>
      <c r="O316" s="91"/>
      <c r="P316" s="231">
        <f>O316*H316</f>
        <v>0</v>
      </c>
      <c r="Q316" s="231">
        <v>0</v>
      </c>
      <c r="R316" s="231">
        <f>Q316*H316</f>
        <v>0</v>
      </c>
      <c r="S316" s="231">
        <v>0</v>
      </c>
      <c r="T316" s="23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3" t="s">
        <v>209</v>
      </c>
      <c r="AT316" s="233" t="s">
        <v>205</v>
      </c>
      <c r="AU316" s="233" t="s">
        <v>86</v>
      </c>
      <c r="AY316" s="17" t="s">
        <v>204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7" t="s">
        <v>8</v>
      </c>
      <c r="BK316" s="234">
        <f>ROUND(I316*H316,0)</f>
        <v>0</v>
      </c>
      <c r="BL316" s="17" t="s">
        <v>209</v>
      </c>
      <c r="BM316" s="233" t="s">
        <v>738</v>
      </c>
    </row>
    <row r="317" spans="1:51" s="12" customFormat="1" ht="12">
      <c r="A317" s="12"/>
      <c r="B317" s="235"/>
      <c r="C317" s="236"/>
      <c r="D317" s="237" t="s">
        <v>210</v>
      </c>
      <c r="E317" s="238" t="s">
        <v>1</v>
      </c>
      <c r="F317" s="239" t="s">
        <v>739</v>
      </c>
      <c r="G317" s="236"/>
      <c r="H317" s="240">
        <v>187.856</v>
      </c>
      <c r="I317" s="241"/>
      <c r="J317" s="236"/>
      <c r="K317" s="236"/>
      <c r="L317" s="242"/>
      <c r="M317" s="243"/>
      <c r="N317" s="244"/>
      <c r="O317" s="244"/>
      <c r="P317" s="244"/>
      <c r="Q317" s="244"/>
      <c r="R317" s="244"/>
      <c r="S317" s="244"/>
      <c r="T317" s="245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T317" s="246" t="s">
        <v>210</v>
      </c>
      <c r="AU317" s="246" t="s">
        <v>86</v>
      </c>
      <c r="AV317" s="12" t="s">
        <v>86</v>
      </c>
      <c r="AW317" s="12" t="s">
        <v>33</v>
      </c>
      <c r="AX317" s="12" t="s">
        <v>77</v>
      </c>
      <c r="AY317" s="246" t="s">
        <v>204</v>
      </c>
    </row>
    <row r="318" spans="1:51" s="12" customFormat="1" ht="12">
      <c r="A318" s="12"/>
      <c r="B318" s="235"/>
      <c r="C318" s="236"/>
      <c r="D318" s="237" t="s">
        <v>210</v>
      </c>
      <c r="E318" s="238" t="s">
        <v>1</v>
      </c>
      <c r="F318" s="239" t="s">
        <v>740</v>
      </c>
      <c r="G318" s="236"/>
      <c r="H318" s="240">
        <v>-7.2</v>
      </c>
      <c r="I318" s="241"/>
      <c r="J318" s="236"/>
      <c r="K318" s="236"/>
      <c r="L318" s="242"/>
      <c r="M318" s="243"/>
      <c r="N318" s="244"/>
      <c r="O318" s="244"/>
      <c r="P318" s="244"/>
      <c r="Q318" s="244"/>
      <c r="R318" s="244"/>
      <c r="S318" s="244"/>
      <c r="T318" s="245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T318" s="246" t="s">
        <v>210</v>
      </c>
      <c r="AU318" s="246" t="s">
        <v>86</v>
      </c>
      <c r="AV318" s="12" t="s">
        <v>86</v>
      </c>
      <c r="AW318" s="12" t="s">
        <v>33</v>
      </c>
      <c r="AX318" s="12" t="s">
        <v>77</v>
      </c>
      <c r="AY318" s="246" t="s">
        <v>204</v>
      </c>
    </row>
    <row r="319" spans="1:51" s="13" customFormat="1" ht="12">
      <c r="A319" s="13"/>
      <c r="B319" s="247"/>
      <c r="C319" s="248"/>
      <c r="D319" s="237" t="s">
        <v>210</v>
      </c>
      <c r="E319" s="249" t="s">
        <v>1</v>
      </c>
      <c r="F319" s="250" t="s">
        <v>213</v>
      </c>
      <c r="G319" s="248"/>
      <c r="H319" s="251">
        <v>180.656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7" t="s">
        <v>210</v>
      </c>
      <c r="AU319" s="257" t="s">
        <v>86</v>
      </c>
      <c r="AV319" s="13" t="s">
        <v>209</v>
      </c>
      <c r="AW319" s="13" t="s">
        <v>33</v>
      </c>
      <c r="AX319" s="13" t="s">
        <v>8</v>
      </c>
      <c r="AY319" s="257" t="s">
        <v>204</v>
      </c>
    </row>
    <row r="320" spans="1:63" s="11" customFormat="1" ht="22.8" customHeight="1">
      <c r="A320" s="11"/>
      <c r="B320" s="207"/>
      <c r="C320" s="208"/>
      <c r="D320" s="209" t="s">
        <v>76</v>
      </c>
      <c r="E320" s="268" t="s">
        <v>699</v>
      </c>
      <c r="F320" s="268" t="s">
        <v>741</v>
      </c>
      <c r="G320" s="208"/>
      <c r="H320" s="208"/>
      <c r="I320" s="211"/>
      <c r="J320" s="269">
        <f>BK320</f>
        <v>0</v>
      </c>
      <c r="K320" s="208"/>
      <c r="L320" s="213"/>
      <c r="M320" s="214"/>
      <c r="N320" s="215"/>
      <c r="O320" s="215"/>
      <c r="P320" s="216">
        <f>SUM(P321:P334)</f>
        <v>0</v>
      </c>
      <c r="Q320" s="215"/>
      <c r="R320" s="216">
        <f>SUM(R321:R334)</f>
        <v>30.3055746</v>
      </c>
      <c r="S320" s="215"/>
      <c r="T320" s="217">
        <f>SUM(T321:T334)</f>
        <v>0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218" t="s">
        <v>8</v>
      </c>
      <c r="AT320" s="219" t="s">
        <v>76</v>
      </c>
      <c r="AU320" s="219" t="s">
        <v>8</v>
      </c>
      <c r="AY320" s="218" t="s">
        <v>204</v>
      </c>
      <c r="BK320" s="220">
        <f>SUM(BK321:BK334)</f>
        <v>0</v>
      </c>
    </row>
    <row r="321" spans="1:65" s="2" customFormat="1" ht="21.75" customHeight="1">
      <c r="A321" s="38"/>
      <c r="B321" s="39"/>
      <c r="C321" s="221" t="s">
        <v>572</v>
      </c>
      <c r="D321" s="221" t="s">
        <v>205</v>
      </c>
      <c r="E321" s="222" t="s">
        <v>742</v>
      </c>
      <c r="F321" s="223" t="s">
        <v>743</v>
      </c>
      <c r="G321" s="224" t="s">
        <v>208</v>
      </c>
      <c r="H321" s="225">
        <v>97.32</v>
      </c>
      <c r="I321" s="226"/>
      <c r="J321" s="227">
        <f>ROUND(I321*H321,0)</f>
        <v>0</v>
      </c>
      <c r="K321" s="228"/>
      <c r="L321" s="44"/>
      <c r="M321" s="229" t="s">
        <v>1</v>
      </c>
      <c r="N321" s="230" t="s">
        <v>42</v>
      </c>
      <c r="O321" s="91"/>
      <c r="P321" s="231">
        <f>O321*H321</f>
        <v>0</v>
      </c>
      <c r="Q321" s="231">
        <v>0.0063</v>
      </c>
      <c r="R321" s="231">
        <f>Q321*H321</f>
        <v>0.613116</v>
      </c>
      <c r="S321" s="231">
        <v>0</v>
      </c>
      <c r="T321" s="23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3" t="s">
        <v>209</v>
      </c>
      <c r="AT321" s="233" t="s">
        <v>205</v>
      </c>
      <c r="AU321" s="233" t="s">
        <v>86</v>
      </c>
      <c r="AY321" s="17" t="s">
        <v>204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7" t="s">
        <v>8</v>
      </c>
      <c r="BK321" s="234">
        <f>ROUND(I321*H321,0)</f>
        <v>0</v>
      </c>
      <c r="BL321" s="17" t="s">
        <v>209</v>
      </c>
      <c r="BM321" s="233" t="s">
        <v>744</v>
      </c>
    </row>
    <row r="322" spans="1:65" s="2" customFormat="1" ht="21.75" customHeight="1">
      <c r="A322" s="38"/>
      <c r="B322" s="39"/>
      <c r="C322" s="221" t="s">
        <v>745</v>
      </c>
      <c r="D322" s="221" t="s">
        <v>205</v>
      </c>
      <c r="E322" s="222" t="s">
        <v>746</v>
      </c>
      <c r="F322" s="223" t="s">
        <v>747</v>
      </c>
      <c r="G322" s="224" t="s">
        <v>208</v>
      </c>
      <c r="H322" s="225">
        <v>97.32</v>
      </c>
      <c r="I322" s="226"/>
      <c r="J322" s="227">
        <f>ROUND(I322*H322,0)</f>
        <v>0</v>
      </c>
      <c r="K322" s="228"/>
      <c r="L322" s="44"/>
      <c r="M322" s="229" t="s">
        <v>1</v>
      </c>
      <c r="N322" s="230" t="s">
        <v>42</v>
      </c>
      <c r="O322" s="91"/>
      <c r="P322" s="231">
        <f>O322*H322</f>
        <v>0</v>
      </c>
      <c r="Q322" s="231">
        <v>0.01628</v>
      </c>
      <c r="R322" s="231">
        <f>Q322*H322</f>
        <v>1.5843695999999998</v>
      </c>
      <c r="S322" s="231">
        <v>0</v>
      </c>
      <c r="T322" s="23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3" t="s">
        <v>209</v>
      </c>
      <c r="AT322" s="233" t="s">
        <v>205</v>
      </c>
      <c r="AU322" s="233" t="s">
        <v>86</v>
      </c>
      <c r="AY322" s="17" t="s">
        <v>204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7" t="s">
        <v>8</v>
      </c>
      <c r="BK322" s="234">
        <f>ROUND(I322*H322,0)</f>
        <v>0</v>
      </c>
      <c r="BL322" s="17" t="s">
        <v>209</v>
      </c>
      <c r="BM322" s="233" t="s">
        <v>157</v>
      </c>
    </row>
    <row r="323" spans="1:65" s="2" customFormat="1" ht="21.75" customHeight="1">
      <c r="A323" s="38"/>
      <c r="B323" s="39"/>
      <c r="C323" s="221" t="s">
        <v>576</v>
      </c>
      <c r="D323" s="221" t="s">
        <v>205</v>
      </c>
      <c r="E323" s="222" t="s">
        <v>748</v>
      </c>
      <c r="F323" s="223" t="s">
        <v>749</v>
      </c>
      <c r="G323" s="224" t="s">
        <v>208</v>
      </c>
      <c r="H323" s="225">
        <v>97.32</v>
      </c>
      <c r="I323" s="226"/>
      <c r="J323" s="227">
        <f>ROUND(I323*H323,0)</f>
        <v>0</v>
      </c>
      <c r="K323" s="228"/>
      <c r="L323" s="44"/>
      <c r="M323" s="229" t="s">
        <v>1</v>
      </c>
      <c r="N323" s="230" t="s">
        <v>42</v>
      </c>
      <c r="O323" s="91"/>
      <c r="P323" s="231">
        <f>O323*H323</f>
        <v>0</v>
      </c>
      <c r="Q323" s="231">
        <v>0.0068</v>
      </c>
      <c r="R323" s="231">
        <f>Q323*H323</f>
        <v>0.6617759999999999</v>
      </c>
      <c r="S323" s="231">
        <v>0</v>
      </c>
      <c r="T323" s="232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3" t="s">
        <v>209</v>
      </c>
      <c r="AT323" s="233" t="s">
        <v>205</v>
      </c>
      <c r="AU323" s="233" t="s">
        <v>86</v>
      </c>
      <c r="AY323" s="17" t="s">
        <v>204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7" t="s">
        <v>8</v>
      </c>
      <c r="BK323" s="234">
        <f>ROUND(I323*H323,0)</f>
        <v>0</v>
      </c>
      <c r="BL323" s="17" t="s">
        <v>209</v>
      </c>
      <c r="BM323" s="233" t="s">
        <v>750</v>
      </c>
    </row>
    <row r="324" spans="1:65" s="2" customFormat="1" ht="21.75" customHeight="1">
      <c r="A324" s="38"/>
      <c r="B324" s="39"/>
      <c r="C324" s="221" t="s">
        <v>751</v>
      </c>
      <c r="D324" s="221" t="s">
        <v>205</v>
      </c>
      <c r="E324" s="222" t="s">
        <v>752</v>
      </c>
      <c r="F324" s="223" t="s">
        <v>753</v>
      </c>
      <c r="G324" s="224" t="s">
        <v>208</v>
      </c>
      <c r="H324" s="225">
        <v>292.38</v>
      </c>
      <c r="I324" s="226"/>
      <c r="J324" s="227">
        <f>ROUND(I324*H324,0)</f>
        <v>0</v>
      </c>
      <c r="K324" s="228"/>
      <c r="L324" s="44"/>
      <c r="M324" s="229" t="s">
        <v>1</v>
      </c>
      <c r="N324" s="230" t="s">
        <v>42</v>
      </c>
      <c r="O324" s="91"/>
      <c r="P324" s="231">
        <f>O324*H324</f>
        <v>0</v>
      </c>
      <c r="Q324" s="231">
        <v>0.00438</v>
      </c>
      <c r="R324" s="231">
        <f>Q324*H324</f>
        <v>1.2806244</v>
      </c>
      <c r="S324" s="231">
        <v>0</v>
      </c>
      <c r="T324" s="232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3" t="s">
        <v>209</v>
      </c>
      <c r="AT324" s="233" t="s">
        <v>205</v>
      </c>
      <c r="AU324" s="233" t="s">
        <v>86</v>
      </c>
      <c r="AY324" s="17" t="s">
        <v>204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7" t="s">
        <v>8</v>
      </c>
      <c r="BK324" s="234">
        <f>ROUND(I324*H324,0)</f>
        <v>0</v>
      </c>
      <c r="BL324" s="17" t="s">
        <v>209</v>
      </c>
      <c r="BM324" s="233" t="s">
        <v>754</v>
      </c>
    </row>
    <row r="325" spans="1:51" s="12" customFormat="1" ht="12">
      <c r="A325" s="12"/>
      <c r="B325" s="235"/>
      <c r="C325" s="236"/>
      <c r="D325" s="237" t="s">
        <v>210</v>
      </c>
      <c r="E325" s="238" t="s">
        <v>1</v>
      </c>
      <c r="F325" s="239" t="s">
        <v>755</v>
      </c>
      <c r="G325" s="236"/>
      <c r="H325" s="240">
        <v>292.38</v>
      </c>
      <c r="I325" s="241"/>
      <c r="J325" s="236"/>
      <c r="K325" s="236"/>
      <c r="L325" s="242"/>
      <c r="M325" s="243"/>
      <c r="N325" s="244"/>
      <c r="O325" s="244"/>
      <c r="P325" s="244"/>
      <c r="Q325" s="244"/>
      <c r="R325" s="244"/>
      <c r="S325" s="244"/>
      <c r="T325" s="245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T325" s="246" t="s">
        <v>210</v>
      </c>
      <c r="AU325" s="246" t="s">
        <v>86</v>
      </c>
      <c r="AV325" s="12" t="s">
        <v>86</v>
      </c>
      <c r="AW325" s="12" t="s">
        <v>33</v>
      </c>
      <c r="AX325" s="12" t="s">
        <v>77</v>
      </c>
      <c r="AY325" s="246" t="s">
        <v>204</v>
      </c>
    </row>
    <row r="326" spans="1:65" s="2" customFormat="1" ht="21.75" customHeight="1">
      <c r="A326" s="38"/>
      <c r="B326" s="39"/>
      <c r="C326" s="221" t="s">
        <v>580</v>
      </c>
      <c r="D326" s="221" t="s">
        <v>205</v>
      </c>
      <c r="E326" s="222" t="s">
        <v>756</v>
      </c>
      <c r="F326" s="223" t="s">
        <v>757</v>
      </c>
      <c r="G326" s="224" t="s">
        <v>208</v>
      </c>
      <c r="H326" s="225">
        <v>186.24</v>
      </c>
      <c r="I326" s="226"/>
      <c r="J326" s="227">
        <f>ROUND(I326*H326,0)</f>
        <v>0</v>
      </c>
      <c r="K326" s="228"/>
      <c r="L326" s="44"/>
      <c r="M326" s="229" t="s">
        <v>1</v>
      </c>
      <c r="N326" s="230" t="s">
        <v>42</v>
      </c>
      <c r="O326" s="91"/>
      <c r="P326" s="231">
        <f>O326*H326</f>
        <v>0</v>
      </c>
      <c r="Q326" s="231">
        <v>0.00656</v>
      </c>
      <c r="R326" s="231">
        <f>Q326*H326</f>
        <v>1.2217344</v>
      </c>
      <c r="S326" s="231">
        <v>0</v>
      </c>
      <c r="T326" s="232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3" t="s">
        <v>209</v>
      </c>
      <c r="AT326" s="233" t="s">
        <v>205</v>
      </c>
      <c r="AU326" s="233" t="s">
        <v>86</v>
      </c>
      <c r="AY326" s="17" t="s">
        <v>204</v>
      </c>
      <c r="BE326" s="234">
        <f>IF(N326="základní",J326,0)</f>
        <v>0</v>
      </c>
      <c r="BF326" s="234">
        <f>IF(N326="snížená",J326,0)</f>
        <v>0</v>
      </c>
      <c r="BG326" s="234">
        <f>IF(N326="zákl. přenesená",J326,0)</f>
        <v>0</v>
      </c>
      <c r="BH326" s="234">
        <f>IF(N326="sníž. přenesená",J326,0)</f>
        <v>0</v>
      </c>
      <c r="BI326" s="234">
        <f>IF(N326="nulová",J326,0)</f>
        <v>0</v>
      </c>
      <c r="BJ326" s="17" t="s">
        <v>8</v>
      </c>
      <c r="BK326" s="234">
        <f>ROUND(I326*H326,0)</f>
        <v>0</v>
      </c>
      <c r="BL326" s="17" t="s">
        <v>209</v>
      </c>
      <c r="BM326" s="233" t="s">
        <v>758</v>
      </c>
    </row>
    <row r="327" spans="1:51" s="12" customFormat="1" ht="12">
      <c r="A327" s="12"/>
      <c r="B327" s="235"/>
      <c r="C327" s="236"/>
      <c r="D327" s="237" t="s">
        <v>210</v>
      </c>
      <c r="E327" s="238" t="s">
        <v>1</v>
      </c>
      <c r="F327" s="239" t="s">
        <v>759</v>
      </c>
      <c r="G327" s="236"/>
      <c r="H327" s="240">
        <v>186.24</v>
      </c>
      <c r="I327" s="241"/>
      <c r="J327" s="236"/>
      <c r="K327" s="236"/>
      <c r="L327" s="242"/>
      <c r="M327" s="243"/>
      <c r="N327" s="244"/>
      <c r="O327" s="244"/>
      <c r="P327" s="244"/>
      <c r="Q327" s="244"/>
      <c r="R327" s="244"/>
      <c r="S327" s="244"/>
      <c r="T327" s="245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46" t="s">
        <v>210</v>
      </c>
      <c r="AU327" s="246" t="s">
        <v>86</v>
      </c>
      <c r="AV327" s="12" t="s">
        <v>86</v>
      </c>
      <c r="AW327" s="12" t="s">
        <v>33</v>
      </c>
      <c r="AX327" s="12" t="s">
        <v>77</v>
      </c>
      <c r="AY327" s="246" t="s">
        <v>204</v>
      </c>
    </row>
    <row r="328" spans="1:65" s="2" customFormat="1" ht="21.75" customHeight="1">
      <c r="A328" s="38"/>
      <c r="B328" s="39"/>
      <c r="C328" s="221" t="s">
        <v>760</v>
      </c>
      <c r="D328" s="221" t="s">
        <v>205</v>
      </c>
      <c r="E328" s="222" t="s">
        <v>761</v>
      </c>
      <c r="F328" s="223" t="s">
        <v>762</v>
      </c>
      <c r="G328" s="224" t="s">
        <v>208</v>
      </c>
      <c r="H328" s="225">
        <v>1080.765</v>
      </c>
      <c r="I328" s="226"/>
      <c r="J328" s="227">
        <f>ROUND(I328*H328,0)</f>
        <v>0</v>
      </c>
      <c r="K328" s="228"/>
      <c r="L328" s="44"/>
      <c r="M328" s="229" t="s">
        <v>1</v>
      </c>
      <c r="N328" s="230" t="s">
        <v>42</v>
      </c>
      <c r="O328" s="91"/>
      <c r="P328" s="231">
        <f>O328*H328</f>
        <v>0</v>
      </c>
      <c r="Q328" s="231">
        <v>0.01628</v>
      </c>
      <c r="R328" s="231">
        <f>Q328*H328</f>
        <v>17.5948542</v>
      </c>
      <c r="S328" s="231">
        <v>0</v>
      </c>
      <c r="T328" s="232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3" t="s">
        <v>209</v>
      </c>
      <c r="AT328" s="233" t="s">
        <v>205</v>
      </c>
      <c r="AU328" s="233" t="s">
        <v>86</v>
      </c>
      <c r="AY328" s="17" t="s">
        <v>204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7" t="s">
        <v>8</v>
      </c>
      <c r="BK328" s="234">
        <f>ROUND(I328*H328,0)</f>
        <v>0</v>
      </c>
      <c r="BL328" s="17" t="s">
        <v>209</v>
      </c>
      <c r="BM328" s="233" t="s">
        <v>763</v>
      </c>
    </row>
    <row r="329" spans="1:51" s="12" customFormat="1" ht="12">
      <c r="A329" s="12"/>
      <c r="B329" s="235"/>
      <c r="C329" s="236"/>
      <c r="D329" s="237" t="s">
        <v>210</v>
      </c>
      <c r="E329" s="238" t="s">
        <v>1</v>
      </c>
      <c r="F329" s="239" t="s">
        <v>764</v>
      </c>
      <c r="G329" s="236"/>
      <c r="H329" s="240">
        <v>37.885</v>
      </c>
      <c r="I329" s="241"/>
      <c r="J329" s="236"/>
      <c r="K329" s="236"/>
      <c r="L329" s="242"/>
      <c r="M329" s="243"/>
      <c r="N329" s="244"/>
      <c r="O329" s="244"/>
      <c r="P329" s="244"/>
      <c r="Q329" s="244"/>
      <c r="R329" s="244"/>
      <c r="S329" s="244"/>
      <c r="T329" s="245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T329" s="246" t="s">
        <v>210</v>
      </c>
      <c r="AU329" s="246" t="s">
        <v>86</v>
      </c>
      <c r="AV329" s="12" t="s">
        <v>86</v>
      </c>
      <c r="AW329" s="12" t="s">
        <v>33</v>
      </c>
      <c r="AX329" s="12" t="s">
        <v>77</v>
      </c>
      <c r="AY329" s="246" t="s">
        <v>204</v>
      </c>
    </row>
    <row r="330" spans="1:51" s="12" customFormat="1" ht="12">
      <c r="A330" s="12"/>
      <c r="B330" s="235"/>
      <c r="C330" s="236"/>
      <c r="D330" s="237" t="s">
        <v>210</v>
      </c>
      <c r="E330" s="238" t="s">
        <v>1</v>
      </c>
      <c r="F330" s="239" t="s">
        <v>765</v>
      </c>
      <c r="G330" s="236"/>
      <c r="H330" s="240">
        <v>84.9</v>
      </c>
      <c r="I330" s="241"/>
      <c r="J330" s="236"/>
      <c r="K330" s="236"/>
      <c r="L330" s="242"/>
      <c r="M330" s="243"/>
      <c r="N330" s="244"/>
      <c r="O330" s="244"/>
      <c r="P330" s="244"/>
      <c r="Q330" s="244"/>
      <c r="R330" s="244"/>
      <c r="S330" s="244"/>
      <c r="T330" s="245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46" t="s">
        <v>210</v>
      </c>
      <c r="AU330" s="246" t="s">
        <v>86</v>
      </c>
      <c r="AV330" s="12" t="s">
        <v>86</v>
      </c>
      <c r="AW330" s="12" t="s">
        <v>33</v>
      </c>
      <c r="AX330" s="12" t="s">
        <v>77</v>
      </c>
      <c r="AY330" s="246" t="s">
        <v>204</v>
      </c>
    </row>
    <row r="331" spans="1:51" s="12" customFormat="1" ht="12">
      <c r="A331" s="12"/>
      <c r="B331" s="235"/>
      <c r="C331" s="236"/>
      <c r="D331" s="237" t="s">
        <v>210</v>
      </c>
      <c r="E331" s="238" t="s">
        <v>1</v>
      </c>
      <c r="F331" s="239" t="s">
        <v>766</v>
      </c>
      <c r="G331" s="236"/>
      <c r="H331" s="240">
        <v>234</v>
      </c>
      <c r="I331" s="241"/>
      <c r="J331" s="236"/>
      <c r="K331" s="236"/>
      <c r="L331" s="242"/>
      <c r="M331" s="243"/>
      <c r="N331" s="244"/>
      <c r="O331" s="244"/>
      <c r="P331" s="244"/>
      <c r="Q331" s="244"/>
      <c r="R331" s="244"/>
      <c r="S331" s="244"/>
      <c r="T331" s="245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246" t="s">
        <v>210</v>
      </c>
      <c r="AU331" s="246" t="s">
        <v>86</v>
      </c>
      <c r="AV331" s="12" t="s">
        <v>86</v>
      </c>
      <c r="AW331" s="12" t="s">
        <v>33</v>
      </c>
      <c r="AX331" s="12" t="s">
        <v>77</v>
      </c>
      <c r="AY331" s="246" t="s">
        <v>204</v>
      </c>
    </row>
    <row r="332" spans="1:51" s="12" customFormat="1" ht="12">
      <c r="A332" s="12"/>
      <c r="B332" s="235"/>
      <c r="C332" s="236"/>
      <c r="D332" s="237" t="s">
        <v>210</v>
      </c>
      <c r="E332" s="238" t="s">
        <v>1</v>
      </c>
      <c r="F332" s="239" t="s">
        <v>767</v>
      </c>
      <c r="G332" s="236"/>
      <c r="H332" s="240">
        <v>723.98</v>
      </c>
      <c r="I332" s="241"/>
      <c r="J332" s="236"/>
      <c r="K332" s="236"/>
      <c r="L332" s="242"/>
      <c r="M332" s="243"/>
      <c r="N332" s="244"/>
      <c r="O332" s="244"/>
      <c r="P332" s="244"/>
      <c r="Q332" s="244"/>
      <c r="R332" s="244"/>
      <c r="S332" s="244"/>
      <c r="T332" s="245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T332" s="246" t="s">
        <v>210</v>
      </c>
      <c r="AU332" s="246" t="s">
        <v>86</v>
      </c>
      <c r="AV332" s="12" t="s">
        <v>86</v>
      </c>
      <c r="AW332" s="12" t="s">
        <v>33</v>
      </c>
      <c r="AX332" s="12" t="s">
        <v>77</v>
      </c>
      <c r="AY332" s="246" t="s">
        <v>204</v>
      </c>
    </row>
    <row r="333" spans="1:51" s="13" customFormat="1" ht="12">
      <c r="A333" s="13"/>
      <c r="B333" s="247"/>
      <c r="C333" s="248"/>
      <c r="D333" s="237" t="s">
        <v>210</v>
      </c>
      <c r="E333" s="249" t="s">
        <v>1</v>
      </c>
      <c r="F333" s="250" t="s">
        <v>213</v>
      </c>
      <c r="G333" s="248"/>
      <c r="H333" s="251">
        <v>1080.765</v>
      </c>
      <c r="I333" s="252"/>
      <c r="J333" s="248"/>
      <c r="K333" s="248"/>
      <c r="L333" s="253"/>
      <c r="M333" s="254"/>
      <c r="N333" s="255"/>
      <c r="O333" s="255"/>
      <c r="P333" s="255"/>
      <c r="Q333" s="255"/>
      <c r="R333" s="255"/>
      <c r="S333" s="255"/>
      <c r="T333" s="25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7" t="s">
        <v>210</v>
      </c>
      <c r="AU333" s="257" t="s">
        <v>86</v>
      </c>
      <c r="AV333" s="13" t="s">
        <v>209</v>
      </c>
      <c r="AW333" s="13" t="s">
        <v>33</v>
      </c>
      <c r="AX333" s="13" t="s">
        <v>8</v>
      </c>
      <c r="AY333" s="257" t="s">
        <v>204</v>
      </c>
    </row>
    <row r="334" spans="1:65" s="2" customFormat="1" ht="21.75" customHeight="1">
      <c r="A334" s="38"/>
      <c r="B334" s="39"/>
      <c r="C334" s="221" t="s">
        <v>588</v>
      </c>
      <c r="D334" s="221" t="s">
        <v>205</v>
      </c>
      <c r="E334" s="222" t="s">
        <v>768</v>
      </c>
      <c r="F334" s="223" t="s">
        <v>769</v>
      </c>
      <c r="G334" s="224" t="s">
        <v>208</v>
      </c>
      <c r="H334" s="225">
        <v>1080.75</v>
      </c>
      <c r="I334" s="226"/>
      <c r="J334" s="227">
        <f>ROUND(I334*H334,0)</f>
        <v>0</v>
      </c>
      <c r="K334" s="228"/>
      <c r="L334" s="44"/>
      <c r="M334" s="229" t="s">
        <v>1</v>
      </c>
      <c r="N334" s="230" t="s">
        <v>42</v>
      </c>
      <c r="O334" s="91"/>
      <c r="P334" s="231">
        <f>O334*H334</f>
        <v>0</v>
      </c>
      <c r="Q334" s="231">
        <v>0.0068</v>
      </c>
      <c r="R334" s="231">
        <f>Q334*H334</f>
        <v>7.3491</v>
      </c>
      <c r="S334" s="231">
        <v>0</v>
      </c>
      <c r="T334" s="23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3" t="s">
        <v>209</v>
      </c>
      <c r="AT334" s="233" t="s">
        <v>205</v>
      </c>
      <c r="AU334" s="233" t="s">
        <v>86</v>
      </c>
      <c r="AY334" s="17" t="s">
        <v>204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7" t="s">
        <v>8</v>
      </c>
      <c r="BK334" s="234">
        <f>ROUND(I334*H334,0)</f>
        <v>0</v>
      </c>
      <c r="BL334" s="17" t="s">
        <v>209</v>
      </c>
      <c r="BM334" s="233" t="s">
        <v>770</v>
      </c>
    </row>
    <row r="335" spans="1:63" s="11" customFormat="1" ht="22.8" customHeight="1">
      <c r="A335" s="11"/>
      <c r="B335" s="207"/>
      <c r="C335" s="208"/>
      <c r="D335" s="209" t="s">
        <v>76</v>
      </c>
      <c r="E335" s="268" t="s">
        <v>554</v>
      </c>
      <c r="F335" s="268" t="s">
        <v>771</v>
      </c>
      <c r="G335" s="208"/>
      <c r="H335" s="208"/>
      <c r="I335" s="211"/>
      <c r="J335" s="269">
        <f>BK335</f>
        <v>0</v>
      </c>
      <c r="K335" s="208"/>
      <c r="L335" s="213"/>
      <c r="M335" s="214"/>
      <c r="N335" s="215"/>
      <c r="O335" s="215"/>
      <c r="P335" s="216">
        <f>SUM(P336:P337)</f>
        <v>0</v>
      </c>
      <c r="Q335" s="215"/>
      <c r="R335" s="216">
        <f>SUM(R336:R337)</f>
        <v>0.07446876</v>
      </c>
      <c r="S335" s="215"/>
      <c r="T335" s="217">
        <f>SUM(T336:T337)</f>
        <v>0</v>
      </c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R335" s="218" t="s">
        <v>8</v>
      </c>
      <c r="AT335" s="219" t="s">
        <v>76</v>
      </c>
      <c r="AU335" s="219" t="s">
        <v>8</v>
      </c>
      <c r="AY335" s="218" t="s">
        <v>204</v>
      </c>
      <c r="BK335" s="220">
        <f>SUM(BK336:BK337)</f>
        <v>0</v>
      </c>
    </row>
    <row r="336" spans="1:65" s="2" customFormat="1" ht="21.75" customHeight="1">
      <c r="A336" s="38"/>
      <c r="B336" s="39"/>
      <c r="C336" s="221" t="s">
        <v>772</v>
      </c>
      <c r="D336" s="221" t="s">
        <v>205</v>
      </c>
      <c r="E336" s="222" t="s">
        <v>773</v>
      </c>
      <c r="F336" s="223" t="s">
        <v>774</v>
      </c>
      <c r="G336" s="224" t="s">
        <v>208</v>
      </c>
      <c r="H336" s="225">
        <v>17.002</v>
      </c>
      <c r="I336" s="226"/>
      <c r="J336" s="227">
        <f>ROUND(I336*H336,0)</f>
        <v>0</v>
      </c>
      <c r="K336" s="228"/>
      <c r="L336" s="44"/>
      <c r="M336" s="229" t="s">
        <v>1</v>
      </c>
      <c r="N336" s="230" t="s">
        <v>42</v>
      </c>
      <c r="O336" s="91"/>
      <c r="P336" s="231">
        <f>O336*H336</f>
        <v>0</v>
      </c>
      <c r="Q336" s="231">
        <v>0.00438</v>
      </c>
      <c r="R336" s="231">
        <f>Q336*H336</f>
        <v>0.07446876</v>
      </c>
      <c r="S336" s="231">
        <v>0</v>
      </c>
      <c r="T336" s="23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3" t="s">
        <v>209</v>
      </c>
      <c r="AT336" s="233" t="s">
        <v>205</v>
      </c>
      <c r="AU336" s="233" t="s">
        <v>86</v>
      </c>
      <c r="AY336" s="17" t="s">
        <v>204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7" t="s">
        <v>8</v>
      </c>
      <c r="BK336" s="234">
        <f>ROUND(I336*H336,0)</f>
        <v>0</v>
      </c>
      <c r="BL336" s="17" t="s">
        <v>209</v>
      </c>
      <c r="BM336" s="233" t="s">
        <v>775</v>
      </c>
    </row>
    <row r="337" spans="1:51" s="12" customFormat="1" ht="12">
      <c r="A337" s="12"/>
      <c r="B337" s="235"/>
      <c r="C337" s="236"/>
      <c r="D337" s="237" t="s">
        <v>210</v>
      </c>
      <c r="E337" s="238" t="s">
        <v>1</v>
      </c>
      <c r="F337" s="239" t="s">
        <v>776</v>
      </c>
      <c r="G337" s="236"/>
      <c r="H337" s="240">
        <v>17.002</v>
      </c>
      <c r="I337" s="241"/>
      <c r="J337" s="236"/>
      <c r="K337" s="236"/>
      <c r="L337" s="242"/>
      <c r="M337" s="243"/>
      <c r="N337" s="244"/>
      <c r="O337" s="244"/>
      <c r="P337" s="244"/>
      <c r="Q337" s="244"/>
      <c r="R337" s="244"/>
      <c r="S337" s="244"/>
      <c r="T337" s="245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T337" s="246" t="s">
        <v>210</v>
      </c>
      <c r="AU337" s="246" t="s">
        <v>86</v>
      </c>
      <c r="AV337" s="12" t="s">
        <v>86</v>
      </c>
      <c r="AW337" s="12" t="s">
        <v>33</v>
      </c>
      <c r="AX337" s="12" t="s">
        <v>77</v>
      </c>
      <c r="AY337" s="246" t="s">
        <v>204</v>
      </c>
    </row>
    <row r="338" spans="1:63" s="11" customFormat="1" ht="22.8" customHeight="1">
      <c r="A338" s="11"/>
      <c r="B338" s="207"/>
      <c r="C338" s="208"/>
      <c r="D338" s="209" t="s">
        <v>76</v>
      </c>
      <c r="E338" s="268" t="s">
        <v>709</v>
      </c>
      <c r="F338" s="268" t="s">
        <v>777</v>
      </c>
      <c r="G338" s="208"/>
      <c r="H338" s="208"/>
      <c r="I338" s="211"/>
      <c r="J338" s="269">
        <f>BK338</f>
        <v>0</v>
      </c>
      <c r="K338" s="208"/>
      <c r="L338" s="213"/>
      <c r="M338" s="214"/>
      <c r="N338" s="215"/>
      <c r="O338" s="215"/>
      <c r="P338" s="216">
        <f>SUM(P339:P362)</f>
        <v>0</v>
      </c>
      <c r="Q338" s="215"/>
      <c r="R338" s="216">
        <f>SUM(R339:R362)</f>
        <v>1129.49035532</v>
      </c>
      <c r="S338" s="215"/>
      <c r="T338" s="217">
        <f>SUM(T339:T362)</f>
        <v>0</v>
      </c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R338" s="218" t="s">
        <v>8</v>
      </c>
      <c r="AT338" s="219" t="s">
        <v>76</v>
      </c>
      <c r="AU338" s="219" t="s">
        <v>8</v>
      </c>
      <c r="AY338" s="218" t="s">
        <v>204</v>
      </c>
      <c r="BK338" s="220">
        <f>SUM(BK339:BK362)</f>
        <v>0</v>
      </c>
    </row>
    <row r="339" spans="1:65" s="2" customFormat="1" ht="21.75" customHeight="1">
      <c r="A339" s="38"/>
      <c r="B339" s="39"/>
      <c r="C339" s="221" t="s">
        <v>592</v>
      </c>
      <c r="D339" s="221" t="s">
        <v>205</v>
      </c>
      <c r="E339" s="222" t="s">
        <v>778</v>
      </c>
      <c r="F339" s="223" t="s">
        <v>779</v>
      </c>
      <c r="G339" s="224" t="s">
        <v>219</v>
      </c>
      <c r="H339" s="225">
        <v>1.032</v>
      </c>
      <c r="I339" s="226"/>
      <c r="J339" s="227">
        <f>ROUND(I339*H339,0)</f>
        <v>0</v>
      </c>
      <c r="K339" s="228"/>
      <c r="L339" s="44"/>
      <c r="M339" s="229" t="s">
        <v>1</v>
      </c>
      <c r="N339" s="230" t="s">
        <v>42</v>
      </c>
      <c r="O339" s="91"/>
      <c r="P339" s="231">
        <f>O339*H339</f>
        <v>0</v>
      </c>
      <c r="Q339" s="231">
        <v>2.25634</v>
      </c>
      <c r="R339" s="231">
        <f>Q339*H339</f>
        <v>2.3285428799999996</v>
      </c>
      <c r="S339" s="231">
        <v>0</v>
      </c>
      <c r="T339" s="23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3" t="s">
        <v>209</v>
      </c>
      <c r="AT339" s="233" t="s">
        <v>205</v>
      </c>
      <c r="AU339" s="233" t="s">
        <v>86</v>
      </c>
      <c r="AY339" s="17" t="s">
        <v>204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7" t="s">
        <v>8</v>
      </c>
      <c r="BK339" s="234">
        <f>ROUND(I339*H339,0)</f>
        <v>0</v>
      </c>
      <c r="BL339" s="17" t="s">
        <v>209</v>
      </c>
      <c r="BM339" s="233" t="s">
        <v>780</v>
      </c>
    </row>
    <row r="340" spans="1:65" s="2" customFormat="1" ht="21.75" customHeight="1">
      <c r="A340" s="38"/>
      <c r="B340" s="39"/>
      <c r="C340" s="221" t="s">
        <v>781</v>
      </c>
      <c r="D340" s="221" t="s">
        <v>205</v>
      </c>
      <c r="E340" s="222" t="s">
        <v>782</v>
      </c>
      <c r="F340" s="223" t="s">
        <v>783</v>
      </c>
      <c r="G340" s="224" t="s">
        <v>219</v>
      </c>
      <c r="H340" s="225">
        <v>18.182</v>
      </c>
      <c r="I340" s="226"/>
      <c r="J340" s="227">
        <f>ROUND(I340*H340,0)</f>
        <v>0</v>
      </c>
      <c r="K340" s="228"/>
      <c r="L340" s="44"/>
      <c r="M340" s="229" t="s">
        <v>1</v>
      </c>
      <c r="N340" s="230" t="s">
        <v>42</v>
      </c>
      <c r="O340" s="91"/>
      <c r="P340" s="231">
        <f>O340*H340</f>
        <v>0</v>
      </c>
      <c r="Q340" s="231">
        <v>2.45329</v>
      </c>
      <c r="R340" s="231">
        <f>Q340*H340</f>
        <v>44.60571878</v>
      </c>
      <c r="S340" s="231">
        <v>0</v>
      </c>
      <c r="T340" s="23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3" t="s">
        <v>209</v>
      </c>
      <c r="AT340" s="233" t="s">
        <v>205</v>
      </c>
      <c r="AU340" s="233" t="s">
        <v>86</v>
      </c>
      <c r="AY340" s="17" t="s">
        <v>204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7" t="s">
        <v>8</v>
      </c>
      <c r="BK340" s="234">
        <f>ROUND(I340*H340,0)</f>
        <v>0</v>
      </c>
      <c r="BL340" s="17" t="s">
        <v>209</v>
      </c>
      <c r="BM340" s="233" t="s">
        <v>784</v>
      </c>
    </row>
    <row r="341" spans="1:65" s="2" customFormat="1" ht="21.75" customHeight="1">
      <c r="A341" s="38"/>
      <c r="B341" s="39"/>
      <c r="C341" s="221" t="s">
        <v>596</v>
      </c>
      <c r="D341" s="221" t="s">
        <v>205</v>
      </c>
      <c r="E341" s="222" t="s">
        <v>785</v>
      </c>
      <c r="F341" s="223" t="s">
        <v>786</v>
      </c>
      <c r="G341" s="224" t="s">
        <v>219</v>
      </c>
      <c r="H341" s="225">
        <v>0.865</v>
      </c>
      <c r="I341" s="226"/>
      <c r="J341" s="227">
        <f>ROUND(I341*H341,0)</f>
        <v>0</v>
      </c>
      <c r="K341" s="228"/>
      <c r="L341" s="44"/>
      <c r="M341" s="229" t="s">
        <v>1</v>
      </c>
      <c r="N341" s="230" t="s">
        <v>42</v>
      </c>
      <c r="O341" s="91"/>
      <c r="P341" s="231">
        <f>O341*H341</f>
        <v>0</v>
      </c>
      <c r="Q341" s="231">
        <v>2.25634</v>
      </c>
      <c r="R341" s="231">
        <f>Q341*H341</f>
        <v>1.9517340999999997</v>
      </c>
      <c r="S341" s="231">
        <v>0</v>
      </c>
      <c r="T341" s="232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3" t="s">
        <v>209</v>
      </c>
      <c r="AT341" s="233" t="s">
        <v>205</v>
      </c>
      <c r="AU341" s="233" t="s">
        <v>86</v>
      </c>
      <c r="AY341" s="17" t="s">
        <v>204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7" t="s">
        <v>8</v>
      </c>
      <c r="BK341" s="234">
        <f>ROUND(I341*H341,0)</f>
        <v>0</v>
      </c>
      <c r="BL341" s="17" t="s">
        <v>209</v>
      </c>
      <c r="BM341" s="233" t="s">
        <v>160</v>
      </c>
    </row>
    <row r="342" spans="1:65" s="2" customFormat="1" ht="21.75" customHeight="1">
      <c r="A342" s="38"/>
      <c r="B342" s="39"/>
      <c r="C342" s="221" t="s">
        <v>787</v>
      </c>
      <c r="D342" s="221" t="s">
        <v>205</v>
      </c>
      <c r="E342" s="222" t="s">
        <v>788</v>
      </c>
      <c r="F342" s="223" t="s">
        <v>789</v>
      </c>
      <c r="G342" s="224" t="s">
        <v>219</v>
      </c>
      <c r="H342" s="225">
        <v>18.5</v>
      </c>
      <c r="I342" s="226"/>
      <c r="J342" s="227">
        <f>ROUND(I342*H342,0)</f>
        <v>0</v>
      </c>
      <c r="K342" s="228"/>
      <c r="L342" s="44"/>
      <c r="M342" s="229" t="s">
        <v>1</v>
      </c>
      <c r="N342" s="230" t="s">
        <v>42</v>
      </c>
      <c r="O342" s="91"/>
      <c r="P342" s="231">
        <f>O342*H342</f>
        <v>0</v>
      </c>
      <c r="Q342" s="231">
        <v>2.45329</v>
      </c>
      <c r="R342" s="231">
        <f>Q342*H342</f>
        <v>45.385865</v>
      </c>
      <c r="S342" s="231">
        <v>0</v>
      </c>
      <c r="T342" s="23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3" t="s">
        <v>209</v>
      </c>
      <c r="AT342" s="233" t="s">
        <v>205</v>
      </c>
      <c r="AU342" s="233" t="s">
        <v>86</v>
      </c>
      <c r="AY342" s="17" t="s">
        <v>204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7" t="s">
        <v>8</v>
      </c>
      <c r="BK342" s="234">
        <f>ROUND(I342*H342,0)</f>
        <v>0</v>
      </c>
      <c r="BL342" s="17" t="s">
        <v>209</v>
      </c>
      <c r="BM342" s="233" t="s">
        <v>790</v>
      </c>
    </row>
    <row r="343" spans="1:65" s="2" customFormat="1" ht="21.75" customHeight="1">
      <c r="A343" s="38"/>
      <c r="B343" s="39"/>
      <c r="C343" s="221" t="s">
        <v>791</v>
      </c>
      <c r="D343" s="221" t="s">
        <v>205</v>
      </c>
      <c r="E343" s="222" t="s">
        <v>792</v>
      </c>
      <c r="F343" s="223" t="s">
        <v>793</v>
      </c>
      <c r="G343" s="224" t="s">
        <v>219</v>
      </c>
      <c r="H343" s="225">
        <v>348.279</v>
      </c>
      <c r="I343" s="226"/>
      <c r="J343" s="227">
        <f>ROUND(I343*H343,0)</f>
        <v>0</v>
      </c>
      <c r="K343" s="228"/>
      <c r="L343" s="44"/>
      <c r="M343" s="229" t="s">
        <v>1</v>
      </c>
      <c r="N343" s="230" t="s">
        <v>42</v>
      </c>
      <c r="O343" s="91"/>
      <c r="P343" s="231">
        <f>O343*H343</f>
        <v>0</v>
      </c>
      <c r="Q343" s="231">
        <v>2.45329</v>
      </c>
      <c r="R343" s="231">
        <f>Q343*H343</f>
        <v>854.42938791</v>
      </c>
      <c r="S343" s="231">
        <v>0</v>
      </c>
      <c r="T343" s="23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3" t="s">
        <v>209</v>
      </c>
      <c r="AT343" s="233" t="s">
        <v>205</v>
      </c>
      <c r="AU343" s="233" t="s">
        <v>86</v>
      </c>
      <c r="AY343" s="17" t="s">
        <v>204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7" t="s">
        <v>8</v>
      </c>
      <c r="BK343" s="234">
        <f>ROUND(I343*H343,0)</f>
        <v>0</v>
      </c>
      <c r="BL343" s="17" t="s">
        <v>209</v>
      </c>
      <c r="BM343" s="233" t="s">
        <v>794</v>
      </c>
    </row>
    <row r="344" spans="1:65" s="2" customFormat="1" ht="33" customHeight="1">
      <c r="A344" s="38"/>
      <c r="B344" s="39"/>
      <c r="C344" s="221" t="s">
        <v>795</v>
      </c>
      <c r="D344" s="221" t="s">
        <v>205</v>
      </c>
      <c r="E344" s="222" t="s">
        <v>796</v>
      </c>
      <c r="F344" s="223" t="s">
        <v>797</v>
      </c>
      <c r="G344" s="224" t="s">
        <v>219</v>
      </c>
      <c r="H344" s="225">
        <v>348.279</v>
      </c>
      <c r="I344" s="226"/>
      <c r="J344" s="227">
        <f>ROUND(I344*H344,0)</f>
        <v>0</v>
      </c>
      <c r="K344" s="228"/>
      <c r="L344" s="44"/>
      <c r="M344" s="229" t="s">
        <v>1</v>
      </c>
      <c r="N344" s="230" t="s">
        <v>42</v>
      </c>
      <c r="O344" s="91"/>
      <c r="P344" s="231">
        <f>O344*H344</f>
        <v>0</v>
      </c>
      <c r="Q344" s="231">
        <v>0.02525</v>
      </c>
      <c r="R344" s="231">
        <f>Q344*H344</f>
        <v>8.794044750000001</v>
      </c>
      <c r="S344" s="231">
        <v>0</v>
      </c>
      <c r="T344" s="232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3" t="s">
        <v>209</v>
      </c>
      <c r="AT344" s="233" t="s">
        <v>205</v>
      </c>
      <c r="AU344" s="233" t="s">
        <v>86</v>
      </c>
      <c r="AY344" s="17" t="s">
        <v>204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7" t="s">
        <v>8</v>
      </c>
      <c r="BK344" s="234">
        <f>ROUND(I344*H344,0)</f>
        <v>0</v>
      </c>
      <c r="BL344" s="17" t="s">
        <v>209</v>
      </c>
      <c r="BM344" s="233" t="s">
        <v>798</v>
      </c>
    </row>
    <row r="345" spans="1:65" s="2" customFormat="1" ht="33" customHeight="1">
      <c r="A345" s="38"/>
      <c r="B345" s="39"/>
      <c r="C345" s="221" t="s">
        <v>799</v>
      </c>
      <c r="D345" s="221" t="s">
        <v>205</v>
      </c>
      <c r="E345" s="222" t="s">
        <v>800</v>
      </c>
      <c r="F345" s="223" t="s">
        <v>801</v>
      </c>
      <c r="G345" s="224" t="s">
        <v>208</v>
      </c>
      <c r="H345" s="225">
        <v>136.99</v>
      </c>
      <c r="I345" s="226"/>
      <c r="J345" s="227">
        <f>ROUND(I345*H345,0)</f>
        <v>0</v>
      </c>
      <c r="K345" s="228"/>
      <c r="L345" s="44"/>
      <c r="M345" s="229" t="s">
        <v>1</v>
      </c>
      <c r="N345" s="230" t="s">
        <v>42</v>
      </c>
      <c r="O345" s="91"/>
      <c r="P345" s="231">
        <f>O345*H345</f>
        <v>0</v>
      </c>
      <c r="Q345" s="231">
        <v>0.00524</v>
      </c>
      <c r="R345" s="231">
        <f>Q345*H345</f>
        <v>0.7178276</v>
      </c>
      <c r="S345" s="231">
        <v>0</v>
      </c>
      <c r="T345" s="232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3" t="s">
        <v>209</v>
      </c>
      <c r="AT345" s="233" t="s">
        <v>205</v>
      </c>
      <c r="AU345" s="233" t="s">
        <v>86</v>
      </c>
      <c r="AY345" s="17" t="s">
        <v>204</v>
      </c>
      <c r="BE345" s="234">
        <f>IF(N345="základní",J345,0)</f>
        <v>0</v>
      </c>
      <c r="BF345" s="234">
        <f>IF(N345="snížená",J345,0)</f>
        <v>0</v>
      </c>
      <c r="BG345" s="234">
        <f>IF(N345="zákl. přenesená",J345,0)</f>
        <v>0</v>
      </c>
      <c r="BH345" s="234">
        <f>IF(N345="sníž. přenesená",J345,0)</f>
        <v>0</v>
      </c>
      <c r="BI345" s="234">
        <f>IF(N345="nulová",J345,0)</f>
        <v>0</v>
      </c>
      <c r="BJ345" s="17" t="s">
        <v>8</v>
      </c>
      <c r="BK345" s="234">
        <f>ROUND(I345*H345,0)</f>
        <v>0</v>
      </c>
      <c r="BL345" s="17" t="s">
        <v>209</v>
      </c>
      <c r="BM345" s="233" t="s">
        <v>802</v>
      </c>
    </row>
    <row r="346" spans="1:51" s="12" customFormat="1" ht="12">
      <c r="A346" s="12"/>
      <c r="B346" s="235"/>
      <c r="C346" s="236"/>
      <c r="D346" s="237" t="s">
        <v>210</v>
      </c>
      <c r="E346" s="238" t="s">
        <v>1</v>
      </c>
      <c r="F346" s="239" t="s">
        <v>803</v>
      </c>
      <c r="G346" s="236"/>
      <c r="H346" s="240">
        <v>136.99</v>
      </c>
      <c r="I346" s="241"/>
      <c r="J346" s="236"/>
      <c r="K346" s="236"/>
      <c r="L346" s="242"/>
      <c r="M346" s="243"/>
      <c r="N346" s="244"/>
      <c r="O346" s="244"/>
      <c r="P346" s="244"/>
      <c r="Q346" s="244"/>
      <c r="R346" s="244"/>
      <c r="S346" s="244"/>
      <c r="T346" s="245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T346" s="246" t="s">
        <v>210</v>
      </c>
      <c r="AU346" s="246" t="s">
        <v>86</v>
      </c>
      <c r="AV346" s="12" t="s">
        <v>86</v>
      </c>
      <c r="AW346" s="12" t="s">
        <v>33</v>
      </c>
      <c r="AX346" s="12" t="s">
        <v>77</v>
      </c>
      <c r="AY346" s="246" t="s">
        <v>204</v>
      </c>
    </row>
    <row r="347" spans="1:65" s="2" customFormat="1" ht="33" customHeight="1">
      <c r="A347" s="38"/>
      <c r="B347" s="39"/>
      <c r="C347" s="221" t="s">
        <v>804</v>
      </c>
      <c r="D347" s="221" t="s">
        <v>205</v>
      </c>
      <c r="E347" s="222" t="s">
        <v>805</v>
      </c>
      <c r="F347" s="223" t="s">
        <v>806</v>
      </c>
      <c r="G347" s="224" t="s">
        <v>208</v>
      </c>
      <c r="H347" s="225">
        <v>2048.7</v>
      </c>
      <c r="I347" s="226"/>
      <c r="J347" s="227">
        <f>ROUND(I347*H347,0)</f>
        <v>0</v>
      </c>
      <c r="K347" s="228"/>
      <c r="L347" s="44"/>
      <c r="M347" s="229" t="s">
        <v>1</v>
      </c>
      <c r="N347" s="230" t="s">
        <v>42</v>
      </c>
      <c r="O347" s="91"/>
      <c r="P347" s="231">
        <f>O347*H347</f>
        <v>0</v>
      </c>
      <c r="Q347" s="231">
        <v>0.00524</v>
      </c>
      <c r="R347" s="231">
        <f>Q347*H347</f>
        <v>10.735187999999999</v>
      </c>
      <c r="S347" s="231">
        <v>0</v>
      </c>
      <c r="T347" s="23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3" t="s">
        <v>209</v>
      </c>
      <c r="AT347" s="233" t="s">
        <v>205</v>
      </c>
      <c r="AU347" s="233" t="s">
        <v>86</v>
      </c>
      <c r="AY347" s="17" t="s">
        <v>204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7" t="s">
        <v>8</v>
      </c>
      <c r="BK347" s="234">
        <f>ROUND(I347*H347,0)</f>
        <v>0</v>
      </c>
      <c r="BL347" s="17" t="s">
        <v>209</v>
      </c>
      <c r="BM347" s="233" t="s">
        <v>807</v>
      </c>
    </row>
    <row r="348" spans="1:51" s="12" customFormat="1" ht="12">
      <c r="A348" s="12"/>
      <c r="B348" s="235"/>
      <c r="C348" s="236"/>
      <c r="D348" s="237" t="s">
        <v>210</v>
      </c>
      <c r="E348" s="238" t="s">
        <v>1</v>
      </c>
      <c r="F348" s="239" t="s">
        <v>808</v>
      </c>
      <c r="G348" s="236"/>
      <c r="H348" s="240">
        <v>2048.7</v>
      </c>
      <c r="I348" s="241"/>
      <c r="J348" s="236"/>
      <c r="K348" s="236"/>
      <c r="L348" s="242"/>
      <c r="M348" s="243"/>
      <c r="N348" s="244"/>
      <c r="O348" s="244"/>
      <c r="P348" s="244"/>
      <c r="Q348" s="244"/>
      <c r="R348" s="244"/>
      <c r="S348" s="244"/>
      <c r="T348" s="245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T348" s="246" t="s">
        <v>210</v>
      </c>
      <c r="AU348" s="246" t="s">
        <v>86</v>
      </c>
      <c r="AV348" s="12" t="s">
        <v>86</v>
      </c>
      <c r="AW348" s="12" t="s">
        <v>33</v>
      </c>
      <c r="AX348" s="12" t="s">
        <v>77</v>
      </c>
      <c r="AY348" s="246" t="s">
        <v>204</v>
      </c>
    </row>
    <row r="349" spans="1:65" s="2" customFormat="1" ht="21.75" customHeight="1">
      <c r="A349" s="38"/>
      <c r="B349" s="39"/>
      <c r="C349" s="221" t="s">
        <v>702</v>
      </c>
      <c r="D349" s="221" t="s">
        <v>205</v>
      </c>
      <c r="E349" s="222" t="s">
        <v>809</v>
      </c>
      <c r="F349" s="223" t="s">
        <v>810</v>
      </c>
      <c r="G349" s="224" t="s">
        <v>208</v>
      </c>
      <c r="H349" s="225">
        <v>2048.7</v>
      </c>
      <c r="I349" s="226"/>
      <c r="J349" s="227">
        <f>ROUND(I349*H349,0)</f>
        <v>0</v>
      </c>
      <c r="K349" s="228"/>
      <c r="L349" s="44"/>
      <c r="M349" s="229" t="s">
        <v>1</v>
      </c>
      <c r="N349" s="230" t="s">
        <v>42</v>
      </c>
      <c r="O349" s="91"/>
      <c r="P349" s="231">
        <f>O349*H349</f>
        <v>0</v>
      </c>
      <c r="Q349" s="231">
        <v>0</v>
      </c>
      <c r="R349" s="231">
        <f>Q349*H349</f>
        <v>0</v>
      </c>
      <c r="S349" s="231">
        <v>0</v>
      </c>
      <c r="T349" s="232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3" t="s">
        <v>209</v>
      </c>
      <c r="AT349" s="233" t="s">
        <v>205</v>
      </c>
      <c r="AU349" s="233" t="s">
        <v>86</v>
      </c>
      <c r="AY349" s="17" t="s">
        <v>204</v>
      </c>
      <c r="BE349" s="234">
        <f>IF(N349="základní",J349,0)</f>
        <v>0</v>
      </c>
      <c r="BF349" s="234">
        <f>IF(N349="snížená",J349,0)</f>
        <v>0</v>
      </c>
      <c r="BG349" s="234">
        <f>IF(N349="zákl. přenesená",J349,0)</f>
        <v>0</v>
      </c>
      <c r="BH349" s="234">
        <f>IF(N349="sníž. přenesená",J349,0)</f>
        <v>0</v>
      </c>
      <c r="BI349" s="234">
        <f>IF(N349="nulová",J349,0)</f>
        <v>0</v>
      </c>
      <c r="BJ349" s="17" t="s">
        <v>8</v>
      </c>
      <c r="BK349" s="234">
        <f>ROUND(I349*H349,0)</f>
        <v>0</v>
      </c>
      <c r="BL349" s="17" t="s">
        <v>209</v>
      </c>
      <c r="BM349" s="233" t="s">
        <v>811</v>
      </c>
    </row>
    <row r="350" spans="1:65" s="2" customFormat="1" ht="21.75" customHeight="1">
      <c r="A350" s="38"/>
      <c r="B350" s="39"/>
      <c r="C350" s="221" t="s">
        <v>812</v>
      </c>
      <c r="D350" s="221" t="s">
        <v>205</v>
      </c>
      <c r="E350" s="222" t="s">
        <v>813</v>
      </c>
      <c r="F350" s="223" t="s">
        <v>814</v>
      </c>
      <c r="G350" s="224" t="s">
        <v>219</v>
      </c>
      <c r="H350" s="225">
        <v>16.2</v>
      </c>
      <c r="I350" s="226"/>
      <c r="J350" s="227">
        <f>ROUND(I350*H350,0)</f>
        <v>0</v>
      </c>
      <c r="K350" s="228"/>
      <c r="L350" s="44"/>
      <c r="M350" s="229" t="s">
        <v>1</v>
      </c>
      <c r="N350" s="230" t="s">
        <v>42</v>
      </c>
      <c r="O350" s="91"/>
      <c r="P350" s="231">
        <f>O350*H350</f>
        <v>0</v>
      </c>
      <c r="Q350" s="231">
        <v>0</v>
      </c>
      <c r="R350" s="231">
        <f>Q350*H350</f>
        <v>0</v>
      </c>
      <c r="S350" s="231">
        <v>0</v>
      </c>
      <c r="T350" s="23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3" t="s">
        <v>209</v>
      </c>
      <c r="AT350" s="233" t="s">
        <v>205</v>
      </c>
      <c r="AU350" s="233" t="s">
        <v>86</v>
      </c>
      <c r="AY350" s="17" t="s">
        <v>204</v>
      </c>
      <c r="BE350" s="234">
        <f>IF(N350="základní",J350,0)</f>
        <v>0</v>
      </c>
      <c r="BF350" s="234">
        <f>IF(N350="snížená",J350,0)</f>
        <v>0</v>
      </c>
      <c r="BG350" s="234">
        <f>IF(N350="zákl. přenesená",J350,0)</f>
        <v>0</v>
      </c>
      <c r="BH350" s="234">
        <f>IF(N350="sníž. přenesená",J350,0)</f>
        <v>0</v>
      </c>
      <c r="BI350" s="234">
        <f>IF(N350="nulová",J350,0)</f>
        <v>0</v>
      </c>
      <c r="BJ350" s="17" t="s">
        <v>8</v>
      </c>
      <c r="BK350" s="234">
        <f>ROUND(I350*H350,0)</f>
        <v>0</v>
      </c>
      <c r="BL350" s="17" t="s">
        <v>209</v>
      </c>
      <c r="BM350" s="233" t="s">
        <v>815</v>
      </c>
    </row>
    <row r="351" spans="1:65" s="2" customFormat="1" ht="21.75" customHeight="1">
      <c r="A351" s="38"/>
      <c r="B351" s="39"/>
      <c r="C351" s="221" t="s">
        <v>707</v>
      </c>
      <c r="D351" s="221" t="s">
        <v>205</v>
      </c>
      <c r="E351" s="222" t="s">
        <v>816</v>
      </c>
      <c r="F351" s="223" t="s">
        <v>817</v>
      </c>
      <c r="G351" s="224" t="s">
        <v>219</v>
      </c>
      <c r="H351" s="225">
        <v>18.182</v>
      </c>
      <c r="I351" s="226"/>
      <c r="J351" s="227">
        <f>ROUND(I351*H351,0)</f>
        <v>0</v>
      </c>
      <c r="K351" s="228"/>
      <c r="L351" s="44"/>
      <c r="M351" s="229" t="s">
        <v>1</v>
      </c>
      <c r="N351" s="230" t="s">
        <v>42</v>
      </c>
      <c r="O351" s="91"/>
      <c r="P351" s="231">
        <f>O351*H351</f>
        <v>0</v>
      </c>
      <c r="Q351" s="231">
        <v>0</v>
      </c>
      <c r="R351" s="231">
        <f>Q351*H351</f>
        <v>0</v>
      </c>
      <c r="S351" s="231">
        <v>0</v>
      </c>
      <c r="T351" s="232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3" t="s">
        <v>209</v>
      </c>
      <c r="AT351" s="233" t="s">
        <v>205</v>
      </c>
      <c r="AU351" s="233" t="s">
        <v>86</v>
      </c>
      <c r="AY351" s="17" t="s">
        <v>204</v>
      </c>
      <c r="BE351" s="234">
        <f>IF(N351="základní",J351,0)</f>
        <v>0</v>
      </c>
      <c r="BF351" s="234">
        <f>IF(N351="snížená",J351,0)</f>
        <v>0</v>
      </c>
      <c r="BG351" s="234">
        <f>IF(N351="zákl. přenesená",J351,0)</f>
        <v>0</v>
      </c>
      <c r="BH351" s="234">
        <f>IF(N351="sníž. přenesená",J351,0)</f>
        <v>0</v>
      </c>
      <c r="BI351" s="234">
        <f>IF(N351="nulová",J351,0)</f>
        <v>0</v>
      </c>
      <c r="BJ351" s="17" t="s">
        <v>8</v>
      </c>
      <c r="BK351" s="234">
        <f>ROUND(I351*H351,0)</f>
        <v>0</v>
      </c>
      <c r="BL351" s="17" t="s">
        <v>209</v>
      </c>
      <c r="BM351" s="233" t="s">
        <v>163</v>
      </c>
    </row>
    <row r="352" spans="1:65" s="2" customFormat="1" ht="21.75" customHeight="1">
      <c r="A352" s="38"/>
      <c r="B352" s="39"/>
      <c r="C352" s="221" t="s">
        <v>818</v>
      </c>
      <c r="D352" s="221" t="s">
        <v>205</v>
      </c>
      <c r="E352" s="222" t="s">
        <v>819</v>
      </c>
      <c r="F352" s="223" t="s">
        <v>820</v>
      </c>
      <c r="G352" s="224" t="s">
        <v>219</v>
      </c>
      <c r="H352" s="225">
        <v>0.865</v>
      </c>
      <c r="I352" s="226"/>
      <c r="J352" s="227">
        <f>ROUND(I352*H352,0)</f>
        <v>0</v>
      </c>
      <c r="K352" s="228"/>
      <c r="L352" s="44"/>
      <c r="M352" s="229" t="s">
        <v>1</v>
      </c>
      <c r="N352" s="230" t="s">
        <v>42</v>
      </c>
      <c r="O352" s="91"/>
      <c r="P352" s="231">
        <f>O352*H352</f>
        <v>0</v>
      </c>
      <c r="Q352" s="231">
        <v>0</v>
      </c>
      <c r="R352" s="231">
        <f>Q352*H352</f>
        <v>0</v>
      </c>
      <c r="S352" s="231">
        <v>0</v>
      </c>
      <c r="T352" s="232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3" t="s">
        <v>209</v>
      </c>
      <c r="AT352" s="233" t="s">
        <v>205</v>
      </c>
      <c r="AU352" s="233" t="s">
        <v>86</v>
      </c>
      <c r="AY352" s="17" t="s">
        <v>204</v>
      </c>
      <c r="BE352" s="234">
        <f>IF(N352="základní",J352,0)</f>
        <v>0</v>
      </c>
      <c r="BF352" s="234">
        <f>IF(N352="snížená",J352,0)</f>
        <v>0</v>
      </c>
      <c r="BG352" s="234">
        <f>IF(N352="zákl. přenesená",J352,0)</f>
        <v>0</v>
      </c>
      <c r="BH352" s="234">
        <f>IF(N352="sníž. přenesená",J352,0)</f>
        <v>0</v>
      </c>
      <c r="BI352" s="234">
        <f>IF(N352="nulová",J352,0)</f>
        <v>0</v>
      </c>
      <c r="BJ352" s="17" t="s">
        <v>8</v>
      </c>
      <c r="BK352" s="234">
        <f>ROUND(I352*H352,0)</f>
        <v>0</v>
      </c>
      <c r="BL352" s="17" t="s">
        <v>209</v>
      </c>
      <c r="BM352" s="233" t="s">
        <v>821</v>
      </c>
    </row>
    <row r="353" spans="1:65" s="2" customFormat="1" ht="21.75" customHeight="1">
      <c r="A353" s="38"/>
      <c r="B353" s="39"/>
      <c r="C353" s="221" t="s">
        <v>712</v>
      </c>
      <c r="D353" s="221" t="s">
        <v>205</v>
      </c>
      <c r="E353" s="222" t="s">
        <v>822</v>
      </c>
      <c r="F353" s="223" t="s">
        <v>823</v>
      </c>
      <c r="G353" s="224" t="s">
        <v>219</v>
      </c>
      <c r="H353" s="225">
        <v>18.5</v>
      </c>
      <c r="I353" s="226"/>
      <c r="J353" s="227">
        <f>ROUND(I353*H353,0)</f>
        <v>0</v>
      </c>
      <c r="K353" s="228"/>
      <c r="L353" s="44"/>
      <c r="M353" s="229" t="s">
        <v>1</v>
      </c>
      <c r="N353" s="230" t="s">
        <v>42</v>
      </c>
      <c r="O353" s="91"/>
      <c r="P353" s="231">
        <f>O353*H353</f>
        <v>0</v>
      </c>
      <c r="Q353" s="231">
        <v>0</v>
      </c>
      <c r="R353" s="231">
        <f>Q353*H353</f>
        <v>0</v>
      </c>
      <c r="S353" s="231">
        <v>0</v>
      </c>
      <c r="T353" s="23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3" t="s">
        <v>209</v>
      </c>
      <c r="AT353" s="233" t="s">
        <v>205</v>
      </c>
      <c r="AU353" s="233" t="s">
        <v>86</v>
      </c>
      <c r="AY353" s="17" t="s">
        <v>204</v>
      </c>
      <c r="BE353" s="234">
        <f>IF(N353="základní",J353,0)</f>
        <v>0</v>
      </c>
      <c r="BF353" s="234">
        <f>IF(N353="snížená",J353,0)</f>
        <v>0</v>
      </c>
      <c r="BG353" s="234">
        <f>IF(N353="zákl. přenesená",J353,0)</f>
        <v>0</v>
      </c>
      <c r="BH353" s="234">
        <f>IF(N353="sníž. přenesená",J353,0)</f>
        <v>0</v>
      </c>
      <c r="BI353" s="234">
        <f>IF(N353="nulová",J353,0)</f>
        <v>0</v>
      </c>
      <c r="BJ353" s="17" t="s">
        <v>8</v>
      </c>
      <c r="BK353" s="234">
        <f>ROUND(I353*H353,0)</f>
        <v>0</v>
      </c>
      <c r="BL353" s="17" t="s">
        <v>209</v>
      </c>
      <c r="BM353" s="233" t="s">
        <v>824</v>
      </c>
    </row>
    <row r="354" spans="1:65" s="2" customFormat="1" ht="16.5" customHeight="1">
      <c r="A354" s="38"/>
      <c r="B354" s="39"/>
      <c r="C354" s="221" t="s">
        <v>825</v>
      </c>
      <c r="D354" s="221" t="s">
        <v>205</v>
      </c>
      <c r="E354" s="222" t="s">
        <v>826</v>
      </c>
      <c r="F354" s="223" t="s">
        <v>827</v>
      </c>
      <c r="G354" s="224" t="s">
        <v>230</v>
      </c>
      <c r="H354" s="225">
        <v>1.19</v>
      </c>
      <c r="I354" s="226"/>
      <c r="J354" s="227">
        <f>ROUND(I354*H354,0)</f>
        <v>0</v>
      </c>
      <c r="K354" s="228"/>
      <c r="L354" s="44"/>
      <c r="M354" s="229" t="s">
        <v>1</v>
      </c>
      <c r="N354" s="230" t="s">
        <v>42</v>
      </c>
      <c r="O354" s="91"/>
      <c r="P354" s="231">
        <f>O354*H354</f>
        <v>0</v>
      </c>
      <c r="Q354" s="231">
        <v>1.06277</v>
      </c>
      <c r="R354" s="231">
        <f>Q354*H354</f>
        <v>1.2646963</v>
      </c>
      <c r="S354" s="231">
        <v>0</v>
      </c>
      <c r="T354" s="23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3" t="s">
        <v>209</v>
      </c>
      <c r="AT354" s="233" t="s">
        <v>205</v>
      </c>
      <c r="AU354" s="233" t="s">
        <v>86</v>
      </c>
      <c r="AY354" s="17" t="s">
        <v>204</v>
      </c>
      <c r="BE354" s="234">
        <f>IF(N354="základní",J354,0)</f>
        <v>0</v>
      </c>
      <c r="BF354" s="234">
        <f>IF(N354="snížená",J354,0)</f>
        <v>0</v>
      </c>
      <c r="BG354" s="234">
        <f>IF(N354="zákl. přenesená",J354,0)</f>
        <v>0</v>
      </c>
      <c r="BH354" s="234">
        <f>IF(N354="sníž. přenesená",J354,0)</f>
        <v>0</v>
      </c>
      <c r="BI354" s="234">
        <f>IF(N354="nulová",J354,0)</f>
        <v>0</v>
      </c>
      <c r="BJ354" s="17" t="s">
        <v>8</v>
      </c>
      <c r="BK354" s="234">
        <f>ROUND(I354*H354,0)</f>
        <v>0</v>
      </c>
      <c r="BL354" s="17" t="s">
        <v>209</v>
      </c>
      <c r="BM354" s="233" t="s">
        <v>828</v>
      </c>
    </row>
    <row r="355" spans="1:51" s="12" customFormat="1" ht="12">
      <c r="A355" s="12"/>
      <c r="B355" s="235"/>
      <c r="C355" s="236"/>
      <c r="D355" s="237" t="s">
        <v>210</v>
      </c>
      <c r="E355" s="238" t="s">
        <v>1</v>
      </c>
      <c r="F355" s="239" t="s">
        <v>829</v>
      </c>
      <c r="G355" s="236"/>
      <c r="H355" s="240">
        <v>0.247</v>
      </c>
      <c r="I355" s="241"/>
      <c r="J355" s="236"/>
      <c r="K355" s="236"/>
      <c r="L355" s="242"/>
      <c r="M355" s="243"/>
      <c r="N355" s="244"/>
      <c r="O355" s="244"/>
      <c r="P355" s="244"/>
      <c r="Q355" s="244"/>
      <c r="R355" s="244"/>
      <c r="S355" s="244"/>
      <c r="T355" s="245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T355" s="246" t="s">
        <v>210</v>
      </c>
      <c r="AU355" s="246" t="s">
        <v>86</v>
      </c>
      <c r="AV355" s="12" t="s">
        <v>86</v>
      </c>
      <c r="AW355" s="12" t="s">
        <v>33</v>
      </c>
      <c r="AX355" s="12" t="s">
        <v>77</v>
      </c>
      <c r="AY355" s="246" t="s">
        <v>204</v>
      </c>
    </row>
    <row r="356" spans="1:51" s="12" customFormat="1" ht="12">
      <c r="A356" s="12"/>
      <c r="B356" s="235"/>
      <c r="C356" s="236"/>
      <c r="D356" s="237" t="s">
        <v>210</v>
      </c>
      <c r="E356" s="238" t="s">
        <v>1</v>
      </c>
      <c r="F356" s="239" t="s">
        <v>830</v>
      </c>
      <c r="G356" s="236"/>
      <c r="H356" s="240">
        <v>0.454</v>
      </c>
      <c r="I356" s="241"/>
      <c r="J356" s="236"/>
      <c r="K356" s="236"/>
      <c r="L356" s="242"/>
      <c r="M356" s="243"/>
      <c r="N356" s="244"/>
      <c r="O356" s="244"/>
      <c r="P356" s="244"/>
      <c r="Q356" s="244"/>
      <c r="R356" s="244"/>
      <c r="S356" s="244"/>
      <c r="T356" s="245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46" t="s">
        <v>210</v>
      </c>
      <c r="AU356" s="246" t="s">
        <v>86</v>
      </c>
      <c r="AV356" s="12" t="s">
        <v>86</v>
      </c>
      <c r="AW356" s="12" t="s">
        <v>33</v>
      </c>
      <c r="AX356" s="12" t="s">
        <v>77</v>
      </c>
      <c r="AY356" s="246" t="s">
        <v>204</v>
      </c>
    </row>
    <row r="357" spans="1:51" s="12" customFormat="1" ht="12">
      <c r="A357" s="12"/>
      <c r="B357" s="235"/>
      <c r="C357" s="236"/>
      <c r="D357" s="237" t="s">
        <v>210</v>
      </c>
      <c r="E357" s="238" t="s">
        <v>1</v>
      </c>
      <c r="F357" s="239" t="s">
        <v>831</v>
      </c>
      <c r="G357" s="236"/>
      <c r="H357" s="240">
        <v>0.41</v>
      </c>
      <c r="I357" s="241"/>
      <c r="J357" s="236"/>
      <c r="K357" s="236"/>
      <c r="L357" s="242"/>
      <c r="M357" s="243"/>
      <c r="N357" s="244"/>
      <c r="O357" s="244"/>
      <c r="P357" s="244"/>
      <c r="Q357" s="244"/>
      <c r="R357" s="244"/>
      <c r="S357" s="244"/>
      <c r="T357" s="245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246" t="s">
        <v>210</v>
      </c>
      <c r="AU357" s="246" t="s">
        <v>86</v>
      </c>
      <c r="AV357" s="12" t="s">
        <v>86</v>
      </c>
      <c r="AW357" s="12" t="s">
        <v>33</v>
      </c>
      <c r="AX357" s="12" t="s">
        <v>77</v>
      </c>
      <c r="AY357" s="246" t="s">
        <v>204</v>
      </c>
    </row>
    <row r="358" spans="1:51" s="12" customFormat="1" ht="12">
      <c r="A358" s="12"/>
      <c r="B358" s="235"/>
      <c r="C358" s="236"/>
      <c r="D358" s="237" t="s">
        <v>210</v>
      </c>
      <c r="E358" s="238" t="s">
        <v>1</v>
      </c>
      <c r="F358" s="239" t="s">
        <v>832</v>
      </c>
      <c r="G358" s="236"/>
      <c r="H358" s="240">
        <v>0.079</v>
      </c>
      <c r="I358" s="241"/>
      <c r="J358" s="236"/>
      <c r="K358" s="236"/>
      <c r="L358" s="242"/>
      <c r="M358" s="243"/>
      <c r="N358" s="244"/>
      <c r="O358" s="244"/>
      <c r="P358" s="244"/>
      <c r="Q358" s="244"/>
      <c r="R358" s="244"/>
      <c r="S358" s="244"/>
      <c r="T358" s="245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46" t="s">
        <v>210</v>
      </c>
      <c r="AU358" s="246" t="s">
        <v>86</v>
      </c>
      <c r="AV358" s="12" t="s">
        <v>86</v>
      </c>
      <c r="AW358" s="12" t="s">
        <v>33</v>
      </c>
      <c r="AX358" s="12" t="s">
        <v>77</v>
      </c>
      <c r="AY358" s="246" t="s">
        <v>204</v>
      </c>
    </row>
    <row r="359" spans="1:65" s="2" customFormat="1" ht="21.75" customHeight="1">
      <c r="A359" s="38"/>
      <c r="B359" s="39"/>
      <c r="C359" s="221" t="s">
        <v>833</v>
      </c>
      <c r="D359" s="221" t="s">
        <v>205</v>
      </c>
      <c r="E359" s="222" t="s">
        <v>834</v>
      </c>
      <c r="F359" s="223" t="s">
        <v>835</v>
      </c>
      <c r="G359" s="224" t="s">
        <v>219</v>
      </c>
      <c r="H359" s="225">
        <v>75.776</v>
      </c>
      <c r="I359" s="226"/>
      <c r="J359" s="227">
        <f>ROUND(I359*H359,0)</f>
        <v>0</v>
      </c>
      <c r="K359" s="228"/>
      <c r="L359" s="44"/>
      <c r="M359" s="229" t="s">
        <v>1</v>
      </c>
      <c r="N359" s="230" t="s">
        <v>42</v>
      </c>
      <c r="O359" s="91"/>
      <c r="P359" s="231">
        <f>O359*H359</f>
        <v>0</v>
      </c>
      <c r="Q359" s="231">
        <v>1.98</v>
      </c>
      <c r="R359" s="231">
        <f>Q359*H359</f>
        <v>150.03647999999998</v>
      </c>
      <c r="S359" s="231">
        <v>0</v>
      </c>
      <c r="T359" s="23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3" t="s">
        <v>209</v>
      </c>
      <c r="AT359" s="233" t="s">
        <v>205</v>
      </c>
      <c r="AU359" s="233" t="s">
        <v>86</v>
      </c>
      <c r="AY359" s="17" t="s">
        <v>204</v>
      </c>
      <c r="BE359" s="234">
        <f>IF(N359="základní",J359,0)</f>
        <v>0</v>
      </c>
      <c r="BF359" s="234">
        <f>IF(N359="snížená",J359,0)</f>
        <v>0</v>
      </c>
      <c r="BG359" s="234">
        <f>IF(N359="zákl. přenesená",J359,0)</f>
        <v>0</v>
      </c>
      <c r="BH359" s="234">
        <f>IF(N359="sníž. přenesená",J359,0)</f>
        <v>0</v>
      </c>
      <c r="BI359" s="234">
        <f>IF(N359="nulová",J359,0)</f>
        <v>0</v>
      </c>
      <c r="BJ359" s="17" t="s">
        <v>8</v>
      </c>
      <c r="BK359" s="234">
        <f>ROUND(I359*H359,0)</f>
        <v>0</v>
      </c>
      <c r="BL359" s="17" t="s">
        <v>209</v>
      </c>
      <c r="BM359" s="233" t="s">
        <v>836</v>
      </c>
    </row>
    <row r="360" spans="1:51" s="12" customFormat="1" ht="12">
      <c r="A360" s="12"/>
      <c r="B360" s="235"/>
      <c r="C360" s="236"/>
      <c r="D360" s="237" t="s">
        <v>210</v>
      </c>
      <c r="E360" s="238" t="s">
        <v>1</v>
      </c>
      <c r="F360" s="239" t="s">
        <v>837</v>
      </c>
      <c r="G360" s="236"/>
      <c r="H360" s="240">
        <v>75.776</v>
      </c>
      <c r="I360" s="241"/>
      <c r="J360" s="236"/>
      <c r="K360" s="236"/>
      <c r="L360" s="242"/>
      <c r="M360" s="243"/>
      <c r="N360" s="244"/>
      <c r="O360" s="244"/>
      <c r="P360" s="244"/>
      <c r="Q360" s="244"/>
      <c r="R360" s="244"/>
      <c r="S360" s="244"/>
      <c r="T360" s="245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46" t="s">
        <v>210</v>
      </c>
      <c r="AU360" s="246" t="s">
        <v>86</v>
      </c>
      <c r="AV360" s="12" t="s">
        <v>86</v>
      </c>
      <c r="AW360" s="12" t="s">
        <v>33</v>
      </c>
      <c r="AX360" s="12" t="s">
        <v>77</v>
      </c>
      <c r="AY360" s="246" t="s">
        <v>204</v>
      </c>
    </row>
    <row r="361" spans="1:51" s="13" customFormat="1" ht="12">
      <c r="A361" s="13"/>
      <c r="B361" s="247"/>
      <c r="C361" s="248"/>
      <c r="D361" s="237" t="s">
        <v>210</v>
      </c>
      <c r="E361" s="249" t="s">
        <v>1</v>
      </c>
      <c r="F361" s="250" t="s">
        <v>213</v>
      </c>
      <c r="G361" s="248"/>
      <c r="H361" s="251">
        <v>75.776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7" t="s">
        <v>210</v>
      </c>
      <c r="AU361" s="257" t="s">
        <v>86</v>
      </c>
      <c r="AV361" s="13" t="s">
        <v>209</v>
      </c>
      <c r="AW361" s="13" t="s">
        <v>33</v>
      </c>
      <c r="AX361" s="13" t="s">
        <v>8</v>
      </c>
      <c r="AY361" s="257" t="s">
        <v>204</v>
      </c>
    </row>
    <row r="362" spans="1:65" s="2" customFormat="1" ht="21.75" customHeight="1">
      <c r="A362" s="38"/>
      <c r="B362" s="39"/>
      <c r="C362" s="221" t="s">
        <v>838</v>
      </c>
      <c r="D362" s="221" t="s">
        <v>205</v>
      </c>
      <c r="E362" s="222" t="s">
        <v>839</v>
      </c>
      <c r="F362" s="223" t="s">
        <v>840</v>
      </c>
      <c r="G362" s="224" t="s">
        <v>473</v>
      </c>
      <c r="H362" s="225">
        <v>17.8</v>
      </c>
      <c r="I362" s="226"/>
      <c r="J362" s="227">
        <f>ROUND(I362*H362,0)</f>
        <v>0</v>
      </c>
      <c r="K362" s="228"/>
      <c r="L362" s="44"/>
      <c r="M362" s="229" t="s">
        <v>1</v>
      </c>
      <c r="N362" s="230" t="s">
        <v>42</v>
      </c>
      <c r="O362" s="91"/>
      <c r="P362" s="231">
        <f>O362*H362</f>
        <v>0</v>
      </c>
      <c r="Q362" s="231">
        <v>0.51915</v>
      </c>
      <c r="R362" s="231">
        <f>Q362*H362</f>
        <v>9.240870000000001</v>
      </c>
      <c r="S362" s="231">
        <v>0</v>
      </c>
      <c r="T362" s="23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3" t="s">
        <v>209</v>
      </c>
      <c r="AT362" s="233" t="s">
        <v>205</v>
      </c>
      <c r="AU362" s="233" t="s">
        <v>86</v>
      </c>
      <c r="AY362" s="17" t="s">
        <v>204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7" t="s">
        <v>8</v>
      </c>
      <c r="BK362" s="234">
        <f>ROUND(I362*H362,0)</f>
        <v>0</v>
      </c>
      <c r="BL362" s="17" t="s">
        <v>209</v>
      </c>
      <c r="BM362" s="233" t="s">
        <v>841</v>
      </c>
    </row>
    <row r="363" spans="1:63" s="11" customFormat="1" ht="22.8" customHeight="1">
      <c r="A363" s="11"/>
      <c r="B363" s="207"/>
      <c r="C363" s="208"/>
      <c r="D363" s="209" t="s">
        <v>76</v>
      </c>
      <c r="E363" s="268" t="s">
        <v>558</v>
      </c>
      <c r="F363" s="268" t="s">
        <v>842</v>
      </c>
      <c r="G363" s="208"/>
      <c r="H363" s="208"/>
      <c r="I363" s="211"/>
      <c r="J363" s="269">
        <f>BK363</f>
        <v>0</v>
      </c>
      <c r="K363" s="208"/>
      <c r="L363" s="213"/>
      <c r="M363" s="214"/>
      <c r="N363" s="215"/>
      <c r="O363" s="215"/>
      <c r="P363" s="216">
        <f>SUM(P364:P369)</f>
        <v>0</v>
      </c>
      <c r="Q363" s="215"/>
      <c r="R363" s="216">
        <f>SUM(R364:R369)</f>
        <v>2.64249</v>
      </c>
      <c r="S363" s="215"/>
      <c r="T363" s="217">
        <f>SUM(T364:T369)</f>
        <v>0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R363" s="218" t="s">
        <v>8</v>
      </c>
      <c r="AT363" s="219" t="s">
        <v>76</v>
      </c>
      <c r="AU363" s="219" t="s">
        <v>8</v>
      </c>
      <c r="AY363" s="218" t="s">
        <v>204</v>
      </c>
      <c r="BK363" s="220">
        <f>SUM(BK364:BK369)</f>
        <v>0</v>
      </c>
    </row>
    <row r="364" spans="1:65" s="2" customFormat="1" ht="21.75" customHeight="1">
      <c r="A364" s="38"/>
      <c r="B364" s="39"/>
      <c r="C364" s="221" t="s">
        <v>720</v>
      </c>
      <c r="D364" s="221" t="s">
        <v>205</v>
      </c>
      <c r="E364" s="222" t="s">
        <v>843</v>
      </c>
      <c r="F364" s="223" t="s">
        <v>844</v>
      </c>
      <c r="G364" s="224" t="s">
        <v>274</v>
      </c>
      <c r="H364" s="225">
        <v>11</v>
      </c>
      <c r="I364" s="226"/>
      <c r="J364" s="227">
        <f>ROUND(I364*H364,0)</f>
        <v>0</v>
      </c>
      <c r="K364" s="228"/>
      <c r="L364" s="44"/>
      <c r="M364" s="229" t="s">
        <v>1</v>
      </c>
      <c r="N364" s="230" t="s">
        <v>42</v>
      </c>
      <c r="O364" s="91"/>
      <c r="P364" s="231">
        <f>O364*H364</f>
        <v>0</v>
      </c>
      <c r="Q364" s="231">
        <v>0.01777</v>
      </c>
      <c r="R364" s="231">
        <f>Q364*H364</f>
        <v>0.19547</v>
      </c>
      <c r="S364" s="231">
        <v>0</v>
      </c>
      <c r="T364" s="23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3" t="s">
        <v>209</v>
      </c>
      <c r="AT364" s="233" t="s">
        <v>205</v>
      </c>
      <c r="AU364" s="233" t="s">
        <v>86</v>
      </c>
      <c r="AY364" s="17" t="s">
        <v>204</v>
      </c>
      <c r="BE364" s="234">
        <f>IF(N364="základní",J364,0)</f>
        <v>0</v>
      </c>
      <c r="BF364" s="234">
        <f>IF(N364="snížená",J364,0)</f>
        <v>0</v>
      </c>
      <c r="BG364" s="234">
        <f>IF(N364="zákl. přenesená",J364,0)</f>
        <v>0</v>
      </c>
      <c r="BH364" s="234">
        <f>IF(N364="sníž. přenesená",J364,0)</f>
        <v>0</v>
      </c>
      <c r="BI364" s="234">
        <f>IF(N364="nulová",J364,0)</f>
        <v>0</v>
      </c>
      <c r="BJ364" s="17" t="s">
        <v>8</v>
      </c>
      <c r="BK364" s="234">
        <f>ROUND(I364*H364,0)</f>
        <v>0</v>
      </c>
      <c r="BL364" s="17" t="s">
        <v>209</v>
      </c>
      <c r="BM364" s="233" t="s">
        <v>845</v>
      </c>
    </row>
    <row r="365" spans="1:65" s="2" customFormat="1" ht="21.75" customHeight="1">
      <c r="A365" s="38"/>
      <c r="B365" s="39"/>
      <c r="C365" s="280" t="s">
        <v>846</v>
      </c>
      <c r="D365" s="280" t="s">
        <v>366</v>
      </c>
      <c r="E365" s="281" t="s">
        <v>847</v>
      </c>
      <c r="F365" s="282" t="s">
        <v>848</v>
      </c>
      <c r="G365" s="283" t="s">
        <v>274</v>
      </c>
      <c r="H365" s="284">
        <v>1</v>
      </c>
      <c r="I365" s="285"/>
      <c r="J365" s="286">
        <f>ROUND(I365*H365,0)</f>
        <v>0</v>
      </c>
      <c r="K365" s="287"/>
      <c r="L365" s="288"/>
      <c r="M365" s="289" t="s">
        <v>1</v>
      </c>
      <c r="N365" s="290" t="s">
        <v>42</v>
      </c>
      <c r="O365" s="91"/>
      <c r="P365" s="231">
        <f>O365*H365</f>
        <v>0</v>
      </c>
      <c r="Q365" s="231">
        <v>0.01225</v>
      </c>
      <c r="R365" s="231">
        <f>Q365*H365</f>
        <v>0.01225</v>
      </c>
      <c r="S365" s="231">
        <v>0</v>
      </c>
      <c r="T365" s="23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3" t="s">
        <v>223</v>
      </c>
      <c r="AT365" s="233" t="s">
        <v>366</v>
      </c>
      <c r="AU365" s="233" t="s">
        <v>86</v>
      </c>
      <c r="AY365" s="17" t="s">
        <v>204</v>
      </c>
      <c r="BE365" s="234">
        <f>IF(N365="základní",J365,0)</f>
        <v>0</v>
      </c>
      <c r="BF365" s="234">
        <f>IF(N365="snížená",J365,0)</f>
        <v>0</v>
      </c>
      <c r="BG365" s="234">
        <f>IF(N365="zákl. přenesená",J365,0)</f>
        <v>0</v>
      </c>
      <c r="BH365" s="234">
        <f>IF(N365="sníž. přenesená",J365,0)</f>
        <v>0</v>
      </c>
      <c r="BI365" s="234">
        <f>IF(N365="nulová",J365,0)</f>
        <v>0</v>
      </c>
      <c r="BJ365" s="17" t="s">
        <v>8</v>
      </c>
      <c r="BK365" s="234">
        <f>ROUND(I365*H365,0)</f>
        <v>0</v>
      </c>
      <c r="BL365" s="17" t="s">
        <v>209</v>
      </c>
      <c r="BM365" s="233" t="s">
        <v>849</v>
      </c>
    </row>
    <row r="366" spans="1:65" s="2" customFormat="1" ht="21.75" customHeight="1">
      <c r="A366" s="38"/>
      <c r="B366" s="39"/>
      <c r="C366" s="280" t="s">
        <v>723</v>
      </c>
      <c r="D366" s="280" t="s">
        <v>366</v>
      </c>
      <c r="E366" s="281" t="s">
        <v>850</v>
      </c>
      <c r="F366" s="282" t="s">
        <v>851</v>
      </c>
      <c r="G366" s="283" t="s">
        <v>274</v>
      </c>
      <c r="H366" s="284">
        <v>10</v>
      </c>
      <c r="I366" s="285"/>
      <c r="J366" s="286">
        <f>ROUND(I366*H366,0)</f>
        <v>0</v>
      </c>
      <c r="K366" s="287"/>
      <c r="L366" s="288"/>
      <c r="M366" s="289" t="s">
        <v>1</v>
      </c>
      <c r="N366" s="290" t="s">
        <v>42</v>
      </c>
      <c r="O366" s="91"/>
      <c r="P366" s="231">
        <f>O366*H366</f>
        <v>0</v>
      </c>
      <c r="Q366" s="231">
        <v>0.01249</v>
      </c>
      <c r="R366" s="231">
        <f>Q366*H366</f>
        <v>0.1249</v>
      </c>
      <c r="S366" s="231">
        <v>0</v>
      </c>
      <c r="T366" s="23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3" t="s">
        <v>223</v>
      </c>
      <c r="AT366" s="233" t="s">
        <v>366</v>
      </c>
      <c r="AU366" s="233" t="s">
        <v>86</v>
      </c>
      <c r="AY366" s="17" t="s">
        <v>204</v>
      </c>
      <c r="BE366" s="234">
        <f>IF(N366="základní",J366,0)</f>
        <v>0</v>
      </c>
      <c r="BF366" s="234">
        <f>IF(N366="snížená",J366,0)</f>
        <v>0</v>
      </c>
      <c r="BG366" s="234">
        <f>IF(N366="zákl. přenesená",J366,0)</f>
        <v>0</v>
      </c>
      <c r="BH366" s="234">
        <f>IF(N366="sníž. přenesená",J366,0)</f>
        <v>0</v>
      </c>
      <c r="BI366" s="234">
        <f>IF(N366="nulová",J366,0)</f>
        <v>0</v>
      </c>
      <c r="BJ366" s="17" t="s">
        <v>8</v>
      </c>
      <c r="BK366" s="234">
        <f>ROUND(I366*H366,0)</f>
        <v>0</v>
      </c>
      <c r="BL366" s="17" t="s">
        <v>209</v>
      </c>
      <c r="BM366" s="233" t="s">
        <v>852</v>
      </c>
    </row>
    <row r="367" spans="1:65" s="2" customFormat="1" ht="21.75" customHeight="1">
      <c r="A367" s="38"/>
      <c r="B367" s="39"/>
      <c r="C367" s="221" t="s">
        <v>853</v>
      </c>
      <c r="D367" s="221" t="s">
        <v>205</v>
      </c>
      <c r="E367" s="222" t="s">
        <v>854</v>
      </c>
      <c r="F367" s="223" t="s">
        <v>855</v>
      </c>
      <c r="G367" s="224" t="s">
        <v>274</v>
      </c>
      <c r="H367" s="225">
        <v>5</v>
      </c>
      <c r="I367" s="226"/>
      <c r="J367" s="227">
        <f>ROUND(I367*H367,0)</f>
        <v>0</v>
      </c>
      <c r="K367" s="228"/>
      <c r="L367" s="44"/>
      <c r="M367" s="229" t="s">
        <v>1</v>
      </c>
      <c r="N367" s="230" t="s">
        <v>42</v>
      </c>
      <c r="O367" s="91"/>
      <c r="P367" s="231">
        <f>O367*H367</f>
        <v>0</v>
      </c>
      <c r="Q367" s="231">
        <v>0.4417</v>
      </c>
      <c r="R367" s="231">
        <f>Q367*H367</f>
        <v>2.2085</v>
      </c>
      <c r="S367" s="231">
        <v>0</v>
      </c>
      <c r="T367" s="23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3" t="s">
        <v>209</v>
      </c>
      <c r="AT367" s="233" t="s">
        <v>205</v>
      </c>
      <c r="AU367" s="233" t="s">
        <v>86</v>
      </c>
      <c r="AY367" s="17" t="s">
        <v>204</v>
      </c>
      <c r="BE367" s="234">
        <f>IF(N367="základní",J367,0)</f>
        <v>0</v>
      </c>
      <c r="BF367" s="234">
        <f>IF(N367="snížená",J367,0)</f>
        <v>0</v>
      </c>
      <c r="BG367" s="234">
        <f>IF(N367="zákl. přenesená",J367,0)</f>
        <v>0</v>
      </c>
      <c r="BH367" s="234">
        <f>IF(N367="sníž. přenesená",J367,0)</f>
        <v>0</v>
      </c>
      <c r="BI367" s="234">
        <f>IF(N367="nulová",J367,0)</f>
        <v>0</v>
      </c>
      <c r="BJ367" s="17" t="s">
        <v>8</v>
      </c>
      <c r="BK367" s="234">
        <f>ROUND(I367*H367,0)</f>
        <v>0</v>
      </c>
      <c r="BL367" s="17" t="s">
        <v>209</v>
      </c>
      <c r="BM367" s="233" t="s">
        <v>856</v>
      </c>
    </row>
    <row r="368" spans="1:65" s="2" customFormat="1" ht="21.75" customHeight="1">
      <c r="A368" s="38"/>
      <c r="B368" s="39"/>
      <c r="C368" s="280" t="s">
        <v>202</v>
      </c>
      <c r="D368" s="280" t="s">
        <v>366</v>
      </c>
      <c r="E368" s="281" t="s">
        <v>857</v>
      </c>
      <c r="F368" s="282" t="s">
        <v>858</v>
      </c>
      <c r="G368" s="283" t="s">
        <v>274</v>
      </c>
      <c r="H368" s="284">
        <v>4</v>
      </c>
      <c r="I368" s="285"/>
      <c r="J368" s="286">
        <f>ROUND(I368*H368,0)</f>
        <v>0</v>
      </c>
      <c r="K368" s="287"/>
      <c r="L368" s="288"/>
      <c r="M368" s="289" t="s">
        <v>1</v>
      </c>
      <c r="N368" s="290" t="s">
        <v>42</v>
      </c>
      <c r="O368" s="91"/>
      <c r="P368" s="231">
        <f>O368*H368</f>
        <v>0</v>
      </c>
      <c r="Q368" s="231">
        <v>0.01992</v>
      </c>
      <c r="R368" s="231">
        <f>Q368*H368</f>
        <v>0.07968</v>
      </c>
      <c r="S368" s="231">
        <v>0</v>
      </c>
      <c r="T368" s="23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3" t="s">
        <v>223</v>
      </c>
      <c r="AT368" s="233" t="s">
        <v>366</v>
      </c>
      <c r="AU368" s="233" t="s">
        <v>86</v>
      </c>
      <c r="AY368" s="17" t="s">
        <v>204</v>
      </c>
      <c r="BE368" s="234">
        <f>IF(N368="základní",J368,0)</f>
        <v>0</v>
      </c>
      <c r="BF368" s="234">
        <f>IF(N368="snížená",J368,0)</f>
        <v>0</v>
      </c>
      <c r="BG368" s="234">
        <f>IF(N368="zákl. přenesená",J368,0)</f>
        <v>0</v>
      </c>
      <c r="BH368" s="234">
        <f>IF(N368="sníž. přenesená",J368,0)</f>
        <v>0</v>
      </c>
      <c r="BI368" s="234">
        <f>IF(N368="nulová",J368,0)</f>
        <v>0</v>
      </c>
      <c r="BJ368" s="17" t="s">
        <v>8</v>
      </c>
      <c r="BK368" s="234">
        <f>ROUND(I368*H368,0)</f>
        <v>0</v>
      </c>
      <c r="BL368" s="17" t="s">
        <v>209</v>
      </c>
      <c r="BM368" s="233" t="s">
        <v>859</v>
      </c>
    </row>
    <row r="369" spans="1:65" s="2" customFormat="1" ht="21.75" customHeight="1">
      <c r="A369" s="38"/>
      <c r="B369" s="39"/>
      <c r="C369" s="280" t="s">
        <v>236</v>
      </c>
      <c r="D369" s="280" t="s">
        <v>366</v>
      </c>
      <c r="E369" s="281" t="s">
        <v>860</v>
      </c>
      <c r="F369" s="282" t="s">
        <v>861</v>
      </c>
      <c r="G369" s="283" t="s">
        <v>274</v>
      </c>
      <c r="H369" s="284">
        <v>1</v>
      </c>
      <c r="I369" s="285"/>
      <c r="J369" s="286">
        <f>ROUND(I369*H369,0)</f>
        <v>0</v>
      </c>
      <c r="K369" s="287"/>
      <c r="L369" s="288"/>
      <c r="M369" s="289" t="s">
        <v>1</v>
      </c>
      <c r="N369" s="290" t="s">
        <v>42</v>
      </c>
      <c r="O369" s="91"/>
      <c r="P369" s="231">
        <f>O369*H369</f>
        <v>0</v>
      </c>
      <c r="Q369" s="231">
        <v>0.02169</v>
      </c>
      <c r="R369" s="231">
        <f>Q369*H369</f>
        <v>0.02169</v>
      </c>
      <c r="S369" s="231">
        <v>0</v>
      </c>
      <c r="T369" s="232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3" t="s">
        <v>223</v>
      </c>
      <c r="AT369" s="233" t="s">
        <v>366</v>
      </c>
      <c r="AU369" s="233" t="s">
        <v>86</v>
      </c>
      <c r="AY369" s="17" t="s">
        <v>204</v>
      </c>
      <c r="BE369" s="234">
        <f>IF(N369="základní",J369,0)</f>
        <v>0</v>
      </c>
      <c r="BF369" s="234">
        <f>IF(N369="snížená",J369,0)</f>
        <v>0</v>
      </c>
      <c r="BG369" s="234">
        <f>IF(N369="zákl. přenesená",J369,0)</f>
        <v>0</v>
      </c>
      <c r="BH369" s="234">
        <f>IF(N369="sníž. přenesená",J369,0)</f>
        <v>0</v>
      </c>
      <c r="BI369" s="234">
        <f>IF(N369="nulová",J369,0)</f>
        <v>0</v>
      </c>
      <c r="BJ369" s="17" t="s">
        <v>8</v>
      </c>
      <c r="BK369" s="234">
        <f>ROUND(I369*H369,0)</f>
        <v>0</v>
      </c>
      <c r="BL369" s="17" t="s">
        <v>209</v>
      </c>
      <c r="BM369" s="233" t="s">
        <v>862</v>
      </c>
    </row>
    <row r="370" spans="1:63" s="11" customFormat="1" ht="22.8" customHeight="1">
      <c r="A370" s="11"/>
      <c r="B370" s="207"/>
      <c r="C370" s="208"/>
      <c r="D370" s="209" t="s">
        <v>76</v>
      </c>
      <c r="E370" s="268" t="s">
        <v>223</v>
      </c>
      <c r="F370" s="268" t="s">
        <v>863</v>
      </c>
      <c r="G370" s="208"/>
      <c r="H370" s="208"/>
      <c r="I370" s="211"/>
      <c r="J370" s="269">
        <f>BK370</f>
        <v>0</v>
      </c>
      <c r="K370" s="208"/>
      <c r="L370" s="213"/>
      <c r="M370" s="214"/>
      <c r="N370" s="215"/>
      <c r="O370" s="215"/>
      <c r="P370" s="216">
        <f>SUM(P371:P378)</f>
        <v>0</v>
      </c>
      <c r="Q370" s="215"/>
      <c r="R370" s="216">
        <f>SUM(R371:R378)</f>
        <v>0.86016</v>
      </c>
      <c r="S370" s="215"/>
      <c r="T370" s="217">
        <f>SUM(T371:T378)</f>
        <v>0</v>
      </c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R370" s="218" t="s">
        <v>8</v>
      </c>
      <c r="AT370" s="219" t="s">
        <v>76</v>
      </c>
      <c r="AU370" s="219" t="s">
        <v>8</v>
      </c>
      <c r="AY370" s="218" t="s">
        <v>204</v>
      </c>
      <c r="BK370" s="220">
        <f>SUM(BK371:BK378)</f>
        <v>0</v>
      </c>
    </row>
    <row r="371" spans="1:65" s="2" customFormat="1" ht="21.75" customHeight="1">
      <c r="A371" s="38"/>
      <c r="B371" s="39"/>
      <c r="C371" s="221" t="s">
        <v>154</v>
      </c>
      <c r="D371" s="221" t="s">
        <v>205</v>
      </c>
      <c r="E371" s="222" t="s">
        <v>864</v>
      </c>
      <c r="F371" s="223" t="s">
        <v>865</v>
      </c>
      <c r="G371" s="224" t="s">
        <v>473</v>
      </c>
      <c r="H371" s="225">
        <v>283.5</v>
      </c>
      <c r="I371" s="226"/>
      <c r="J371" s="227">
        <f>ROUND(I371*H371,0)</f>
        <v>0</v>
      </c>
      <c r="K371" s="228"/>
      <c r="L371" s="44"/>
      <c r="M371" s="229" t="s">
        <v>1</v>
      </c>
      <c r="N371" s="230" t="s">
        <v>42</v>
      </c>
      <c r="O371" s="91"/>
      <c r="P371" s="231">
        <f>O371*H371</f>
        <v>0</v>
      </c>
      <c r="Q371" s="231">
        <v>0.00268</v>
      </c>
      <c r="R371" s="231">
        <f>Q371*H371</f>
        <v>0.75978</v>
      </c>
      <c r="S371" s="231">
        <v>0</v>
      </c>
      <c r="T371" s="23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3" t="s">
        <v>209</v>
      </c>
      <c r="AT371" s="233" t="s">
        <v>205</v>
      </c>
      <c r="AU371" s="233" t="s">
        <v>86</v>
      </c>
      <c r="AY371" s="17" t="s">
        <v>204</v>
      </c>
      <c r="BE371" s="234">
        <f>IF(N371="základní",J371,0)</f>
        <v>0</v>
      </c>
      <c r="BF371" s="234">
        <f>IF(N371="snížená",J371,0)</f>
        <v>0</v>
      </c>
      <c r="BG371" s="234">
        <f>IF(N371="zákl. přenesená",J371,0)</f>
        <v>0</v>
      </c>
      <c r="BH371" s="234">
        <f>IF(N371="sníž. přenesená",J371,0)</f>
        <v>0</v>
      </c>
      <c r="BI371" s="234">
        <f>IF(N371="nulová",J371,0)</f>
        <v>0</v>
      </c>
      <c r="BJ371" s="17" t="s">
        <v>8</v>
      </c>
      <c r="BK371" s="234">
        <f>ROUND(I371*H371,0)</f>
        <v>0</v>
      </c>
      <c r="BL371" s="17" t="s">
        <v>209</v>
      </c>
      <c r="BM371" s="233" t="s">
        <v>866</v>
      </c>
    </row>
    <row r="372" spans="1:51" s="12" customFormat="1" ht="12">
      <c r="A372" s="12"/>
      <c r="B372" s="235"/>
      <c r="C372" s="236"/>
      <c r="D372" s="237" t="s">
        <v>210</v>
      </c>
      <c r="E372" s="238" t="s">
        <v>1</v>
      </c>
      <c r="F372" s="239" t="s">
        <v>867</v>
      </c>
      <c r="G372" s="236"/>
      <c r="H372" s="240">
        <v>283.5</v>
      </c>
      <c r="I372" s="241"/>
      <c r="J372" s="236"/>
      <c r="K372" s="236"/>
      <c r="L372" s="242"/>
      <c r="M372" s="243"/>
      <c r="N372" s="244"/>
      <c r="O372" s="244"/>
      <c r="P372" s="244"/>
      <c r="Q372" s="244"/>
      <c r="R372" s="244"/>
      <c r="S372" s="244"/>
      <c r="T372" s="245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T372" s="246" t="s">
        <v>210</v>
      </c>
      <c r="AU372" s="246" t="s">
        <v>86</v>
      </c>
      <c r="AV372" s="12" t="s">
        <v>86</v>
      </c>
      <c r="AW372" s="12" t="s">
        <v>33</v>
      </c>
      <c r="AX372" s="12" t="s">
        <v>77</v>
      </c>
      <c r="AY372" s="246" t="s">
        <v>204</v>
      </c>
    </row>
    <row r="373" spans="1:65" s="2" customFormat="1" ht="33" customHeight="1">
      <c r="A373" s="38"/>
      <c r="B373" s="39"/>
      <c r="C373" s="221" t="s">
        <v>868</v>
      </c>
      <c r="D373" s="221" t="s">
        <v>205</v>
      </c>
      <c r="E373" s="222" t="s">
        <v>869</v>
      </c>
      <c r="F373" s="223" t="s">
        <v>870</v>
      </c>
      <c r="G373" s="224" t="s">
        <v>274</v>
      </c>
      <c r="H373" s="225">
        <v>42</v>
      </c>
      <c r="I373" s="226"/>
      <c r="J373" s="227">
        <f>ROUND(I373*H373,0)</f>
        <v>0</v>
      </c>
      <c r="K373" s="228"/>
      <c r="L373" s="44"/>
      <c r="M373" s="229" t="s">
        <v>1</v>
      </c>
      <c r="N373" s="230" t="s">
        <v>42</v>
      </c>
      <c r="O373" s="91"/>
      <c r="P373" s="231">
        <f>O373*H373</f>
        <v>0</v>
      </c>
      <c r="Q373" s="231">
        <v>0</v>
      </c>
      <c r="R373" s="231">
        <f>Q373*H373</f>
        <v>0</v>
      </c>
      <c r="S373" s="231">
        <v>0</v>
      </c>
      <c r="T373" s="232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3" t="s">
        <v>209</v>
      </c>
      <c r="AT373" s="233" t="s">
        <v>205</v>
      </c>
      <c r="AU373" s="233" t="s">
        <v>86</v>
      </c>
      <c r="AY373" s="17" t="s">
        <v>204</v>
      </c>
      <c r="BE373" s="234">
        <f>IF(N373="základní",J373,0)</f>
        <v>0</v>
      </c>
      <c r="BF373" s="234">
        <f>IF(N373="snížená",J373,0)</f>
        <v>0</v>
      </c>
      <c r="BG373" s="234">
        <f>IF(N373="zákl. přenesená",J373,0)</f>
        <v>0</v>
      </c>
      <c r="BH373" s="234">
        <f>IF(N373="sníž. přenesená",J373,0)</f>
        <v>0</v>
      </c>
      <c r="BI373" s="234">
        <f>IF(N373="nulová",J373,0)</f>
        <v>0</v>
      </c>
      <c r="BJ373" s="17" t="s">
        <v>8</v>
      </c>
      <c r="BK373" s="234">
        <f>ROUND(I373*H373,0)</f>
        <v>0</v>
      </c>
      <c r="BL373" s="17" t="s">
        <v>209</v>
      </c>
      <c r="BM373" s="233" t="s">
        <v>871</v>
      </c>
    </row>
    <row r="374" spans="1:51" s="12" customFormat="1" ht="12">
      <c r="A374" s="12"/>
      <c r="B374" s="235"/>
      <c r="C374" s="236"/>
      <c r="D374" s="237" t="s">
        <v>210</v>
      </c>
      <c r="E374" s="238" t="s">
        <v>1</v>
      </c>
      <c r="F374" s="239" t="s">
        <v>872</v>
      </c>
      <c r="G374" s="236"/>
      <c r="H374" s="240">
        <v>42</v>
      </c>
      <c r="I374" s="241"/>
      <c r="J374" s="236"/>
      <c r="K374" s="236"/>
      <c r="L374" s="242"/>
      <c r="M374" s="243"/>
      <c r="N374" s="244"/>
      <c r="O374" s="244"/>
      <c r="P374" s="244"/>
      <c r="Q374" s="244"/>
      <c r="R374" s="244"/>
      <c r="S374" s="244"/>
      <c r="T374" s="245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T374" s="246" t="s">
        <v>210</v>
      </c>
      <c r="AU374" s="246" t="s">
        <v>86</v>
      </c>
      <c r="AV374" s="12" t="s">
        <v>86</v>
      </c>
      <c r="AW374" s="12" t="s">
        <v>33</v>
      </c>
      <c r="AX374" s="12" t="s">
        <v>77</v>
      </c>
      <c r="AY374" s="246" t="s">
        <v>204</v>
      </c>
    </row>
    <row r="375" spans="1:65" s="2" customFormat="1" ht="16.5" customHeight="1">
      <c r="A375" s="38"/>
      <c r="B375" s="39"/>
      <c r="C375" s="280" t="s">
        <v>738</v>
      </c>
      <c r="D375" s="280" t="s">
        <v>366</v>
      </c>
      <c r="E375" s="281" t="s">
        <v>873</v>
      </c>
      <c r="F375" s="282" t="s">
        <v>874</v>
      </c>
      <c r="G375" s="283" t="s">
        <v>274</v>
      </c>
      <c r="H375" s="284">
        <v>42</v>
      </c>
      <c r="I375" s="285"/>
      <c r="J375" s="286">
        <f>ROUND(I375*H375,0)</f>
        <v>0</v>
      </c>
      <c r="K375" s="287"/>
      <c r="L375" s="288"/>
      <c r="M375" s="289" t="s">
        <v>1</v>
      </c>
      <c r="N375" s="290" t="s">
        <v>42</v>
      </c>
      <c r="O375" s="91"/>
      <c r="P375" s="231">
        <f>O375*H375</f>
        <v>0</v>
      </c>
      <c r="Q375" s="231">
        <v>0.00088</v>
      </c>
      <c r="R375" s="231">
        <f>Q375*H375</f>
        <v>0.03696</v>
      </c>
      <c r="S375" s="231">
        <v>0</v>
      </c>
      <c r="T375" s="232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3" t="s">
        <v>223</v>
      </c>
      <c r="AT375" s="233" t="s">
        <v>366</v>
      </c>
      <c r="AU375" s="233" t="s">
        <v>86</v>
      </c>
      <c r="AY375" s="17" t="s">
        <v>204</v>
      </c>
      <c r="BE375" s="234">
        <f>IF(N375="základní",J375,0)</f>
        <v>0</v>
      </c>
      <c r="BF375" s="234">
        <f>IF(N375="snížená",J375,0)</f>
        <v>0</v>
      </c>
      <c r="BG375" s="234">
        <f>IF(N375="zákl. přenesená",J375,0)</f>
        <v>0</v>
      </c>
      <c r="BH375" s="234">
        <f>IF(N375="sníž. přenesená",J375,0)</f>
        <v>0</v>
      </c>
      <c r="BI375" s="234">
        <f>IF(N375="nulová",J375,0)</f>
        <v>0</v>
      </c>
      <c r="BJ375" s="17" t="s">
        <v>8</v>
      </c>
      <c r="BK375" s="234">
        <f>ROUND(I375*H375,0)</f>
        <v>0</v>
      </c>
      <c r="BL375" s="17" t="s">
        <v>209</v>
      </c>
      <c r="BM375" s="233" t="s">
        <v>875</v>
      </c>
    </row>
    <row r="376" spans="1:65" s="2" customFormat="1" ht="33" customHeight="1">
      <c r="A376" s="38"/>
      <c r="B376" s="39"/>
      <c r="C376" s="221" t="s">
        <v>876</v>
      </c>
      <c r="D376" s="221" t="s">
        <v>205</v>
      </c>
      <c r="E376" s="222" t="s">
        <v>877</v>
      </c>
      <c r="F376" s="223" t="s">
        <v>878</v>
      </c>
      <c r="G376" s="224" t="s">
        <v>274</v>
      </c>
      <c r="H376" s="225">
        <v>42</v>
      </c>
      <c r="I376" s="226"/>
      <c r="J376" s="227">
        <f>ROUND(I376*H376,0)</f>
        <v>0</v>
      </c>
      <c r="K376" s="228"/>
      <c r="L376" s="44"/>
      <c r="M376" s="229" t="s">
        <v>1</v>
      </c>
      <c r="N376" s="230" t="s">
        <v>42</v>
      </c>
      <c r="O376" s="91"/>
      <c r="P376" s="231">
        <f>O376*H376</f>
        <v>0</v>
      </c>
      <c r="Q376" s="231">
        <v>1E-05</v>
      </c>
      <c r="R376" s="231">
        <f>Q376*H376</f>
        <v>0.00042</v>
      </c>
      <c r="S376" s="231">
        <v>0</v>
      </c>
      <c r="T376" s="23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3" t="s">
        <v>209</v>
      </c>
      <c r="AT376" s="233" t="s">
        <v>205</v>
      </c>
      <c r="AU376" s="233" t="s">
        <v>86</v>
      </c>
      <c r="AY376" s="17" t="s">
        <v>204</v>
      </c>
      <c r="BE376" s="234">
        <f>IF(N376="základní",J376,0)</f>
        <v>0</v>
      </c>
      <c r="BF376" s="234">
        <f>IF(N376="snížená",J376,0)</f>
        <v>0</v>
      </c>
      <c r="BG376" s="234">
        <f>IF(N376="zákl. přenesená",J376,0)</f>
        <v>0</v>
      </c>
      <c r="BH376" s="234">
        <f>IF(N376="sníž. přenesená",J376,0)</f>
        <v>0</v>
      </c>
      <c r="BI376" s="234">
        <f>IF(N376="nulová",J376,0)</f>
        <v>0</v>
      </c>
      <c r="BJ376" s="17" t="s">
        <v>8</v>
      </c>
      <c r="BK376" s="234">
        <f>ROUND(I376*H376,0)</f>
        <v>0</v>
      </c>
      <c r="BL376" s="17" t="s">
        <v>209</v>
      </c>
      <c r="BM376" s="233" t="s">
        <v>879</v>
      </c>
    </row>
    <row r="377" spans="1:51" s="12" customFormat="1" ht="12">
      <c r="A377" s="12"/>
      <c r="B377" s="235"/>
      <c r="C377" s="236"/>
      <c r="D377" s="237" t="s">
        <v>210</v>
      </c>
      <c r="E377" s="238" t="s">
        <v>1</v>
      </c>
      <c r="F377" s="239" t="s">
        <v>872</v>
      </c>
      <c r="G377" s="236"/>
      <c r="H377" s="240">
        <v>42</v>
      </c>
      <c r="I377" s="241"/>
      <c r="J377" s="236"/>
      <c r="K377" s="236"/>
      <c r="L377" s="242"/>
      <c r="M377" s="243"/>
      <c r="N377" s="244"/>
      <c r="O377" s="244"/>
      <c r="P377" s="244"/>
      <c r="Q377" s="244"/>
      <c r="R377" s="244"/>
      <c r="S377" s="244"/>
      <c r="T377" s="245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T377" s="246" t="s">
        <v>210</v>
      </c>
      <c r="AU377" s="246" t="s">
        <v>86</v>
      </c>
      <c r="AV377" s="12" t="s">
        <v>86</v>
      </c>
      <c r="AW377" s="12" t="s">
        <v>33</v>
      </c>
      <c r="AX377" s="12" t="s">
        <v>77</v>
      </c>
      <c r="AY377" s="246" t="s">
        <v>204</v>
      </c>
    </row>
    <row r="378" spans="1:65" s="2" customFormat="1" ht="21.75" customHeight="1">
      <c r="A378" s="38"/>
      <c r="B378" s="39"/>
      <c r="C378" s="280" t="s">
        <v>880</v>
      </c>
      <c r="D378" s="280" t="s">
        <v>366</v>
      </c>
      <c r="E378" s="281" t="s">
        <v>881</v>
      </c>
      <c r="F378" s="282" t="s">
        <v>882</v>
      </c>
      <c r="G378" s="283" t="s">
        <v>274</v>
      </c>
      <c r="H378" s="284">
        <v>42</v>
      </c>
      <c r="I378" s="285"/>
      <c r="J378" s="286">
        <f>ROUND(I378*H378,0)</f>
        <v>0</v>
      </c>
      <c r="K378" s="287"/>
      <c r="L378" s="288"/>
      <c r="M378" s="289" t="s">
        <v>1</v>
      </c>
      <c r="N378" s="290" t="s">
        <v>42</v>
      </c>
      <c r="O378" s="91"/>
      <c r="P378" s="231">
        <f>O378*H378</f>
        <v>0</v>
      </c>
      <c r="Q378" s="231">
        <v>0.0015</v>
      </c>
      <c r="R378" s="231">
        <f>Q378*H378</f>
        <v>0.063</v>
      </c>
      <c r="S378" s="231">
        <v>0</v>
      </c>
      <c r="T378" s="232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3" t="s">
        <v>223</v>
      </c>
      <c r="AT378" s="233" t="s">
        <v>366</v>
      </c>
      <c r="AU378" s="233" t="s">
        <v>86</v>
      </c>
      <c r="AY378" s="17" t="s">
        <v>204</v>
      </c>
      <c r="BE378" s="234">
        <f>IF(N378="základní",J378,0)</f>
        <v>0</v>
      </c>
      <c r="BF378" s="234">
        <f>IF(N378="snížená",J378,0)</f>
        <v>0</v>
      </c>
      <c r="BG378" s="234">
        <f>IF(N378="zákl. přenesená",J378,0)</f>
        <v>0</v>
      </c>
      <c r="BH378" s="234">
        <f>IF(N378="sníž. přenesená",J378,0)</f>
        <v>0</v>
      </c>
      <c r="BI378" s="234">
        <f>IF(N378="nulová",J378,0)</f>
        <v>0</v>
      </c>
      <c r="BJ378" s="17" t="s">
        <v>8</v>
      </c>
      <c r="BK378" s="234">
        <f>ROUND(I378*H378,0)</f>
        <v>0</v>
      </c>
      <c r="BL378" s="17" t="s">
        <v>209</v>
      </c>
      <c r="BM378" s="233" t="s">
        <v>883</v>
      </c>
    </row>
    <row r="379" spans="1:63" s="11" customFormat="1" ht="22.8" customHeight="1">
      <c r="A379" s="11"/>
      <c r="B379" s="207"/>
      <c r="C379" s="208"/>
      <c r="D379" s="209" t="s">
        <v>76</v>
      </c>
      <c r="E379" s="268" t="s">
        <v>846</v>
      </c>
      <c r="F379" s="268" t="s">
        <v>884</v>
      </c>
      <c r="G379" s="208"/>
      <c r="H379" s="208"/>
      <c r="I379" s="211"/>
      <c r="J379" s="269">
        <f>BK379</f>
        <v>0</v>
      </c>
      <c r="K379" s="208"/>
      <c r="L379" s="213"/>
      <c r="M379" s="214"/>
      <c r="N379" s="215"/>
      <c r="O379" s="215"/>
      <c r="P379" s="216">
        <f>SUM(P380:P388)</f>
        <v>0</v>
      </c>
      <c r="Q379" s="215"/>
      <c r="R379" s="216">
        <f>SUM(R380:R388)</f>
        <v>0.2268428</v>
      </c>
      <c r="S379" s="215"/>
      <c r="T379" s="217">
        <f>SUM(T380:T388)</f>
        <v>0</v>
      </c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R379" s="218" t="s">
        <v>8</v>
      </c>
      <c r="AT379" s="219" t="s">
        <v>76</v>
      </c>
      <c r="AU379" s="219" t="s">
        <v>8</v>
      </c>
      <c r="AY379" s="218" t="s">
        <v>204</v>
      </c>
      <c r="BK379" s="220">
        <f>SUM(BK380:BK388)</f>
        <v>0</v>
      </c>
    </row>
    <row r="380" spans="1:65" s="2" customFormat="1" ht="21.75" customHeight="1">
      <c r="A380" s="38"/>
      <c r="B380" s="39"/>
      <c r="C380" s="221" t="s">
        <v>885</v>
      </c>
      <c r="D380" s="221" t="s">
        <v>205</v>
      </c>
      <c r="E380" s="222" t="s">
        <v>886</v>
      </c>
      <c r="F380" s="223" t="s">
        <v>887</v>
      </c>
      <c r="G380" s="224" t="s">
        <v>208</v>
      </c>
      <c r="H380" s="225">
        <v>2253.32</v>
      </c>
      <c r="I380" s="226"/>
      <c r="J380" s="227">
        <f>ROUND(I380*H380,0)</f>
        <v>0</v>
      </c>
      <c r="K380" s="228"/>
      <c r="L380" s="44"/>
      <c r="M380" s="229" t="s">
        <v>1</v>
      </c>
      <c r="N380" s="230" t="s">
        <v>42</v>
      </c>
      <c r="O380" s="91"/>
      <c r="P380" s="231">
        <f>O380*H380</f>
        <v>0</v>
      </c>
      <c r="Q380" s="231">
        <v>4E-05</v>
      </c>
      <c r="R380" s="231">
        <f>Q380*H380</f>
        <v>0.09013280000000001</v>
      </c>
      <c r="S380" s="231">
        <v>0</v>
      </c>
      <c r="T380" s="232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3" t="s">
        <v>209</v>
      </c>
      <c r="AT380" s="233" t="s">
        <v>205</v>
      </c>
      <c r="AU380" s="233" t="s">
        <v>86</v>
      </c>
      <c r="AY380" s="17" t="s">
        <v>204</v>
      </c>
      <c r="BE380" s="234">
        <f>IF(N380="základní",J380,0)</f>
        <v>0</v>
      </c>
      <c r="BF380" s="234">
        <f>IF(N380="snížená",J380,0)</f>
        <v>0</v>
      </c>
      <c r="BG380" s="234">
        <f>IF(N380="zákl. přenesená",J380,0)</f>
        <v>0</v>
      </c>
      <c r="BH380" s="234">
        <f>IF(N380="sníž. přenesená",J380,0)</f>
        <v>0</v>
      </c>
      <c r="BI380" s="234">
        <f>IF(N380="nulová",J380,0)</f>
        <v>0</v>
      </c>
      <c r="BJ380" s="17" t="s">
        <v>8</v>
      </c>
      <c r="BK380" s="234">
        <f>ROUND(I380*H380,0)</f>
        <v>0</v>
      </c>
      <c r="BL380" s="17" t="s">
        <v>209</v>
      </c>
      <c r="BM380" s="233" t="s">
        <v>888</v>
      </c>
    </row>
    <row r="381" spans="1:51" s="12" customFormat="1" ht="12">
      <c r="A381" s="12"/>
      <c r="B381" s="235"/>
      <c r="C381" s="236"/>
      <c r="D381" s="237" t="s">
        <v>210</v>
      </c>
      <c r="E381" s="238" t="s">
        <v>1</v>
      </c>
      <c r="F381" s="239" t="s">
        <v>889</v>
      </c>
      <c r="G381" s="236"/>
      <c r="H381" s="240">
        <v>2253.32</v>
      </c>
      <c r="I381" s="241"/>
      <c r="J381" s="236"/>
      <c r="K381" s="236"/>
      <c r="L381" s="242"/>
      <c r="M381" s="243"/>
      <c r="N381" s="244"/>
      <c r="O381" s="244"/>
      <c r="P381" s="244"/>
      <c r="Q381" s="244"/>
      <c r="R381" s="244"/>
      <c r="S381" s="244"/>
      <c r="T381" s="245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T381" s="246" t="s">
        <v>210</v>
      </c>
      <c r="AU381" s="246" t="s">
        <v>86</v>
      </c>
      <c r="AV381" s="12" t="s">
        <v>86</v>
      </c>
      <c r="AW381" s="12" t="s">
        <v>33</v>
      </c>
      <c r="AX381" s="12" t="s">
        <v>77</v>
      </c>
      <c r="AY381" s="246" t="s">
        <v>204</v>
      </c>
    </row>
    <row r="382" spans="1:51" s="13" customFormat="1" ht="12">
      <c r="A382" s="13"/>
      <c r="B382" s="247"/>
      <c r="C382" s="248"/>
      <c r="D382" s="237" t="s">
        <v>210</v>
      </c>
      <c r="E382" s="249" t="s">
        <v>1</v>
      </c>
      <c r="F382" s="250" t="s">
        <v>213</v>
      </c>
      <c r="G382" s="248"/>
      <c r="H382" s="251">
        <v>2253.32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7" t="s">
        <v>210</v>
      </c>
      <c r="AU382" s="257" t="s">
        <v>86</v>
      </c>
      <c r="AV382" s="13" t="s">
        <v>209</v>
      </c>
      <c r="AW382" s="13" t="s">
        <v>33</v>
      </c>
      <c r="AX382" s="13" t="s">
        <v>8</v>
      </c>
      <c r="AY382" s="257" t="s">
        <v>204</v>
      </c>
    </row>
    <row r="383" spans="1:65" s="2" customFormat="1" ht="16.5" customHeight="1">
      <c r="A383" s="38"/>
      <c r="B383" s="39"/>
      <c r="C383" s="221" t="s">
        <v>890</v>
      </c>
      <c r="D383" s="221" t="s">
        <v>205</v>
      </c>
      <c r="E383" s="222" t="s">
        <v>891</v>
      </c>
      <c r="F383" s="223" t="s">
        <v>892</v>
      </c>
      <c r="G383" s="224" t="s">
        <v>274</v>
      </c>
      <c r="H383" s="225">
        <v>6</v>
      </c>
      <c r="I383" s="226"/>
      <c r="J383" s="227">
        <f>ROUND(I383*H383,0)</f>
        <v>0</v>
      </c>
      <c r="K383" s="228"/>
      <c r="L383" s="44"/>
      <c r="M383" s="229" t="s">
        <v>1</v>
      </c>
      <c r="N383" s="230" t="s">
        <v>42</v>
      </c>
      <c r="O383" s="91"/>
      <c r="P383" s="231">
        <f>O383*H383</f>
        <v>0</v>
      </c>
      <c r="Q383" s="231">
        <v>0.00936</v>
      </c>
      <c r="R383" s="231">
        <f>Q383*H383</f>
        <v>0.05616</v>
      </c>
      <c r="S383" s="231">
        <v>0</v>
      </c>
      <c r="T383" s="232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3" t="s">
        <v>209</v>
      </c>
      <c r="AT383" s="233" t="s">
        <v>205</v>
      </c>
      <c r="AU383" s="233" t="s">
        <v>86</v>
      </c>
      <c r="AY383" s="17" t="s">
        <v>204</v>
      </c>
      <c r="BE383" s="234">
        <f>IF(N383="základní",J383,0)</f>
        <v>0</v>
      </c>
      <c r="BF383" s="234">
        <f>IF(N383="snížená",J383,0)</f>
        <v>0</v>
      </c>
      <c r="BG383" s="234">
        <f>IF(N383="zákl. přenesená",J383,0)</f>
        <v>0</v>
      </c>
      <c r="BH383" s="234">
        <f>IF(N383="sníž. přenesená",J383,0)</f>
        <v>0</v>
      </c>
      <c r="BI383" s="234">
        <f>IF(N383="nulová",J383,0)</f>
        <v>0</v>
      </c>
      <c r="BJ383" s="17" t="s">
        <v>8</v>
      </c>
      <c r="BK383" s="234">
        <f>ROUND(I383*H383,0)</f>
        <v>0</v>
      </c>
      <c r="BL383" s="17" t="s">
        <v>209</v>
      </c>
      <c r="BM383" s="233" t="s">
        <v>893</v>
      </c>
    </row>
    <row r="384" spans="1:51" s="12" customFormat="1" ht="12">
      <c r="A384" s="12"/>
      <c r="B384" s="235"/>
      <c r="C384" s="236"/>
      <c r="D384" s="237" t="s">
        <v>210</v>
      </c>
      <c r="E384" s="238" t="s">
        <v>1</v>
      </c>
      <c r="F384" s="239" t="s">
        <v>894</v>
      </c>
      <c r="G384" s="236"/>
      <c r="H384" s="240">
        <v>6</v>
      </c>
      <c r="I384" s="241"/>
      <c r="J384" s="236"/>
      <c r="K384" s="236"/>
      <c r="L384" s="242"/>
      <c r="M384" s="243"/>
      <c r="N384" s="244"/>
      <c r="O384" s="244"/>
      <c r="P384" s="244"/>
      <c r="Q384" s="244"/>
      <c r="R384" s="244"/>
      <c r="S384" s="244"/>
      <c r="T384" s="245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T384" s="246" t="s">
        <v>210</v>
      </c>
      <c r="AU384" s="246" t="s">
        <v>86</v>
      </c>
      <c r="AV384" s="12" t="s">
        <v>86</v>
      </c>
      <c r="AW384" s="12" t="s">
        <v>33</v>
      </c>
      <c r="AX384" s="12" t="s">
        <v>77</v>
      </c>
      <c r="AY384" s="246" t="s">
        <v>204</v>
      </c>
    </row>
    <row r="385" spans="1:65" s="2" customFormat="1" ht="16.5" customHeight="1">
      <c r="A385" s="38"/>
      <c r="B385" s="39"/>
      <c r="C385" s="221" t="s">
        <v>895</v>
      </c>
      <c r="D385" s="221" t="s">
        <v>205</v>
      </c>
      <c r="E385" s="222" t="s">
        <v>896</v>
      </c>
      <c r="F385" s="223" t="s">
        <v>897</v>
      </c>
      <c r="G385" s="224" t="s">
        <v>274</v>
      </c>
      <c r="H385" s="225">
        <v>89</v>
      </c>
      <c r="I385" s="226"/>
      <c r="J385" s="227">
        <f>ROUND(I385*H385,0)</f>
        <v>0</v>
      </c>
      <c r="K385" s="228"/>
      <c r="L385" s="44"/>
      <c r="M385" s="229" t="s">
        <v>1</v>
      </c>
      <c r="N385" s="230" t="s">
        <v>42</v>
      </c>
      <c r="O385" s="91"/>
      <c r="P385" s="231">
        <f>O385*H385</f>
        <v>0</v>
      </c>
      <c r="Q385" s="231">
        <v>0.00025</v>
      </c>
      <c r="R385" s="231">
        <f>Q385*H385</f>
        <v>0.02225</v>
      </c>
      <c r="S385" s="231">
        <v>0</v>
      </c>
      <c r="T385" s="23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3" t="s">
        <v>209</v>
      </c>
      <c r="AT385" s="233" t="s">
        <v>205</v>
      </c>
      <c r="AU385" s="233" t="s">
        <v>86</v>
      </c>
      <c r="AY385" s="17" t="s">
        <v>204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7" t="s">
        <v>8</v>
      </c>
      <c r="BK385" s="234">
        <f>ROUND(I385*H385,0)</f>
        <v>0</v>
      </c>
      <c r="BL385" s="17" t="s">
        <v>209</v>
      </c>
      <c r="BM385" s="233" t="s">
        <v>172</v>
      </c>
    </row>
    <row r="386" spans="1:51" s="12" customFormat="1" ht="12">
      <c r="A386" s="12"/>
      <c r="B386" s="235"/>
      <c r="C386" s="236"/>
      <c r="D386" s="237" t="s">
        <v>210</v>
      </c>
      <c r="E386" s="238" t="s">
        <v>1</v>
      </c>
      <c r="F386" s="239" t="s">
        <v>898</v>
      </c>
      <c r="G386" s="236"/>
      <c r="H386" s="240">
        <v>89</v>
      </c>
      <c r="I386" s="241"/>
      <c r="J386" s="236"/>
      <c r="K386" s="236"/>
      <c r="L386" s="242"/>
      <c r="M386" s="243"/>
      <c r="N386" s="244"/>
      <c r="O386" s="244"/>
      <c r="P386" s="244"/>
      <c r="Q386" s="244"/>
      <c r="R386" s="244"/>
      <c r="S386" s="244"/>
      <c r="T386" s="245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T386" s="246" t="s">
        <v>210</v>
      </c>
      <c r="AU386" s="246" t="s">
        <v>86</v>
      </c>
      <c r="AV386" s="12" t="s">
        <v>86</v>
      </c>
      <c r="AW386" s="12" t="s">
        <v>33</v>
      </c>
      <c r="AX386" s="12" t="s">
        <v>77</v>
      </c>
      <c r="AY386" s="246" t="s">
        <v>204</v>
      </c>
    </row>
    <row r="387" spans="1:65" s="2" customFormat="1" ht="21.75" customHeight="1">
      <c r="A387" s="38"/>
      <c r="B387" s="39"/>
      <c r="C387" s="221" t="s">
        <v>744</v>
      </c>
      <c r="D387" s="221" t="s">
        <v>205</v>
      </c>
      <c r="E387" s="222" t="s">
        <v>899</v>
      </c>
      <c r="F387" s="223" t="s">
        <v>900</v>
      </c>
      <c r="G387" s="224" t="s">
        <v>274</v>
      </c>
      <c r="H387" s="225">
        <v>1166</v>
      </c>
      <c r="I387" s="226"/>
      <c r="J387" s="227">
        <f>ROUND(I387*H387,0)</f>
        <v>0</v>
      </c>
      <c r="K387" s="228"/>
      <c r="L387" s="44"/>
      <c r="M387" s="229" t="s">
        <v>1</v>
      </c>
      <c r="N387" s="230" t="s">
        <v>42</v>
      </c>
      <c r="O387" s="91"/>
      <c r="P387" s="231">
        <f>O387*H387</f>
        <v>0</v>
      </c>
      <c r="Q387" s="231">
        <v>5E-05</v>
      </c>
      <c r="R387" s="231">
        <f>Q387*H387</f>
        <v>0.058300000000000005</v>
      </c>
      <c r="S387" s="231">
        <v>0</v>
      </c>
      <c r="T387" s="232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3" t="s">
        <v>209</v>
      </c>
      <c r="AT387" s="233" t="s">
        <v>205</v>
      </c>
      <c r="AU387" s="233" t="s">
        <v>86</v>
      </c>
      <c r="AY387" s="17" t="s">
        <v>204</v>
      </c>
      <c r="BE387" s="234">
        <f>IF(N387="základní",J387,0)</f>
        <v>0</v>
      </c>
      <c r="BF387" s="234">
        <f>IF(N387="snížená",J387,0)</f>
        <v>0</v>
      </c>
      <c r="BG387" s="234">
        <f>IF(N387="zákl. přenesená",J387,0)</f>
        <v>0</v>
      </c>
      <c r="BH387" s="234">
        <f>IF(N387="sníž. přenesená",J387,0)</f>
        <v>0</v>
      </c>
      <c r="BI387" s="234">
        <f>IF(N387="nulová",J387,0)</f>
        <v>0</v>
      </c>
      <c r="BJ387" s="17" t="s">
        <v>8</v>
      </c>
      <c r="BK387" s="234">
        <f>ROUND(I387*H387,0)</f>
        <v>0</v>
      </c>
      <c r="BL387" s="17" t="s">
        <v>209</v>
      </c>
      <c r="BM387" s="233" t="s">
        <v>901</v>
      </c>
    </row>
    <row r="388" spans="1:51" s="12" customFormat="1" ht="12">
      <c r="A388" s="12"/>
      <c r="B388" s="235"/>
      <c r="C388" s="236"/>
      <c r="D388" s="237" t="s">
        <v>210</v>
      </c>
      <c r="E388" s="238" t="s">
        <v>1</v>
      </c>
      <c r="F388" s="239" t="s">
        <v>902</v>
      </c>
      <c r="G388" s="236"/>
      <c r="H388" s="240">
        <v>1166</v>
      </c>
      <c r="I388" s="241"/>
      <c r="J388" s="236"/>
      <c r="K388" s="236"/>
      <c r="L388" s="242"/>
      <c r="M388" s="243"/>
      <c r="N388" s="244"/>
      <c r="O388" s="244"/>
      <c r="P388" s="244"/>
      <c r="Q388" s="244"/>
      <c r="R388" s="244"/>
      <c r="S388" s="244"/>
      <c r="T388" s="245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T388" s="246" t="s">
        <v>210</v>
      </c>
      <c r="AU388" s="246" t="s">
        <v>86</v>
      </c>
      <c r="AV388" s="12" t="s">
        <v>86</v>
      </c>
      <c r="AW388" s="12" t="s">
        <v>33</v>
      </c>
      <c r="AX388" s="12" t="s">
        <v>77</v>
      </c>
      <c r="AY388" s="246" t="s">
        <v>204</v>
      </c>
    </row>
    <row r="389" spans="1:63" s="11" customFormat="1" ht="22.8" customHeight="1">
      <c r="A389" s="11"/>
      <c r="B389" s="207"/>
      <c r="C389" s="208"/>
      <c r="D389" s="209" t="s">
        <v>76</v>
      </c>
      <c r="E389" s="268" t="s">
        <v>243</v>
      </c>
      <c r="F389" s="268" t="s">
        <v>903</v>
      </c>
      <c r="G389" s="208"/>
      <c r="H389" s="208"/>
      <c r="I389" s="211"/>
      <c r="J389" s="269">
        <f>BK389</f>
        <v>0</v>
      </c>
      <c r="K389" s="208"/>
      <c r="L389" s="213"/>
      <c r="M389" s="214"/>
      <c r="N389" s="215"/>
      <c r="O389" s="215"/>
      <c r="P389" s="216">
        <f>SUM(P390:P392)</f>
        <v>0</v>
      </c>
      <c r="Q389" s="215"/>
      <c r="R389" s="216">
        <f>SUM(R390:R392)</f>
        <v>0.024959999999999996</v>
      </c>
      <c r="S389" s="215"/>
      <c r="T389" s="217">
        <f>SUM(T390:T392)</f>
        <v>0</v>
      </c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R389" s="218" t="s">
        <v>8</v>
      </c>
      <c r="AT389" s="219" t="s">
        <v>76</v>
      </c>
      <c r="AU389" s="219" t="s">
        <v>8</v>
      </c>
      <c r="AY389" s="218" t="s">
        <v>204</v>
      </c>
      <c r="BK389" s="220">
        <f>SUM(BK390:BK392)</f>
        <v>0</v>
      </c>
    </row>
    <row r="390" spans="1:65" s="2" customFormat="1" ht="21.75" customHeight="1">
      <c r="A390" s="38"/>
      <c r="B390" s="39"/>
      <c r="C390" s="221" t="s">
        <v>904</v>
      </c>
      <c r="D390" s="221" t="s">
        <v>205</v>
      </c>
      <c r="E390" s="222" t="s">
        <v>905</v>
      </c>
      <c r="F390" s="223" t="s">
        <v>906</v>
      </c>
      <c r="G390" s="224" t="s">
        <v>907</v>
      </c>
      <c r="H390" s="225">
        <v>60</v>
      </c>
      <c r="I390" s="226"/>
      <c r="J390" s="227">
        <f>ROUND(I390*H390,0)</f>
        <v>0</v>
      </c>
      <c r="K390" s="228"/>
      <c r="L390" s="44"/>
      <c r="M390" s="229" t="s">
        <v>1</v>
      </c>
      <c r="N390" s="230" t="s">
        <v>42</v>
      </c>
      <c r="O390" s="91"/>
      <c r="P390" s="231">
        <f>O390*H390</f>
        <v>0</v>
      </c>
      <c r="Q390" s="231">
        <v>0</v>
      </c>
      <c r="R390" s="231">
        <f>Q390*H390</f>
        <v>0</v>
      </c>
      <c r="S390" s="231">
        <v>0</v>
      </c>
      <c r="T390" s="23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3" t="s">
        <v>209</v>
      </c>
      <c r="AT390" s="233" t="s">
        <v>205</v>
      </c>
      <c r="AU390" s="233" t="s">
        <v>86</v>
      </c>
      <c r="AY390" s="17" t="s">
        <v>204</v>
      </c>
      <c r="BE390" s="234">
        <f>IF(N390="základní",J390,0)</f>
        <v>0</v>
      </c>
      <c r="BF390" s="234">
        <f>IF(N390="snížená",J390,0)</f>
        <v>0</v>
      </c>
      <c r="BG390" s="234">
        <f>IF(N390="zákl. přenesená",J390,0)</f>
        <v>0</v>
      </c>
      <c r="BH390" s="234">
        <f>IF(N390="sníž. přenesená",J390,0)</f>
        <v>0</v>
      </c>
      <c r="BI390" s="234">
        <f>IF(N390="nulová",J390,0)</f>
        <v>0</v>
      </c>
      <c r="BJ390" s="17" t="s">
        <v>8</v>
      </c>
      <c r="BK390" s="234">
        <f>ROUND(I390*H390,0)</f>
        <v>0</v>
      </c>
      <c r="BL390" s="17" t="s">
        <v>209</v>
      </c>
      <c r="BM390" s="233" t="s">
        <v>908</v>
      </c>
    </row>
    <row r="391" spans="1:65" s="2" customFormat="1" ht="33" customHeight="1">
      <c r="A391" s="38"/>
      <c r="B391" s="39"/>
      <c r="C391" s="221" t="s">
        <v>157</v>
      </c>
      <c r="D391" s="221" t="s">
        <v>205</v>
      </c>
      <c r="E391" s="222" t="s">
        <v>909</v>
      </c>
      <c r="F391" s="223" t="s">
        <v>910</v>
      </c>
      <c r="G391" s="224" t="s">
        <v>208</v>
      </c>
      <c r="H391" s="225">
        <v>192</v>
      </c>
      <c r="I391" s="226"/>
      <c r="J391" s="227">
        <f>ROUND(I391*H391,0)</f>
        <v>0</v>
      </c>
      <c r="K391" s="228"/>
      <c r="L391" s="44"/>
      <c r="M391" s="229" t="s">
        <v>1</v>
      </c>
      <c r="N391" s="230" t="s">
        <v>42</v>
      </c>
      <c r="O391" s="91"/>
      <c r="P391" s="231">
        <f>O391*H391</f>
        <v>0</v>
      </c>
      <c r="Q391" s="231">
        <v>0.00013</v>
      </c>
      <c r="R391" s="231">
        <f>Q391*H391</f>
        <v>0.024959999999999996</v>
      </c>
      <c r="S391" s="231">
        <v>0</v>
      </c>
      <c r="T391" s="232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3" t="s">
        <v>209</v>
      </c>
      <c r="AT391" s="233" t="s">
        <v>205</v>
      </c>
      <c r="AU391" s="233" t="s">
        <v>86</v>
      </c>
      <c r="AY391" s="17" t="s">
        <v>204</v>
      </c>
      <c r="BE391" s="234">
        <f>IF(N391="základní",J391,0)</f>
        <v>0</v>
      </c>
      <c r="BF391" s="234">
        <f>IF(N391="snížená",J391,0)</f>
        <v>0</v>
      </c>
      <c r="BG391" s="234">
        <f>IF(N391="zákl. přenesená",J391,0)</f>
        <v>0</v>
      </c>
      <c r="BH391" s="234">
        <f>IF(N391="sníž. přenesená",J391,0)</f>
        <v>0</v>
      </c>
      <c r="BI391" s="234">
        <f>IF(N391="nulová",J391,0)</f>
        <v>0</v>
      </c>
      <c r="BJ391" s="17" t="s">
        <v>8</v>
      </c>
      <c r="BK391" s="234">
        <f>ROUND(I391*H391,0)</f>
        <v>0</v>
      </c>
      <c r="BL391" s="17" t="s">
        <v>209</v>
      </c>
      <c r="BM391" s="233" t="s">
        <v>911</v>
      </c>
    </row>
    <row r="392" spans="1:51" s="12" customFormat="1" ht="12">
      <c r="A392" s="12"/>
      <c r="B392" s="235"/>
      <c r="C392" s="236"/>
      <c r="D392" s="237" t="s">
        <v>210</v>
      </c>
      <c r="E392" s="238" t="s">
        <v>1</v>
      </c>
      <c r="F392" s="239" t="s">
        <v>912</v>
      </c>
      <c r="G392" s="236"/>
      <c r="H392" s="240">
        <v>192</v>
      </c>
      <c r="I392" s="241"/>
      <c r="J392" s="236"/>
      <c r="K392" s="236"/>
      <c r="L392" s="242"/>
      <c r="M392" s="243"/>
      <c r="N392" s="244"/>
      <c r="O392" s="244"/>
      <c r="P392" s="244"/>
      <c r="Q392" s="244"/>
      <c r="R392" s="244"/>
      <c r="S392" s="244"/>
      <c r="T392" s="245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T392" s="246" t="s">
        <v>210</v>
      </c>
      <c r="AU392" s="246" t="s">
        <v>86</v>
      </c>
      <c r="AV392" s="12" t="s">
        <v>86</v>
      </c>
      <c r="AW392" s="12" t="s">
        <v>33</v>
      </c>
      <c r="AX392" s="12" t="s">
        <v>77</v>
      </c>
      <c r="AY392" s="246" t="s">
        <v>204</v>
      </c>
    </row>
    <row r="393" spans="1:63" s="11" customFormat="1" ht="22.8" customHeight="1">
      <c r="A393" s="11"/>
      <c r="B393" s="207"/>
      <c r="C393" s="208"/>
      <c r="D393" s="209" t="s">
        <v>76</v>
      </c>
      <c r="E393" s="268" t="s">
        <v>236</v>
      </c>
      <c r="F393" s="268" t="s">
        <v>237</v>
      </c>
      <c r="G393" s="208"/>
      <c r="H393" s="208"/>
      <c r="I393" s="211"/>
      <c r="J393" s="269">
        <f>BK393</f>
        <v>0</v>
      </c>
      <c r="K393" s="208"/>
      <c r="L393" s="213"/>
      <c r="M393" s="214"/>
      <c r="N393" s="215"/>
      <c r="O393" s="215"/>
      <c r="P393" s="216">
        <f>P394</f>
        <v>0</v>
      </c>
      <c r="Q393" s="215"/>
      <c r="R393" s="216">
        <f>R394</f>
        <v>0</v>
      </c>
      <c r="S393" s="215"/>
      <c r="T393" s="217">
        <f>T394</f>
        <v>0</v>
      </c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R393" s="218" t="s">
        <v>8</v>
      </c>
      <c r="AT393" s="219" t="s">
        <v>76</v>
      </c>
      <c r="AU393" s="219" t="s">
        <v>8</v>
      </c>
      <c r="AY393" s="218" t="s">
        <v>204</v>
      </c>
      <c r="BK393" s="220">
        <f>BK394</f>
        <v>0</v>
      </c>
    </row>
    <row r="394" spans="1:65" s="2" customFormat="1" ht="21.75" customHeight="1">
      <c r="A394" s="38"/>
      <c r="B394" s="39"/>
      <c r="C394" s="221" t="s">
        <v>913</v>
      </c>
      <c r="D394" s="221" t="s">
        <v>205</v>
      </c>
      <c r="E394" s="222" t="s">
        <v>914</v>
      </c>
      <c r="F394" s="223" t="s">
        <v>915</v>
      </c>
      <c r="G394" s="224" t="s">
        <v>230</v>
      </c>
      <c r="H394" s="225">
        <v>2667.042</v>
      </c>
      <c r="I394" s="226"/>
      <c r="J394" s="227">
        <f>ROUND(I394*H394,0)</f>
        <v>0</v>
      </c>
      <c r="K394" s="228"/>
      <c r="L394" s="44"/>
      <c r="M394" s="229" t="s">
        <v>1</v>
      </c>
      <c r="N394" s="230" t="s">
        <v>42</v>
      </c>
      <c r="O394" s="91"/>
      <c r="P394" s="231">
        <f>O394*H394</f>
        <v>0</v>
      </c>
      <c r="Q394" s="231">
        <v>0</v>
      </c>
      <c r="R394" s="231">
        <f>Q394*H394</f>
        <v>0</v>
      </c>
      <c r="S394" s="231">
        <v>0</v>
      </c>
      <c r="T394" s="232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3" t="s">
        <v>209</v>
      </c>
      <c r="AT394" s="233" t="s">
        <v>205</v>
      </c>
      <c r="AU394" s="233" t="s">
        <v>86</v>
      </c>
      <c r="AY394" s="17" t="s">
        <v>204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7" t="s">
        <v>8</v>
      </c>
      <c r="BK394" s="234">
        <f>ROUND(I394*H394,0)</f>
        <v>0</v>
      </c>
      <c r="BL394" s="17" t="s">
        <v>209</v>
      </c>
      <c r="BM394" s="233" t="s">
        <v>916</v>
      </c>
    </row>
    <row r="395" spans="1:63" s="11" customFormat="1" ht="25.9" customHeight="1">
      <c r="A395" s="11"/>
      <c r="B395" s="207"/>
      <c r="C395" s="208"/>
      <c r="D395" s="209" t="s">
        <v>76</v>
      </c>
      <c r="E395" s="210" t="s">
        <v>917</v>
      </c>
      <c r="F395" s="210" t="s">
        <v>918</v>
      </c>
      <c r="G395" s="208"/>
      <c r="H395" s="208"/>
      <c r="I395" s="211"/>
      <c r="J395" s="212">
        <f>BK395</f>
        <v>0</v>
      </c>
      <c r="K395" s="208"/>
      <c r="L395" s="213"/>
      <c r="M395" s="214"/>
      <c r="N395" s="215"/>
      <c r="O395" s="215"/>
      <c r="P395" s="216">
        <f>P396+P423+P446+P481+P487+P500+P518+P546+P572+P586+P598+P604</f>
        <v>0</v>
      </c>
      <c r="Q395" s="215"/>
      <c r="R395" s="216">
        <f>R396+R423+R446+R481+R487+R500+R518+R546+R572+R586+R598+R604</f>
        <v>105.48572009999998</v>
      </c>
      <c r="S395" s="215"/>
      <c r="T395" s="217">
        <f>T396+T423+T446+T481+T487+T500+T518+T546+T572+T586+T598+T604</f>
        <v>0</v>
      </c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R395" s="218" t="s">
        <v>86</v>
      </c>
      <c r="AT395" s="219" t="s">
        <v>76</v>
      </c>
      <c r="AU395" s="219" t="s">
        <v>77</v>
      </c>
      <c r="AY395" s="218" t="s">
        <v>204</v>
      </c>
      <c r="BK395" s="220">
        <f>BK396+BK423+BK446+BK481+BK487+BK500+BK518+BK546+BK572+BK586+BK598+BK604</f>
        <v>0</v>
      </c>
    </row>
    <row r="396" spans="1:63" s="11" customFormat="1" ht="22.8" customHeight="1">
      <c r="A396" s="11"/>
      <c r="B396" s="207"/>
      <c r="C396" s="208"/>
      <c r="D396" s="209" t="s">
        <v>76</v>
      </c>
      <c r="E396" s="268" t="s">
        <v>919</v>
      </c>
      <c r="F396" s="268" t="s">
        <v>920</v>
      </c>
      <c r="G396" s="208"/>
      <c r="H396" s="208"/>
      <c r="I396" s="211"/>
      <c r="J396" s="269">
        <f>BK396</f>
        <v>0</v>
      </c>
      <c r="K396" s="208"/>
      <c r="L396" s="213"/>
      <c r="M396" s="214"/>
      <c r="N396" s="215"/>
      <c r="O396" s="215"/>
      <c r="P396" s="216">
        <f>SUM(P397:P422)</f>
        <v>0</v>
      </c>
      <c r="Q396" s="215"/>
      <c r="R396" s="216">
        <f>SUM(R397:R422)</f>
        <v>5.07052742</v>
      </c>
      <c r="S396" s="215"/>
      <c r="T396" s="217">
        <f>SUM(T397:T422)</f>
        <v>0</v>
      </c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R396" s="218" t="s">
        <v>86</v>
      </c>
      <c r="AT396" s="219" t="s">
        <v>76</v>
      </c>
      <c r="AU396" s="219" t="s">
        <v>8</v>
      </c>
      <c r="AY396" s="218" t="s">
        <v>204</v>
      </c>
      <c r="BK396" s="220">
        <f>SUM(BK397:BK422)</f>
        <v>0</v>
      </c>
    </row>
    <row r="397" spans="1:65" s="2" customFormat="1" ht="21.75" customHeight="1">
      <c r="A397" s="38"/>
      <c r="B397" s="39"/>
      <c r="C397" s="221" t="s">
        <v>763</v>
      </c>
      <c r="D397" s="221" t="s">
        <v>205</v>
      </c>
      <c r="E397" s="222" t="s">
        <v>921</v>
      </c>
      <c r="F397" s="223" t="s">
        <v>922</v>
      </c>
      <c r="G397" s="224" t="s">
        <v>208</v>
      </c>
      <c r="H397" s="225">
        <v>108</v>
      </c>
      <c r="I397" s="226"/>
      <c r="J397" s="227">
        <f>ROUND(I397*H397,0)</f>
        <v>0</v>
      </c>
      <c r="K397" s="228"/>
      <c r="L397" s="44"/>
      <c r="M397" s="229" t="s">
        <v>1</v>
      </c>
      <c r="N397" s="230" t="s">
        <v>42</v>
      </c>
      <c r="O397" s="91"/>
      <c r="P397" s="231">
        <f>O397*H397</f>
        <v>0</v>
      </c>
      <c r="Q397" s="231">
        <v>0</v>
      </c>
      <c r="R397" s="231">
        <f>Q397*H397</f>
        <v>0</v>
      </c>
      <c r="S397" s="231">
        <v>0</v>
      </c>
      <c r="T397" s="232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3" t="s">
        <v>240</v>
      </c>
      <c r="AT397" s="233" t="s">
        <v>205</v>
      </c>
      <c r="AU397" s="233" t="s">
        <v>86</v>
      </c>
      <c r="AY397" s="17" t="s">
        <v>204</v>
      </c>
      <c r="BE397" s="234">
        <f>IF(N397="základní",J397,0)</f>
        <v>0</v>
      </c>
      <c r="BF397" s="234">
        <f>IF(N397="snížená",J397,0)</f>
        <v>0</v>
      </c>
      <c r="BG397" s="234">
        <f>IF(N397="zákl. přenesená",J397,0)</f>
        <v>0</v>
      </c>
      <c r="BH397" s="234">
        <f>IF(N397="sníž. přenesená",J397,0)</f>
        <v>0</v>
      </c>
      <c r="BI397" s="234">
        <f>IF(N397="nulová",J397,0)</f>
        <v>0</v>
      </c>
      <c r="BJ397" s="17" t="s">
        <v>8</v>
      </c>
      <c r="BK397" s="234">
        <f>ROUND(I397*H397,0)</f>
        <v>0</v>
      </c>
      <c r="BL397" s="17" t="s">
        <v>240</v>
      </c>
      <c r="BM397" s="233" t="s">
        <v>923</v>
      </c>
    </row>
    <row r="398" spans="1:51" s="12" customFormat="1" ht="12">
      <c r="A398" s="12"/>
      <c r="B398" s="235"/>
      <c r="C398" s="236"/>
      <c r="D398" s="237" t="s">
        <v>210</v>
      </c>
      <c r="E398" s="238" t="s">
        <v>1</v>
      </c>
      <c r="F398" s="239" t="s">
        <v>924</v>
      </c>
      <c r="G398" s="236"/>
      <c r="H398" s="240">
        <v>108</v>
      </c>
      <c r="I398" s="241"/>
      <c r="J398" s="236"/>
      <c r="K398" s="236"/>
      <c r="L398" s="242"/>
      <c r="M398" s="243"/>
      <c r="N398" s="244"/>
      <c r="O398" s="244"/>
      <c r="P398" s="244"/>
      <c r="Q398" s="244"/>
      <c r="R398" s="244"/>
      <c r="S398" s="244"/>
      <c r="T398" s="245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T398" s="246" t="s">
        <v>210</v>
      </c>
      <c r="AU398" s="246" t="s">
        <v>86</v>
      </c>
      <c r="AV398" s="12" t="s">
        <v>86</v>
      </c>
      <c r="AW398" s="12" t="s">
        <v>33</v>
      </c>
      <c r="AX398" s="12" t="s">
        <v>77</v>
      </c>
      <c r="AY398" s="246" t="s">
        <v>204</v>
      </c>
    </row>
    <row r="399" spans="1:65" s="2" customFormat="1" ht="16.5" customHeight="1">
      <c r="A399" s="38"/>
      <c r="B399" s="39"/>
      <c r="C399" s="280" t="s">
        <v>925</v>
      </c>
      <c r="D399" s="280" t="s">
        <v>366</v>
      </c>
      <c r="E399" s="281" t="s">
        <v>926</v>
      </c>
      <c r="F399" s="282" t="s">
        <v>927</v>
      </c>
      <c r="G399" s="283" t="s">
        <v>230</v>
      </c>
      <c r="H399" s="284">
        <v>0.032</v>
      </c>
      <c r="I399" s="285"/>
      <c r="J399" s="286">
        <f>ROUND(I399*H399,0)</f>
        <v>0</v>
      </c>
      <c r="K399" s="287"/>
      <c r="L399" s="288"/>
      <c r="M399" s="289" t="s">
        <v>1</v>
      </c>
      <c r="N399" s="290" t="s">
        <v>42</v>
      </c>
      <c r="O399" s="91"/>
      <c r="P399" s="231">
        <f>O399*H399</f>
        <v>0</v>
      </c>
      <c r="Q399" s="231">
        <v>1</v>
      </c>
      <c r="R399" s="231">
        <f>Q399*H399</f>
        <v>0.032</v>
      </c>
      <c r="S399" s="231">
        <v>0</v>
      </c>
      <c r="T399" s="232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3" t="s">
        <v>488</v>
      </c>
      <c r="AT399" s="233" t="s">
        <v>366</v>
      </c>
      <c r="AU399" s="233" t="s">
        <v>86</v>
      </c>
      <c r="AY399" s="17" t="s">
        <v>204</v>
      </c>
      <c r="BE399" s="234">
        <f>IF(N399="základní",J399,0)</f>
        <v>0</v>
      </c>
      <c r="BF399" s="234">
        <f>IF(N399="snížená",J399,0)</f>
        <v>0</v>
      </c>
      <c r="BG399" s="234">
        <f>IF(N399="zákl. přenesená",J399,0)</f>
        <v>0</v>
      </c>
      <c r="BH399" s="234">
        <f>IF(N399="sníž. přenesená",J399,0)</f>
        <v>0</v>
      </c>
      <c r="BI399" s="234">
        <f>IF(N399="nulová",J399,0)</f>
        <v>0</v>
      </c>
      <c r="BJ399" s="17" t="s">
        <v>8</v>
      </c>
      <c r="BK399" s="234">
        <f>ROUND(I399*H399,0)</f>
        <v>0</v>
      </c>
      <c r="BL399" s="17" t="s">
        <v>240</v>
      </c>
      <c r="BM399" s="233" t="s">
        <v>928</v>
      </c>
    </row>
    <row r="400" spans="1:51" s="12" customFormat="1" ht="12">
      <c r="A400" s="12"/>
      <c r="B400" s="235"/>
      <c r="C400" s="236"/>
      <c r="D400" s="237" t="s">
        <v>210</v>
      </c>
      <c r="E400" s="238" t="s">
        <v>1</v>
      </c>
      <c r="F400" s="239" t="s">
        <v>929</v>
      </c>
      <c r="G400" s="236"/>
      <c r="H400" s="240">
        <v>0.032</v>
      </c>
      <c r="I400" s="241"/>
      <c r="J400" s="236"/>
      <c r="K400" s="236"/>
      <c r="L400" s="242"/>
      <c r="M400" s="243"/>
      <c r="N400" s="244"/>
      <c r="O400" s="244"/>
      <c r="P400" s="244"/>
      <c r="Q400" s="244"/>
      <c r="R400" s="244"/>
      <c r="S400" s="244"/>
      <c r="T400" s="245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T400" s="246" t="s">
        <v>210</v>
      </c>
      <c r="AU400" s="246" t="s">
        <v>86</v>
      </c>
      <c r="AV400" s="12" t="s">
        <v>86</v>
      </c>
      <c r="AW400" s="12" t="s">
        <v>33</v>
      </c>
      <c r="AX400" s="12" t="s">
        <v>77</v>
      </c>
      <c r="AY400" s="246" t="s">
        <v>204</v>
      </c>
    </row>
    <row r="401" spans="1:65" s="2" customFormat="1" ht="21.75" customHeight="1">
      <c r="A401" s="38"/>
      <c r="B401" s="39"/>
      <c r="C401" s="221" t="s">
        <v>775</v>
      </c>
      <c r="D401" s="221" t="s">
        <v>205</v>
      </c>
      <c r="E401" s="222" t="s">
        <v>930</v>
      </c>
      <c r="F401" s="223" t="s">
        <v>931</v>
      </c>
      <c r="G401" s="224" t="s">
        <v>208</v>
      </c>
      <c r="H401" s="225">
        <v>216</v>
      </c>
      <c r="I401" s="226"/>
      <c r="J401" s="227">
        <f>ROUND(I401*H401,0)</f>
        <v>0</v>
      </c>
      <c r="K401" s="228"/>
      <c r="L401" s="44"/>
      <c r="M401" s="229" t="s">
        <v>1</v>
      </c>
      <c r="N401" s="230" t="s">
        <v>42</v>
      </c>
      <c r="O401" s="91"/>
      <c r="P401" s="231">
        <f>O401*H401</f>
        <v>0</v>
      </c>
      <c r="Q401" s="231">
        <v>0.0004</v>
      </c>
      <c r="R401" s="231">
        <f>Q401*H401</f>
        <v>0.0864</v>
      </c>
      <c r="S401" s="231">
        <v>0</v>
      </c>
      <c r="T401" s="232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3" t="s">
        <v>240</v>
      </c>
      <c r="AT401" s="233" t="s">
        <v>205</v>
      </c>
      <c r="AU401" s="233" t="s">
        <v>86</v>
      </c>
      <c r="AY401" s="17" t="s">
        <v>204</v>
      </c>
      <c r="BE401" s="234">
        <f>IF(N401="základní",J401,0)</f>
        <v>0</v>
      </c>
      <c r="BF401" s="234">
        <f>IF(N401="snížená",J401,0)</f>
        <v>0</v>
      </c>
      <c r="BG401" s="234">
        <f>IF(N401="zákl. přenesená",J401,0)</f>
        <v>0</v>
      </c>
      <c r="BH401" s="234">
        <f>IF(N401="sníž. přenesená",J401,0)</f>
        <v>0</v>
      </c>
      <c r="BI401" s="234">
        <f>IF(N401="nulová",J401,0)</f>
        <v>0</v>
      </c>
      <c r="BJ401" s="17" t="s">
        <v>8</v>
      </c>
      <c r="BK401" s="234">
        <f>ROUND(I401*H401,0)</f>
        <v>0</v>
      </c>
      <c r="BL401" s="17" t="s">
        <v>240</v>
      </c>
      <c r="BM401" s="233" t="s">
        <v>932</v>
      </c>
    </row>
    <row r="402" spans="1:51" s="12" customFormat="1" ht="12">
      <c r="A402" s="12"/>
      <c r="B402" s="235"/>
      <c r="C402" s="236"/>
      <c r="D402" s="237" t="s">
        <v>210</v>
      </c>
      <c r="E402" s="238" t="s">
        <v>1</v>
      </c>
      <c r="F402" s="239" t="s">
        <v>933</v>
      </c>
      <c r="G402" s="236"/>
      <c r="H402" s="240">
        <v>216</v>
      </c>
      <c r="I402" s="241"/>
      <c r="J402" s="236"/>
      <c r="K402" s="236"/>
      <c r="L402" s="242"/>
      <c r="M402" s="243"/>
      <c r="N402" s="244"/>
      <c r="O402" s="244"/>
      <c r="P402" s="244"/>
      <c r="Q402" s="244"/>
      <c r="R402" s="244"/>
      <c r="S402" s="244"/>
      <c r="T402" s="245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T402" s="246" t="s">
        <v>210</v>
      </c>
      <c r="AU402" s="246" t="s">
        <v>86</v>
      </c>
      <c r="AV402" s="12" t="s">
        <v>86</v>
      </c>
      <c r="AW402" s="12" t="s">
        <v>33</v>
      </c>
      <c r="AX402" s="12" t="s">
        <v>77</v>
      </c>
      <c r="AY402" s="246" t="s">
        <v>204</v>
      </c>
    </row>
    <row r="403" spans="1:51" s="13" customFormat="1" ht="12">
      <c r="A403" s="13"/>
      <c r="B403" s="247"/>
      <c r="C403" s="248"/>
      <c r="D403" s="237" t="s">
        <v>210</v>
      </c>
      <c r="E403" s="249" t="s">
        <v>1</v>
      </c>
      <c r="F403" s="250" t="s">
        <v>213</v>
      </c>
      <c r="G403" s="248"/>
      <c r="H403" s="251">
        <v>216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7" t="s">
        <v>210</v>
      </c>
      <c r="AU403" s="257" t="s">
        <v>86</v>
      </c>
      <c r="AV403" s="13" t="s">
        <v>209</v>
      </c>
      <c r="AW403" s="13" t="s">
        <v>33</v>
      </c>
      <c r="AX403" s="13" t="s">
        <v>8</v>
      </c>
      <c r="AY403" s="257" t="s">
        <v>204</v>
      </c>
    </row>
    <row r="404" spans="1:65" s="2" customFormat="1" ht="55.5" customHeight="1">
      <c r="A404" s="38"/>
      <c r="B404" s="39"/>
      <c r="C404" s="280" t="s">
        <v>934</v>
      </c>
      <c r="D404" s="280" t="s">
        <v>366</v>
      </c>
      <c r="E404" s="281" t="s">
        <v>935</v>
      </c>
      <c r="F404" s="282" t="s">
        <v>936</v>
      </c>
      <c r="G404" s="283" t="s">
        <v>208</v>
      </c>
      <c r="H404" s="284">
        <v>259.2</v>
      </c>
      <c r="I404" s="285"/>
      <c r="J404" s="286">
        <f>ROUND(I404*H404,0)</f>
        <v>0</v>
      </c>
      <c r="K404" s="287"/>
      <c r="L404" s="288"/>
      <c r="M404" s="289" t="s">
        <v>1</v>
      </c>
      <c r="N404" s="290" t="s">
        <v>42</v>
      </c>
      <c r="O404" s="91"/>
      <c r="P404" s="231">
        <f>O404*H404</f>
        <v>0</v>
      </c>
      <c r="Q404" s="231">
        <v>0.001</v>
      </c>
      <c r="R404" s="231">
        <f>Q404*H404</f>
        <v>0.2592</v>
      </c>
      <c r="S404" s="231">
        <v>0</v>
      </c>
      <c r="T404" s="232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3" t="s">
        <v>488</v>
      </c>
      <c r="AT404" s="233" t="s">
        <v>366</v>
      </c>
      <c r="AU404" s="233" t="s">
        <v>86</v>
      </c>
      <c r="AY404" s="17" t="s">
        <v>204</v>
      </c>
      <c r="BE404" s="234">
        <f>IF(N404="základní",J404,0)</f>
        <v>0</v>
      </c>
      <c r="BF404" s="234">
        <f>IF(N404="snížená",J404,0)</f>
        <v>0</v>
      </c>
      <c r="BG404" s="234">
        <f>IF(N404="zákl. přenesená",J404,0)</f>
        <v>0</v>
      </c>
      <c r="BH404" s="234">
        <f>IF(N404="sníž. přenesená",J404,0)</f>
        <v>0</v>
      </c>
      <c r="BI404" s="234">
        <f>IF(N404="nulová",J404,0)</f>
        <v>0</v>
      </c>
      <c r="BJ404" s="17" t="s">
        <v>8</v>
      </c>
      <c r="BK404" s="234">
        <f>ROUND(I404*H404,0)</f>
        <v>0</v>
      </c>
      <c r="BL404" s="17" t="s">
        <v>240</v>
      </c>
      <c r="BM404" s="233" t="s">
        <v>937</v>
      </c>
    </row>
    <row r="405" spans="1:51" s="12" customFormat="1" ht="12">
      <c r="A405" s="12"/>
      <c r="B405" s="235"/>
      <c r="C405" s="236"/>
      <c r="D405" s="237" t="s">
        <v>210</v>
      </c>
      <c r="E405" s="238" t="s">
        <v>1</v>
      </c>
      <c r="F405" s="239" t="s">
        <v>938</v>
      </c>
      <c r="G405" s="236"/>
      <c r="H405" s="240">
        <v>259.2</v>
      </c>
      <c r="I405" s="241"/>
      <c r="J405" s="236"/>
      <c r="K405" s="236"/>
      <c r="L405" s="242"/>
      <c r="M405" s="243"/>
      <c r="N405" s="244"/>
      <c r="O405" s="244"/>
      <c r="P405" s="244"/>
      <c r="Q405" s="244"/>
      <c r="R405" s="244"/>
      <c r="S405" s="244"/>
      <c r="T405" s="245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T405" s="246" t="s">
        <v>210</v>
      </c>
      <c r="AU405" s="246" t="s">
        <v>86</v>
      </c>
      <c r="AV405" s="12" t="s">
        <v>86</v>
      </c>
      <c r="AW405" s="12" t="s">
        <v>33</v>
      </c>
      <c r="AX405" s="12" t="s">
        <v>8</v>
      </c>
      <c r="AY405" s="246" t="s">
        <v>204</v>
      </c>
    </row>
    <row r="406" spans="1:65" s="2" customFormat="1" ht="33" customHeight="1">
      <c r="A406" s="38"/>
      <c r="B406" s="39"/>
      <c r="C406" s="221" t="s">
        <v>780</v>
      </c>
      <c r="D406" s="221" t="s">
        <v>205</v>
      </c>
      <c r="E406" s="222" t="s">
        <v>939</v>
      </c>
      <c r="F406" s="223" t="s">
        <v>940</v>
      </c>
      <c r="G406" s="224" t="s">
        <v>208</v>
      </c>
      <c r="H406" s="225">
        <v>2058.282</v>
      </c>
      <c r="I406" s="226"/>
      <c r="J406" s="227">
        <f>ROUND(I406*H406,0)</f>
        <v>0</v>
      </c>
      <c r="K406" s="228"/>
      <c r="L406" s="44"/>
      <c r="M406" s="229" t="s">
        <v>1</v>
      </c>
      <c r="N406" s="230" t="s">
        <v>42</v>
      </c>
      <c r="O406" s="91"/>
      <c r="P406" s="231">
        <f>O406*H406</f>
        <v>0</v>
      </c>
      <c r="Q406" s="231">
        <v>0</v>
      </c>
      <c r="R406" s="231">
        <f>Q406*H406</f>
        <v>0</v>
      </c>
      <c r="S406" s="231">
        <v>0</v>
      </c>
      <c r="T406" s="232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3" t="s">
        <v>240</v>
      </c>
      <c r="AT406" s="233" t="s">
        <v>205</v>
      </c>
      <c r="AU406" s="233" t="s">
        <v>86</v>
      </c>
      <c r="AY406" s="17" t="s">
        <v>204</v>
      </c>
      <c r="BE406" s="234">
        <f>IF(N406="základní",J406,0)</f>
        <v>0</v>
      </c>
      <c r="BF406" s="234">
        <f>IF(N406="snížená",J406,0)</f>
        <v>0</v>
      </c>
      <c r="BG406" s="234">
        <f>IF(N406="zákl. přenesená",J406,0)</f>
        <v>0</v>
      </c>
      <c r="BH406" s="234">
        <f>IF(N406="sníž. přenesená",J406,0)</f>
        <v>0</v>
      </c>
      <c r="BI406" s="234">
        <f>IF(N406="nulová",J406,0)</f>
        <v>0</v>
      </c>
      <c r="BJ406" s="17" t="s">
        <v>8</v>
      </c>
      <c r="BK406" s="234">
        <f>ROUND(I406*H406,0)</f>
        <v>0</v>
      </c>
      <c r="BL406" s="17" t="s">
        <v>240</v>
      </c>
      <c r="BM406" s="233" t="s">
        <v>941</v>
      </c>
    </row>
    <row r="407" spans="1:51" s="12" customFormat="1" ht="12">
      <c r="A407" s="12"/>
      <c r="B407" s="235"/>
      <c r="C407" s="236"/>
      <c r="D407" s="237" t="s">
        <v>210</v>
      </c>
      <c r="E407" s="238" t="s">
        <v>1</v>
      </c>
      <c r="F407" s="239" t="s">
        <v>942</v>
      </c>
      <c r="G407" s="236"/>
      <c r="H407" s="240">
        <v>2058.282</v>
      </c>
      <c r="I407" s="241"/>
      <c r="J407" s="236"/>
      <c r="K407" s="236"/>
      <c r="L407" s="242"/>
      <c r="M407" s="243"/>
      <c r="N407" s="244"/>
      <c r="O407" s="244"/>
      <c r="P407" s="244"/>
      <c r="Q407" s="244"/>
      <c r="R407" s="244"/>
      <c r="S407" s="244"/>
      <c r="T407" s="245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T407" s="246" t="s">
        <v>210</v>
      </c>
      <c r="AU407" s="246" t="s">
        <v>86</v>
      </c>
      <c r="AV407" s="12" t="s">
        <v>86</v>
      </c>
      <c r="AW407" s="12" t="s">
        <v>33</v>
      </c>
      <c r="AX407" s="12" t="s">
        <v>77</v>
      </c>
      <c r="AY407" s="246" t="s">
        <v>204</v>
      </c>
    </row>
    <row r="408" spans="1:65" s="2" customFormat="1" ht="33" customHeight="1">
      <c r="A408" s="38"/>
      <c r="B408" s="39"/>
      <c r="C408" s="221" t="s">
        <v>943</v>
      </c>
      <c r="D408" s="221" t="s">
        <v>205</v>
      </c>
      <c r="E408" s="222" t="s">
        <v>944</v>
      </c>
      <c r="F408" s="223" t="s">
        <v>945</v>
      </c>
      <c r="G408" s="224" t="s">
        <v>208</v>
      </c>
      <c r="H408" s="225">
        <v>24.873</v>
      </c>
      <c r="I408" s="226"/>
      <c r="J408" s="227">
        <f>ROUND(I408*H408,0)</f>
        <v>0</v>
      </c>
      <c r="K408" s="228"/>
      <c r="L408" s="44"/>
      <c r="M408" s="229" t="s">
        <v>1</v>
      </c>
      <c r="N408" s="230" t="s">
        <v>42</v>
      </c>
      <c r="O408" s="91"/>
      <c r="P408" s="231">
        <f>O408*H408</f>
        <v>0</v>
      </c>
      <c r="Q408" s="231">
        <v>0</v>
      </c>
      <c r="R408" s="231">
        <f>Q408*H408</f>
        <v>0</v>
      </c>
      <c r="S408" s="231">
        <v>0</v>
      </c>
      <c r="T408" s="232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3" t="s">
        <v>240</v>
      </c>
      <c r="AT408" s="233" t="s">
        <v>205</v>
      </c>
      <c r="AU408" s="233" t="s">
        <v>86</v>
      </c>
      <c r="AY408" s="17" t="s">
        <v>204</v>
      </c>
      <c r="BE408" s="234">
        <f>IF(N408="základní",J408,0)</f>
        <v>0</v>
      </c>
      <c r="BF408" s="234">
        <f>IF(N408="snížená",J408,0)</f>
        <v>0</v>
      </c>
      <c r="BG408" s="234">
        <f>IF(N408="zákl. přenesená",J408,0)</f>
        <v>0</v>
      </c>
      <c r="BH408" s="234">
        <f>IF(N408="sníž. přenesená",J408,0)</f>
        <v>0</v>
      </c>
      <c r="BI408" s="234">
        <f>IF(N408="nulová",J408,0)</f>
        <v>0</v>
      </c>
      <c r="BJ408" s="17" t="s">
        <v>8</v>
      </c>
      <c r="BK408" s="234">
        <f>ROUND(I408*H408,0)</f>
        <v>0</v>
      </c>
      <c r="BL408" s="17" t="s">
        <v>240</v>
      </c>
      <c r="BM408" s="233" t="s">
        <v>946</v>
      </c>
    </row>
    <row r="409" spans="1:51" s="12" customFormat="1" ht="12">
      <c r="A409" s="12"/>
      <c r="B409" s="235"/>
      <c r="C409" s="236"/>
      <c r="D409" s="237" t="s">
        <v>210</v>
      </c>
      <c r="E409" s="238" t="s">
        <v>1</v>
      </c>
      <c r="F409" s="239" t="s">
        <v>947</v>
      </c>
      <c r="G409" s="236"/>
      <c r="H409" s="240">
        <v>16.044</v>
      </c>
      <c r="I409" s="241"/>
      <c r="J409" s="236"/>
      <c r="K409" s="236"/>
      <c r="L409" s="242"/>
      <c r="M409" s="243"/>
      <c r="N409" s="244"/>
      <c r="O409" s="244"/>
      <c r="P409" s="244"/>
      <c r="Q409" s="244"/>
      <c r="R409" s="244"/>
      <c r="S409" s="244"/>
      <c r="T409" s="245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T409" s="246" t="s">
        <v>210</v>
      </c>
      <c r="AU409" s="246" t="s">
        <v>86</v>
      </c>
      <c r="AV409" s="12" t="s">
        <v>86</v>
      </c>
      <c r="AW409" s="12" t="s">
        <v>33</v>
      </c>
      <c r="AX409" s="12" t="s">
        <v>77</v>
      </c>
      <c r="AY409" s="246" t="s">
        <v>204</v>
      </c>
    </row>
    <row r="410" spans="1:51" s="12" customFormat="1" ht="12">
      <c r="A410" s="12"/>
      <c r="B410" s="235"/>
      <c r="C410" s="236"/>
      <c r="D410" s="237" t="s">
        <v>210</v>
      </c>
      <c r="E410" s="238" t="s">
        <v>1</v>
      </c>
      <c r="F410" s="239" t="s">
        <v>948</v>
      </c>
      <c r="G410" s="236"/>
      <c r="H410" s="240">
        <v>8.829</v>
      </c>
      <c r="I410" s="241"/>
      <c r="J410" s="236"/>
      <c r="K410" s="236"/>
      <c r="L410" s="242"/>
      <c r="M410" s="243"/>
      <c r="N410" s="244"/>
      <c r="O410" s="244"/>
      <c r="P410" s="244"/>
      <c r="Q410" s="244"/>
      <c r="R410" s="244"/>
      <c r="S410" s="244"/>
      <c r="T410" s="245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T410" s="246" t="s">
        <v>210</v>
      </c>
      <c r="AU410" s="246" t="s">
        <v>86</v>
      </c>
      <c r="AV410" s="12" t="s">
        <v>86</v>
      </c>
      <c r="AW410" s="12" t="s">
        <v>33</v>
      </c>
      <c r="AX410" s="12" t="s">
        <v>77</v>
      </c>
      <c r="AY410" s="246" t="s">
        <v>204</v>
      </c>
    </row>
    <row r="411" spans="1:65" s="2" customFormat="1" ht="21.75" customHeight="1">
      <c r="A411" s="38"/>
      <c r="B411" s="39"/>
      <c r="C411" s="280" t="s">
        <v>784</v>
      </c>
      <c r="D411" s="280" t="s">
        <v>366</v>
      </c>
      <c r="E411" s="281" t="s">
        <v>949</v>
      </c>
      <c r="F411" s="282" t="s">
        <v>950</v>
      </c>
      <c r="G411" s="283" t="s">
        <v>208</v>
      </c>
      <c r="H411" s="284">
        <v>2499.786</v>
      </c>
      <c r="I411" s="285"/>
      <c r="J411" s="286">
        <f>ROUND(I411*H411,0)</f>
        <v>0</v>
      </c>
      <c r="K411" s="287"/>
      <c r="L411" s="288"/>
      <c r="M411" s="289" t="s">
        <v>1</v>
      </c>
      <c r="N411" s="290" t="s">
        <v>42</v>
      </c>
      <c r="O411" s="91"/>
      <c r="P411" s="231">
        <f>O411*H411</f>
        <v>0</v>
      </c>
      <c r="Q411" s="231">
        <v>0.00127</v>
      </c>
      <c r="R411" s="231">
        <f>Q411*H411</f>
        <v>3.1747282200000004</v>
      </c>
      <c r="S411" s="231">
        <v>0</v>
      </c>
      <c r="T411" s="232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3" t="s">
        <v>488</v>
      </c>
      <c r="AT411" s="233" t="s">
        <v>366</v>
      </c>
      <c r="AU411" s="233" t="s">
        <v>86</v>
      </c>
      <c r="AY411" s="17" t="s">
        <v>204</v>
      </c>
      <c r="BE411" s="234">
        <f>IF(N411="základní",J411,0)</f>
        <v>0</v>
      </c>
      <c r="BF411" s="234">
        <f>IF(N411="snížená",J411,0)</f>
        <v>0</v>
      </c>
      <c r="BG411" s="234">
        <f>IF(N411="zákl. přenesená",J411,0)</f>
        <v>0</v>
      </c>
      <c r="BH411" s="234">
        <f>IF(N411="sníž. přenesená",J411,0)</f>
        <v>0</v>
      </c>
      <c r="BI411" s="234">
        <f>IF(N411="nulová",J411,0)</f>
        <v>0</v>
      </c>
      <c r="BJ411" s="17" t="s">
        <v>8</v>
      </c>
      <c r="BK411" s="234">
        <f>ROUND(I411*H411,0)</f>
        <v>0</v>
      </c>
      <c r="BL411" s="17" t="s">
        <v>240</v>
      </c>
      <c r="BM411" s="233" t="s">
        <v>951</v>
      </c>
    </row>
    <row r="412" spans="1:51" s="12" customFormat="1" ht="12">
      <c r="A412" s="12"/>
      <c r="B412" s="235"/>
      <c r="C412" s="236"/>
      <c r="D412" s="237" t="s">
        <v>210</v>
      </c>
      <c r="E412" s="238" t="s">
        <v>1</v>
      </c>
      <c r="F412" s="239" t="s">
        <v>952</v>
      </c>
      <c r="G412" s="236"/>
      <c r="H412" s="240">
        <v>2499.786</v>
      </c>
      <c r="I412" s="241"/>
      <c r="J412" s="236"/>
      <c r="K412" s="236"/>
      <c r="L412" s="242"/>
      <c r="M412" s="243"/>
      <c r="N412" s="244"/>
      <c r="O412" s="244"/>
      <c r="P412" s="244"/>
      <c r="Q412" s="244"/>
      <c r="R412" s="244"/>
      <c r="S412" s="244"/>
      <c r="T412" s="245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T412" s="246" t="s">
        <v>210</v>
      </c>
      <c r="AU412" s="246" t="s">
        <v>86</v>
      </c>
      <c r="AV412" s="12" t="s">
        <v>86</v>
      </c>
      <c r="AW412" s="12" t="s">
        <v>33</v>
      </c>
      <c r="AX412" s="12" t="s">
        <v>8</v>
      </c>
      <c r="AY412" s="246" t="s">
        <v>204</v>
      </c>
    </row>
    <row r="413" spans="1:65" s="2" customFormat="1" ht="21.75" customHeight="1">
      <c r="A413" s="38"/>
      <c r="B413" s="39"/>
      <c r="C413" s="221" t="s">
        <v>953</v>
      </c>
      <c r="D413" s="221" t="s">
        <v>205</v>
      </c>
      <c r="E413" s="222" t="s">
        <v>954</v>
      </c>
      <c r="F413" s="223" t="s">
        <v>955</v>
      </c>
      <c r="G413" s="224" t="s">
        <v>208</v>
      </c>
      <c r="H413" s="225">
        <v>2109.192</v>
      </c>
      <c r="I413" s="226"/>
      <c r="J413" s="227">
        <f>ROUND(I413*H413,0)</f>
        <v>0</v>
      </c>
      <c r="K413" s="228"/>
      <c r="L413" s="44"/>
      <c r="M413" s="229" t="s">
        <v>1</v>
      </c>
      <c r="N413" s="230" t="s">
        <v>42</v>
      </c>
      <c r="O413" s="91"/>
      <c r="P413" s="231">
        <f>O413*H413</f>
        <v>0</v>
      </c>
      <c r="Q413" s="231">
        <v>0</v>
      </c>
      <c r="R413" s="231">
        <f>Q413*H413</f>
        <v>0</v>
      </c>
      <c r="S413" s="231">
        <v>0</v>
      </c>
      <c r="T413" s="232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3" t="s">
        <v>240</v>
      </c>
      <c r="AT413" s="233" t="s">
        <v>205</v>
      </c>
      <c r="AU413" s="233" t="s">
        <v>86</v>
      </c>
      <c r="AY413" s="17" t="s">
        <v>204</v>
      </c>
      <c r="BE413" s="234">
        <f>IF(N413="základní",J413,0)</f>
        <v>0</v>
      </c>
      <c r="BF413" s="234">
        <f>IF(N413="snížená",J413,0)</f>
        <v>0</v>
      </c>
      <c r="BG413" s="234">
        <f>IF(N413="zákl. přenesená",J413,0)</f>
        <v>0</v>
      </c>
      <c r="BH413" s="234">
        <f>IF(N413="sníž. přenesená",J413,0)</f>
        <v>0</v>
      </c>
      <c r="BI413" s="234">
        <f>IF(N413="nulová",J413,0)</f>
        <v>0</v>
      </c>
      <c r="BJ413" s="17" t="s">
        <v>8</v>
      </c>
      <c r="BK413" s="234">
        <f>ROUND(I413*H413,0)</f>
        <v>0</v>
      </c>
      <c r="BL413" s="17" t="s">
        <v>240</v>
      </c>
      <c r="BM413" s="233" t="s">
        <v>956</v>
      </c>
    </row>
    <row r="414" spans="1:51" s="12" customFormat="1" ht="12">
      <c r="A414" s="12"/>
      <c r="B414" s="235"/>
      <c r="C414" s="236"/>
      <c r="D414" s="237" t="s">
        <v>210</v>
      </c>
      <c r="E414" s="238" t="s">
        <v>1</v>
      </c>
      <c r="F414" s="239" t="s">
        <v>942</v>
      </c>
      <c r="G414" s="236"/>
      <c r="H414" s="240">
        <v>2058.282</v>
      </c>
      <c r="I414" s="241"/>
      <c r="J414" s="236"/>
      <c r="K414" s="236"/>
      <c r="L414" s="242"/>
      <c r="M414" s="243"/>
      <c r="N414" s="244"/>
      <c r="O414" s="244"/>
      <c r="P414" s="244"/>
      <c r="Q414" s="244"/>
      <c r="R414" s="244"/>
      <c r="S414" s="244"/>
      <c r="T414" s="245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T414" s="246" t="s">
        <v>210</v>
      </c>
      <c r="AU414" s="246" t="s">
        <v>86</v>
      </c>
      <c r="AV414" s="12" t="s">
        <v>86</v>
      </c>
      <c r="AW414" s="12" t="s">
        <v>33</v>
      </c>
      <c r="AX414" s="12" t="s">
        <v>77</v>
      </c>
      <c r="AY414" s="246" t="s">
        <v>204</v>
      </c>
    </row>
    <row r="415" spans="1:51" s="12" customFormat="1" ht="12">
      <c r="A415" s="12"/>
      <c r="B415" s="235"/>
      <c r="C415" s="236"/>
      <c r="D415" s="237" t="s">
        <v>210</v>
      </c>
      <c r="E415" s="238" t="s">
        <v>1</v>
      </c>
      <c r="F415" s="239" t="s">
        <v>957</v>
      </c>
      <c r="G415" s="236"/>
      <c r="H415" s="240">
        <v>50.91</v>
      </c>
      <c r="I415" s="241"/>
      <c r="J415" s="236"/>
      <c r="K415" s="236"/>
      <c r="L415" s="242"/>
      <c r="M415" s="243"/>
      <c r="N415" s="244"/>
      <c r="O415" s="244"/>
      <c r="P415" s="244"/>
      <c r="Q415" s="244"/>
      <c r="R415" s="244"/>
      <c r="S415" s="244"/>
      <c r="T415" s="245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T415" s="246" t="s">
        <v>210</v>
      </c>
      <c r="AU415" s="246" t="s">
        <v>86</v>
      </c>
      <c r="AV415" s="12" t="s">
        <v>86</v>
      </c>
      <c r="AW415" s="12" t="s">
        <v>33</v>
      </c>
      <c r="AX415" s="12" t="s">
        <v>77</v>
      </c>
      <c r="AY415" s="246" t="s">
        <v>204</v>
      </c>
    </row>
    <row r="416" spans="1:65" s="2" customFormat="1" ht="21.75" customHeight="1">
      <c r="A416" s="38"/>
      <c r="B416" s="39"/>
      <c r="C416" s="221" t="s">
        <v>160</v>
      </c>
      <c r="D416" s="221" t="s">
        <v>205</v>
      </c>
      <c r="E416" s="222" t="s">
        <v>958</v>
      </c>
      <c r="F416" s="223" t="s">
        <v>959</v>
      </c>
      <c r="G416" s="224" t="s">
        <v>208</v>
      </c>
      <c r="H416" s="225">
        <v>2058.282</v>
      </c>
      <c r="I416" s="226"/>
      <c r="J416" s="227">
        <f>ROUND(I416*H416,0)</f>
        <v>0</v>
      </c>
      <c r="K416" s="228"/>
      <c r="L416" s="44"/>
      <c r="M416" s="229" t="s">
        <v>1</v>
      </c>
      <c r="N416" s="230" t="s">
        <v>42</v>
      </c>
      <c r="O416" s="91"/>
      <c r="P416" s="231">
        <f>O416*H416</f>
        <v>0</v>
      </c>
      <c r="Q416" s="231">
        <v>0</v>
      </c>
      <c r="R416" s="231">
        <f>Q416*H416</f>
        <v>0</v>
      </c>
      <c r="S416" s="231">
        <v>0</v>
      </c>
      <c r="T416" s="232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3" t="s">
        <v>240</v>
      </c>
      <c r="AT416" s="233" t="s">
        <v>205</v>
      </c>
      <c r="AU416" s="233" t="s">
        <v>86</v>
      </c>
      <c r="AY416" s="17" t="s">
        <v>204</v>
      </c>
      <c r="BE416" s="234">
        <f>IF(N416="základní",J416,0)</f>
        <v>0</v>
      </c>
      <c r="BF416" s="234">
        <f>IF(N416="snížená",J416,0)</f>
        <v>0</v>
      </c>
      <c r="BG416" s="234">
        <f>IF(N416="zákl. přenesená",J416,0)</f>
        <v>0</v>
      </c>
      <c r="BH416" s="234">
        <f>IF(N416="sníž. přenesená",J416,0)</f>
        <v>0</v>
      </c>
      <c r="BI416" s="234">
        <f>IF(N416="nulová",J416,0)</f>
        <v>0</v>
      </c>
      <c r="BJ416" s="17" t="s">
        <v>8</v>
      </c>
      <c r="BK416" s="234">
        <f>ROUND(I416*H416,0)</f>
        <v>0</v>
      </c>
      <c r="BL416" s="17" t="s">
        <v>240</v>
      </c>
      <c r="BM416" s="233" t="s">
        <v>960</v>
      </c>
    </row>
    <row r="417" spans="1:51" s="12" customFormat="1" ht="12">
      <c r="A417" s="12"/>
      <c r="B417" s="235"/>
      <c r="C417" s="236"/>
      <c r="D417" s="237" t="s">
        <v>210</v>
      </c>
      <c r="E417" s="238" t="s">
        <v>1</v>
      </c>
      <c r="F417" s="239" t="s">
        <v>942</v>
      </c>
      <c r="G417" s="236"/>
      <c r="H417" s="240">
        <v>2058.282</v>
      </c>
      <c r="I417" s="241"/>
      <c r="J417" s="236"/>
      <c r="K417" s="236"/>
      <c r="L417" s="242"/>
      <c r="M417" s="243"/>
      <c r="N417" s="244"/>
      <c r="O417" s="244"/>
      <c r="P417" s="244"/>
      <c r="Q417" s="244"/>
      <c r="R417" s="244"/>
      <c r="S417" s="244"/>
      <c r="T417" s="245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T417" s="246" t="s">
        <v>210</v>
      </c>
      <c r="AU417" s="246" t="s">
        <v>86</v>
      </c>
      <c r="AV417" s="12" t="s">
        <v>86</v>
      </c>
      <c r="AW417" s="12" t="s">
        <v>33</v>
      </c>
      <c r="AX417" s="12" t="s">
        <v>77</v>
      </c>
      <c r="AY417" s="246" t="s">
        <v>204</v>
      </c>
    </row>
    <row r="418" spans="1:65" s="2" customFormat="1" ht="21.75" customHeight="1">
      <c r="A418" s="38"/>
      <c r="B418" s="39"/>
      <c r="C418" s="221" t="s">
        <v>961</v>
      </c>
      <c r="D418" s="221" t="s">
        <v>205</v>
      </c>
      <c r="E418" s="222" t="s">
        <v>962</v>
      </c>
      <c r="F418" s="223" t="s">
        <v>963</v>
      </c>
      <c r="G418" s="224" t="s">
        <v>208</v>
      </c>
      <c r="H418" s="225">
        <v>24.873</v>
      </c>
      <c r="I418" s="226"/>
      <c r="J418" s="227">
        <f>ROUND(I418*H418,0)</f>
        <v>0</v>
      </c>
      <c r="K418" s="228"/>
      <c r="L418" s="44"/>
      <c r="M418" s="229" t="s">
        <v>1</v>
      </c>
      <c r="N418" s="230" t="s">
        <v>42</v>
      </c>
      <c r="O418" s="91"/>
      <c r="P418" s="231">
        <f>O418*H418</f>
        <v>0</v>
      </c>
      <c r="Q418" s="231">
        <v>0</v>
      </c>
      <c r="R418" s="231">
        <f>Q418*H418</f>
        <v>0</v>
      </c>
      <c r="S418" s="231">
        <v>0</v>
      </c>
      <c r="T418" s="232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3" t="s">
        <v>240</v>
      </c>
      <c r="AT418" s="233" t="s">
        <v>205</v>
      </c>
      <c r="AU418" s="233" t="s">
        <v>86</v>
      </c>
      <c r="AY418" s="17" t="s">
        <v>204</v>
      </c>
      <c r="BE418" s="234">
        <f>IF(N418="základní",J418,0)</f>
        <v>0</v>
      </c>
      <c r="BF418" s="234">
        <f>IF(N418="snížená",J418,0)</f>
        <v>0</v>
      </c>
      <c r="BG418" s="234">
        <f>IF(N418="zákl. přenesená",J418,0)</f>
        <v>0</v>
      </c>
      <c r="BH418" s="234">
        <f>IF(N418="sníž. přenesená",J418,0)</f>
        <v>0</v>
      </c>
      <c r="BI418" s="234">
        <f>IF(N418="nulová",J418,0)</f>
        <v>0</v>
      </c>
      <c r="BJ418" s="17" t="s">
        <v>8</v>
      </c>
      <c r="BK418" s="234">
        <f>ROUND(I418*H418,0)</f>
        <v>0</v>
      </c>
      <c r="BL418" s="17" t="s">
        <v>240</v>
      </c>
      <c r="BM418" s="233" t="s">
        <v>964</v>
      </c>
    </row>
    <row r="419" spans="1:65" s="2" customFormat="1" ht="21.75" customHeight="1">
      <c r="A419" s="38"/>
      <c r="B419" s="39"/>
      <c r="C419" s="221" t="s">
        <v>790</v>
      </c>
      <c r="D419" s="221" t="s">
        <v>205</v>
      </c>
      <c r="E419" s="222" t="s">
        <v>965</v>
      </c>
      <c r="F419" s="223" t="s">
        <v>966</v>
      </c>
      <c r="G419" s="224" t="s">
        <v>208</v>
      </c>
      <c r="H419" s="225">
        <v>24.873</v>
      </c>
      <c r="I419" s="226"/>
      <c r="J419" s="227">
        <f>ROUND(I419*H419,0)</f>
        <v>0</v>
      </c>
      <c r="K419" s="228"/>
      <c r="L419" s="44"/>
      <c r="M419" s="229" t="s">
        <v>1</v>
      </c>
      <c r="N419" s="230" t="s">
        <v>42</v>
      </c>
      <c r="O419" s="91"/>
      <c r="P419" s="231">
        <f>O419*H419</f>
        <v>0</v>
      </c>
      <c r="Q419" s="231">
        <v>0</v>
      </c>
      <c r="R419" s="231">
        <f>Q419*H419</f>
        <v>0</v>
      </c>
      <c r="S419" s="231">
        <v>0</v>
      </c>
      <c r="T419" s="232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3" t="s">
        <v>240</v>
      </c>
      <c r="AT419" s="233" t="s">
        <v>205</v>
      </c>
      <c r="AU419" s="233" t="s">
        <v>86</v>
      </c>
      <c r="AY419" s="17" t="s">
        <v>204</v>
      </c>
      <c r="BE419" s="234">
        <f>IF(N419="základní",J419,0)</f>
        <v>0</v>
      </c>
      <c r="BF419" s="234">
        <f>IF(N419="snížená",J419,0)</f>
        <v>0</v>
      </c>
      <c r="BG419" s="234">
        <f>IF(N419="zákl. přenesená",J419,0)</f>
        <v>0</v>
      </c>
      <c r="BH419" s="234">
        <f>IF(N419="sníž. přenesená",J419,0)</f>
        <v>0</v>
      </c>
      <c r="BI419" s="234">
        <f>IF(N419="nulová",J419,0)</f>
        <v>0</v>
      </c>
      <c r="BJ419" s="17" t="s">
        <v>8</v>
      </c>
      <c r="BK419" s="234">
        <f>ROUND(I419*H419,0)</f>
        <v>0</v>
      </c>
      <c r="BL419" s="17" t="s">
        <v>240</v>
      </c>
      <c r="BM419" s="233" t="s">
        <v>967</v>
      </c>
    </row>
    <row r="420" spans="1:65" s="2" customFormat="1" ht="21.75" customHeight="1">
      <c r="A420" s="38"/>
      <c r="B420" s="39"/>
      <c r="C420" s="280" t="s">
        <v>968</v>
      </c>
      <c r="D420" s="280" t="s">
        <v>366</v>
      </c>
      <c r="E420" s="281" t="s">
        <v>969</v>
      </c>
      <c r="F420" s="282" t="s">
        <v>970</v>
      </c>
      <c r="G420" s="283" t="s">
        <v>208</v>
      </c>
      <c r="H420" s="284">
        <v>5060.664</v>
      </c>
      <c r="I420" s="285"/>
      <c r="J420" s="286">
        <f>ROUND(I420*H420,0)</f>
        <v>0</v>
      </c>
      <c r="K420" s="287"/>
      <c r="L420" s="288"/>
      <c r="M420" s="289" t="s">
        <v>1</v>
      </c>
      <c r="N420" s="290" t="s">
        <v>42</v>
      </c>
      <c r="O420" s="91"/>
      <c r="P420" s="231">
        <f>O420*H420</f>
        <v>0</v>
      </c>
      <c r="Q420" s="231">
        <v>0.0003</v>
      </c>
      <c r="R420" s="231">
        <f>Q420*H420</f>
        <v>1.5181991999999997</v>
      </c>
      <c r="S420" s="231">
        <v>0</v>
      </c>
      <c r="T420" s="232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3" t="s">
        <v>488</v>
      </c>
      <c r="AT420" s="233" t="s">
        <v>366</v>
      </c>
      <c r="AU420" s="233" t="s">
        <v>86</v>
      </c>
      <c r="AY420" s="17" t="s">
        <v>204</v>
      </c>
      <c r="BE420" s="234">
        <f>IF(N420="základní",J420,0)</f>
        <v>0</v>
      </c>
      <c r="BF420" s="234">
        <f>IF(N420="snížená",J420,0)</f>
        <v>0</v>
      </c>
      <c r="BG420" s="234">
        <f>IF(N420="zákl. přenesená",J420,0)</f>
        <v>0</v>
      </c>
      <c r="BH420" s="234">
        <f>IF(N420="sníž. přenesená",J420,0)</f>
        <v>0</v>
      </c>
      <c r="BI420" s="234">
        <f>IF(N420="nulová",J420,0)</f>
        <v>0</v>
      </c>
      <c r="BJ420" s="17" t="s">
        <v>8</v>
      </c>
      <c r="BK420" s="234">
        <f>ROUND(I420*H420,0)</f>
        <v>0</v>
      </c>
      <c r="BL420" s="17" t="s">
        <v>240</v>
      </c>
      <c r="BM420" s="233" t="s">
        <v>971</v>
      </c>
    </row>
    <row r="421" spans="1:51" s="12" customFormat="1" ht="12">
      <c r="A421" s="12"/>
      <c r="B421" s="235"/>
      <c r="C421" s="236"/>
      <c r="D421" s="237" t="s">
        <v>210</v>
      </c>
      <c r="E421" s="238" t="s">
        <v>1</v>
      </c>
      <c r="F421" s="239" t="s">
        <v>972</v>
      </c>
      <c r="G421" s="236"/>
      <c r="H421" s="240">
        <v>5060.664</v>
      </c>
      <c r="I421" s="241"/>
      <c r="J421" s="236"/>
      <c r="K421" s="236"/>
      <c r="L421" s="242"/>
      <c r="M421" s="243"/>
      <c r="N421" s="244"/>
      <c r="O421" s="244"/>
      <c r="P421" s="244"/>
      <c r="Q421" s="244"/>
      <c r="R421" s="244"/>
      <c r="S421" s="244"/>
      <c r="T421" s="245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T421" s="246" t="s">
        <v>210</v>
      </c>
      <c r="AU421" s="246" t="s">
        <v>86</v>
      </c>
      <c r="AV421" s="12" t="s">
        <v>86</v>
      </c>
      <c r="AW421" s="12" t="s">
        <v>33</v>
      </c>
      <c r="AX421" s="12" t="s">
        <v>8</v>
      </c>
      <c r="AY421" s="246" t="s">
        <v>204</v>
      </c>
    </row>
    <row r="422" spans="1:65" s="2" customFormat="1" ht="21.75" customHeight="1">
      <c r="A422" s="38"/>
      <c r="B422" s="39"/>
      <c r="C422" s="221" t="s">
        <v>794</v>
      </c>
      <c r="D422" s="221" t="s">
        <v>205</v>
      </c>
      <c r="E422" s="222" t="s">
        <v>973</v>
      </c>
      <c r="F422" s="223" t="s">
        <v>974</v>
      </c>
      <c r="G422" s="224" t="s">
        <v>230</v>
      </c>
      <c r="H422" s="225">
        <v>5.071</v>
      </c>
      <c r="I422" s="226"/>
      <c r="J422" s="227">
        <f>ROUND(I422*H422,0)</f>
        <v>0</v>
      </c>
      <c r="K422" s="228"/>
      <c r="L422" s="44"/>
      <c r="M422" s="229" t="s">
        <v>1</v>
      </c>
      <c r="N422" s="230" t="s">
        <v>42</v>
      </c>
      <c r="O422" s="91"/>
      <c r="P422" s="231">
        <f>O422*H422</f>
        <v>0</v>
      </c>
      <c r="Q422" s="231">
        <v>0</v>
      </c>
      <c r="R422" s="231">
        <f>Q422*H422</f>
        <v>0</v>
      </c>
      <c r="S422" s="231">
        <v>0</v>
      </c>
      <c r="T422" s="232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3" t="s">
        <v>240</v>
      </c>
      <c r="AT422" s="233" t="s">
        <v>205</v>
      </c>
      <c r="AU422" s="233" t="s">
        <v>86</v>
      </c>
      <c r="AY422" s="17" t="s">
        <v>204</v>
      </c>
      <c r="BE422" s="234">
        <f>IF(N422="základní",J422,0)</f>
        <v>0</v>
      </c>
      <c r="BF422" s="234">
        <f>IF(N422="snížená",J422,0)</f>
        <v>0</v>
      </c>
      <c r="BG422" s="234">
        <f>IF(N422="zákl. přenesená",J422,0)</f>
        <v>0</v>
      </c>
      <c r="BH422" s="234">
        <f>IF(N422="sníž. přenesená",J422,0)</f>
        <v>0</v>
      </c>
      <c r="BI422" s="234">
        <f>IF(N422="nulová",J422,0)</f>
        <v>0</v>
      </c>
      <c r="BJ422" s="17" t="s">
        <v>8</v>
      </c>
      <c r="BK422" s="234">
        <f>ROUND(I422*H422,0)</f>
        <v>0</v>
      </c>
      <c r="BL422" s="17" t="s">
        <v>240</v>
      </c>
      <c r="BM422" s="233" t="s">
        <v>975</v>
      </c>
    </row>
    <row r="423" spans="1:63" s="11" customFormat="1" ht="22.8" customHeight="1">
      <c r="A423" s="11"/>
      <c r="B423" s="207"/>
      <c r="C423" s="208"/>
      <c r="D423" s="209" t="s">
        <v>76</v>
      </c>
      <c r="E423" s="268" t="s">
        <v>976</v>
      </c>
      <c r="F423" s="268" t="s">
        <v>977</v>
      </c>
      <c r="G423" s="208"/>
      <c r="H423" s="208"/>
      <c r="I423" s="211"/>
      <c r="J423" s="269">
        <f>BK423</f>
        <v>0</v>
      </c>
      <c r="K423" s="208"/>
      <c r="L423" s="213"/>
      <c r="M423" s="214"/>
      <c r="N423" s="215"/>
      <c r="O423" s="215"/>
      <c r="P423" s="216">
        <f>SUM(P424:P445)</f>
        <v>0</v>
      </c>
      <c r="Q423" s="215"/>
      <c r="R423" s="216">
        <f>SUM(R424:R445)</f>
        <v>5.8316628</v>
      </c>
      <c r="S423" s="215"/>
      <c r="T423" s="217">
        <f>SUM(T424:T445)</f>
        <v>0</v>
      </c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R423" s="218" t="s">
        <v>86</v>
      </c>
      <c r="AT423" s="219" t="s">
        <v>76</v>
      </c>
      <c r="AU423" s="219" t="s">
        <v>8</v>
      </c>
      <c r="AY423" s="218" t="s">
        <v>204</v>
      </c>
      <c r="BK423" s="220">
        <f>SUM(BK424:BK445)</f>
        <v>0</v>
      </c>
    </row>
    <row r="424" spans="1:65" s="2" customFormat="1" ht="33" customHeight="1">
      <c r="A424" s="38"/>
      <c r="B424" s="39"/>
      <c r="C424" s="221" t="s">
        <v>978</v>
      </c>
      <c r="D424" s="221" t="s">
        <v>205</v>
      </c>
      <c r="E424" s="222" t="s">
        <v>979</v>
      </c>
      <c r="F424" s="223" t="s">
        <v>980</v>
      </c>
      <c r="G424" s="224" t="s">
        <v>208</v>
      </c>
      <c r="H424" s="225">
        <v>105.039</v>
      </c>
      <c r="I424" s="226"/>
      <c r="J424" s="227">
        <f>ROUND(I424*H424,0)</f>
        <v>0</v>
      </c>
      <c r="K424" s="228"/>
      <c r="L424" s="44"/>
      <c r="M424" s="229" t="s">
        <v>1</v>
      </c>
      <c r="N424" s="230" t="s">
        <v>42</v>
      </c>
      <c r="O424" s="91"/>
      <c r="P424" s="231">
        <f>O424*H424</f>
        <v>0</v>
      </c>
      <c r="Q424" s="231">
        <v>0.0108</v>
      </c>
      <c r="R424" s="231">
        <f>Q424*H424</f>
        <v>1.1344212</v>
      </c>
      <c r="S424" s="231">
        <v>0</v>
      </c>
      <c r="T424" s="232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3" t="s">
        <v>240</v>
      </c>
      <c r="AT424" s="233" t="s">
        <v>205</v>
      </c>
      <c r="AU424" s="233" t="s">
        <v>86</v>
      </c>
      <c r="AY424" s="17" t="s">
        <v>204</v>
      </c>
      <c r="BE424" s="234">
        <f>IF(N424="základní",J424,0)</f>
        <v>0</v>
      </c>
      <c r="BF424" s="234">
        <f>IF(N424="snížená",J424,0)</f>
        <v>0</v>
      </c>
      <c r="BG424" s="234">
        <f>IF(N424="zákl. přenesená",J424,0)</f>
        <v>0</v>
      </c>
      <c r="BH424" s="234">
        <f>IF(N424="sníž. přenesená",J424,0)</f>
        <v>0</v>
      </c>
      <c r="BI424" s="234">
        <f>IF(N424="nulová",J424,0)</f>
        <v>0</v>
      </c>
      <c r="BJ424" s="17" t="s">
        <v>8</v>
      </c>
      <c r="BK424" s="234">
        <f>ROUND(I424*H424,0)</f>
        <v>0</v>
      </c>
      <c r="BL424" s="17" t="s">
        <v>240</v>
      </c>
      <c r="BM424" s="233" t="s">
        <v>981</v>
      </c>
    </row>
    <row r="425" spans="1:51" s="12" customFormat="1" ht="12">
      <c r="A425" s="12"/>
      <c r="B425" s="235"/>
      <c r="C425" s="236"/>
      <c r="D425" s="237" t="s">
        <v>210</v>
      </c>
      <c r="E425" s="238" t="s">
        <v>1</v>
      </c>
      <c r="F425" s="239" t="s">
        <v>982</v>
      </c>
      <c r="G425" s="236"/>
      <c r="H425" s="240">
        <v>8.4</v>
      </c>
      <c r="I425" s="241"/>
      <c r="J425" s="236"/>
      <c r="K425" s="236"/>
      <c r="L425" s="242"/>
      <c r="M425" s="243"/>
      <c r="N425" s="244"/>
      <c r="O425" s="244"/>
      <c r="P425" s="244"/>
      <c r="Q425" s="244"/>
      <c r="R425" s="244"/>
      <c r="S425" s="244"/>
      <c r="T425" s="245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T425" s="246" t="s">
        <v>210</v>
      </c>
      <c r="AU425" s="246" t="s">
        <v>86</v>
      </c>
      <c r="AV425" s="12" t="s">
        <v>86</v>
      </c>
      <c r="AW425" s="12" t="s">
        <v>33</v>
      </c>
      <c r="AX425" s="12" t="s">
        <v>77</v>
      </c>
      <c r="AY425" s="246" t="s">
        <v>204</v>
      </c>
    </row>
    <row r="426" spans="1:51" s="12" customFormat="1" ht="12">
      <c r="A426" s="12"/>
      <c r="B426" s="235"/>
      <c r="C426" s="236"/>
      <c r="D426" s="237" t="s">
        <v>210</v>
      </c>
      <c r="E426" s="238" t="s">
        <v>1</v>
      </c>
      <c r="F426" s="239" t="s">
        <v>983</v>
      </c>
      <c r="G426" s="236"/>
      <c r="H426" s="240">
        <v>49.04</v>
      </c>
      <c r="I426" s="241"/>
      <c r="J426" s="236"/>
      <c r="K426" s="236"/>
      <c r="L426" s="242"/>
      <c r="M426" s="243"/>
      <c r="N426" s="244"/>
      <c r="O426" s="244"/>
      <c r="P426" s="244"/>
      <c r="Q426" s="244"/>
      <c r="R426" s="244"/>
      <c r="S426" s="244"/>
      <c r="T426" s="245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T426" s="246" t="s">
        <v>210</v>
      </c>
      <c r="AU426" s="246" t="s">
        <v>86</v>
      </c>
      <c r="AV426" s="12" t="s">
        <v>86</v>
      </c>
      <c r="AW426" s="12" t="s">
        <v>33</v>
      </c>
      <c r="AX426" s="12" t="s">
        <v>77</v>
      </c>
      <c r="AY426" s="246" t="s">
        <v>204</v>
      </c>
    </row>
    <row r="427" spans="1:51" s="12" customFormat="1" ht="12">
      <c r="A427" s="12"/>
      <c r="B427" s="235"/>
      <c r="C427" s="236"/>
      <c r="D427" s="237" t="s">
        <v>210</v>
      </c>
      <c r="E427" s="238" t="s">
        <v>1</v>
      </c>
      <c r="F427" s="239" t="s">
        <v>984</v>
      </c>
      <c r="G427" s="236"/>
      <c r="H427" s="240">
        <v>19.616</v>
      </c>
      <c r="I427" s="241"/>
      <c r="J427" s="236"/>
      <c r="K427" s="236"/>
      <c r="L427" s="242"/>
      <c r="M427" s="243"/>
      <c r="N427" s="244"/>
      <c r="O427" s="244"/>
      <c r="P427" s="244"/>
      <c r="Q427" s="244"/>
      <c r="R427" s="244"/>
      <c r="S427" s="244"/>
      <c r="T427" s="245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T427" s="246" t="s">
        <v>210</v>
      </c>
      <c r="AU427" s="246" t="s">
        <v>86</v>
      </c>
      <c r="AV427" s="12" t="s">
        <v>86</v>
      </c>
      <c r="AW427" s="12" t="s">
        <v>33</v>
      </c>
      <c r="AX427" s="12" t="s">
        <v>77</v>
      </c>
      <c r="AY427" s="246" t="s">
        <v>204</v>
      </c>
    </row>
    <row r="428" spans="1:51" s="12" customFormat="1" ht="12">
      <c r="A428" s="12"/>
      <c r="B428" s="235"/>
      <c r="C428" s="236"/>
      <c r="D428" s="237" t="s">
        <v>210</v>
      </c>
      <c r="E428" s="238" t="s">
        <v>1</v>
      </c>
      <c r="F428" s="239" t="s">
        <v>985</v>
      </c>
      <c r="G428" s="236"/>
      <c r="H428" s="240">
        <v>6.203</v>
      </c>
      <c r="I428" s="241"/>
      <c r="J428" s="236"/>
      <c r="K428" s="236"/>
      <c r="L428" s="242"/>
      <c r="M428" s="243"/>
      <c r="N428" s="244"/>
      <c r="O428" s="244"/>
      <c r="P428" s="244"/>
      <c r="Q428" s="244"/>
      <c r="R428" s="244"/>
      <c r="S428" s="244"/>
      <c r="T428" s="245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T428" s="246" t="s">
        <v>210</v>
      </c>
      <c r="AU428" s="246" t="s">
        <v>86</v>
      </c>
      <c r="AV428" s="12" t="s">
        <v>86</v>
      </c>
      <c r="AW428" s="12" t="s">
        <v>33</v>
      </c>
      <c r="AX428" s="12" t="s">
        <v>77</v>
      </c>
      <c r="AY428" s="246" t="s">
        <v>204</v>
      </c>
    </row>
    <row r="429" spans="1:51" s="12" customFormat="1" ht="12">
      <c r="A429" s="12"/>
      <c r="B429" s="235"/>
      <c r="C429" s="236"/>
      <c r="D429" s="237" t="s">
        <v>210</v>
      </c>
      <c r="E429" s="238" t="s">
        <v>1</v>
      </c>
      <c r="F429" s="239" t="s">
        <v>986</v>
      </c>
      <c r="G429" s="236"/>
      <c r="H429" s="240">
        <v>5.28</v>
      </c>
      <c r="I429" s="241"/>
      <c r="J429" s="236"/>
      <c r="K429" s="236"/>
      <c r="L429" s="242"/>
      <c r="M429" s="243"/>
      <c r="N429" s="244"/>
      <c r="O429" s="244"/>
      <c r="P429" s="244"/>
      <c r="Q429" s="244"/>
      <c r="R429" s="244"/>
      <c r="S429" s="244"/>
      <c r="T429" s="245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T429" s="246" t="s">
        <v>210</v>
      </c>
      <c r="AU429" s="246" t="s">
        <v>86</v>
      </c>
      <c r="AV429" s="12" t="s">
        <v>86</v>
      </c>
      <c r="AW429" s="12" t="s">
        <v>33</v>
      </c>
      <c r="AX429" s="12" t="s">
        <v>77</v>
      </c>
      <c r="AY429" s="246" t="s">
        <v>204</v>
      </c>
    </row>
    <row r="430" spans="1:51" s="12" customFormat="1" ht="12">
      <c r="A430" s="12"/>
      <c r="B430" s="235"/>
      <c r="C430" s="236"/>
      <c r="D430" s="237" t="s">
        <v>210</v>
      </c>
      <c r="E430" s="238" t="s">
        <v>1</v>
      </c>
      <c r="F430" s="239" t="s">
        <v>987</v>
      </c>
      <c r="G430" s="236"/>
      <c r="H430" s="240">
        <v>16.5</v>
      </c>
      <c r="I430" s="241"/>
      <c r="J430" s="236"/>
      <c r="K430" s="236"/>
      <c r="L430" s="242"/>
      <c r="M430" s="243"/>
      <c r="N430" s="244"/>
      <c r="O430" s="244"/>
      <c r="P430" s="244"/>
      <c r="Q430" s="244"/>
      <c r="R430" s="244"/>
      <c r="S430" s="244"/>
      <c r="T430" s="245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T430" s="246" t="s">
        <v>210</v>
      </c>
      <c r="AU430" s="246" t="s">
        <v>86</v>
      </c>
      <c r="AV430" s="12" t="s">
        <v>86</v>
      </c>
      <c r="AW430" s="12" t="s">
        <v>33</v>
      </c>
      <c r="AX430" s="12" t="s">
        <v>77</v>
      </c>
      <c r="AY430" s="246" t="s">
        <v>204</v>
      </c>
    </row>
    <row r="431" spans="1:65" s="2" customFormat="1" ht="21.75" customHeight="1">
      <c r="A431" s="38"/>
      <c r="B431" s="39"/>
      <c r="C431" s="221" t="s">
        <v>807</v>
      </c>
      <c r="D431" s="221" t="s">
        <v>205</v>
      </c>
      <c r="E431" s="222" t="s">
        <v>988</v>
      </c>
      <c r="F431" s="223" t="s">
        <v>989</v>
      </c>
      <c r="G431" s="224" t="s">
        <v>473</v>
      </c>
      <c r="H431" s="225">
        <v>1097.11</v>
      </c>
      <c r="I431" s="226"/>
      <c r="J431" s="227">
        <f>ROUND(I431*H431,0)</f>
        <v>0</v>
      </c>
      <c r="K431" s="228"/>
      <c r="L431" s="44"/>
      <c r="M431" s="229" t="s">
        <v>1</v>
      </c>
      <c r="N431" s="230" t="s">
        <v>42</v>
      </c>
      <c r="O431" s="91"/>
      <c r="P431" s="231">
        <f>O431*H431</f>
        <v>0</v>
      </c>
      <c r="Q431" s="231">
        <v>0</v>
      </c>
      <c r="R431" s="231">
        <f>Q431*H431</f>
        <v>0</v>
      </c>
      <c r="S431" s="231">
        <v>0</v>
      </c>
      <c r="T431" s="232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3" t="s">
        <v>240</v>
      </c>
      <c r="AT431" s="233" t="s">
        <v>205</v>
      </c>
      <c r="AU431" s="233" t="s">
        <v>86</v>
      </c>
      <c r="AY431" s="17" t="s">
        <v>204</v>
      </c>
      <c r="BE431" s="234">
        <f>IF(N431="základní",J431,0)</f>
        <v>0</v>
      </c>
      <c r="BF431" s="234">
        <f>IF(N431="snížená",J431,0)</f>
        <v>0</v>
      </c>
      <c r="BG431" s="234">
        <f>IF(N431="zákl. přenesená",J431,0)</f>
        <v>0</v>
      </c>
      <c r="BH431" s="234">
        <f>IF(N431="sníž. přenesená",J431,0)</f>
        <v>0</v>
      </c>
      <c r="BI431" s="234">
        <f>IF(N431="nulová",J431,0)</f>
        <v>0</v>
      </c>
      <c r="BJ431" s="17" t="s">
        <v>8</v>
      </c>
      <c r="BK431" s="234">
        <f>ROUND(I431*H431,0)</f>
        <v>0</v>
      </c>
      <c r="BL431" s="17" t="s">
        <v>240</v>
      </c>
      <c r="BM431" s="233" t="s">
        <v>990</v>
      </c>
    </row>
    <row r="432" spans="1:51" s="12" customFormat="1" ht="12">
      <c r="A432" s="12"/>
      <c r="B432" s="235"/>
      <c r="C432" s="236"/>
      <c r="D432" s="237" t="s">
        <v>210</v>
      </c>
      <c r="E432" s="238" t="s">
        <v>1</v>
      </c>
      <c r="F432" s="239" t="s">
        <v>991</v>
      </c>
      <c r="G432" s="236"/>
      <c r="H432" s="240">
        <v>112</v>
      </c>
      <c r="I432" s="241"/>
      <c r="J432" s="236"/>
      <c r="K432" s="236"/>
      <c r="L432" s="242"/>
      <c r="M432" s="243"/>
      <c r="N432" s="244"/>
      <c r="O432" s="244"/>
      <c r="P432" s="244"/>
      <c r="Q432" s="244"/>
      <c r="R432" s="244"/>
      <c r="S432" s="244"/>
      <c r="T432" s="245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T432" s="246" t="s">
        <v>210</v>
      </c>
      <c r="AU432" s="246" t="s">
        <v>86</v>
      </c>
      <c r="AV432" s="12" t="s">
        <v>86</v>
      </c>
      <c r="AW432" s="12" t="s">
        <v>33</v>
      </c>
      <c r="AX432" s="12" t="s">
        <v>77</v>
      </c>
      <c r="AY432" s="246" t="s">
        <v>204</v>
      </c>
    </row>
    <row r="433" spans="1:51" s="12" customFormat="1" ht="12">
      <c r="A433" s="12"/>
      <c r="B433" s="235"/>
      <c r="C433" s="236"/>
      <c r="D433" s="237" t="s">
        <v>210</v>
      </c>
      <c r="E433" s="238" t="s">
        <v>1</v>
      </c>
      <c r="F433" s="239" t="s">
        <v>992</v>
      </c>
      <c r="G433" s="236"/>
      <c r="H433" s="240">
        <v>392.32</v>
      </c>
      <c r="I433" s="241"/>
      <c r="J433" s="236"/>
      <c r="K433" s="236"/>
      <c r="L433" s="242"/>
      <c r="M433" s="243"/>
      <c r="N433" s="244"/>
      <c r="O433" s="244"/>
      <c r="P433" s="244"/>
      <c r="Q433" s="244"/>
      <c r="R433" s="244"/>
      <c r="S433" s="244"/>
      <c r="T433" s="245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T433" s="246" t="s">
        <v>210</v>
      </c>
      <c r="AU433" s="246" t="s">
        <v>86</v>
      </c>
      <c r="AV433" s="12" t="s">
        <v>86</v>
      </c>
      <c r="AW433" s="12" t="s">
        <v>33</v>
      </c>
      <c r="AX433" s="12" t="s">
        <v>77</v>
      </c>
      <c r="AY433" s="246" t="s">
        <v>204</v>
      </c>
    </row>
    <row r="434" spans="1:51" s="12" customFormat="1" ht="12">
      <c r="A434" s="12"/>
      <c r="B434" s="235"/>
      <c r="C434" s="236"/>
      <c r="D434" s="237" t="s">
        <v>210</v>
      </c>
      <c r="E434" s="238" t="s">
        <v>1</v>
      </c>
      <c r="F434" s="239" t="s">
        <v>993</v>
      </c>
      <c r="G434" s="236"/>
      <c r="H434" s="240">
        <v>196.16</v>
      </c>
      <c r="I434" s="241"/>
      <c r="J434" s="236"/>
      <c r="K434" s="236"/>
      <c r="L434" s="242"/>
      <c r="M434" s="243"/>
      <c r="N434" s="244"/>
      <c r="O434" s="244"/>
      <c r="P434" s="244"/>
      <c r="Q434" s="244"/>
      <c r="R434" s="244"/>
      <c r="S434" s="244"/>
      <c r="T434" s="245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T434" s="246" t="s">
        <v>210</v>
      </c>
      <c r="AU434" s="246" t="s">
        <v>86</v>
      </c>
      <c r="AV434" s="12" t="s">
        <v>86</v>
      </c>
      <c r="AW434" s="12" t="s">
        <v>33</v>
      </c>
      <c r="AX434" s="12" t="s">
        <v>77</v>
      </c>
      <c r="AY434" s="246" t="s">
        <v>204</v>
      </c>
    </row>
    <row r="435" spans="1:51" s="12" customFormat="1" ht="12">
      <c r="A435" s="12"/>
      <c r="B435" s="235"/>
      <c r="C435" s="236"/>
      <c r="D435" s="237" t="s">
        <v>210</v>
      </c>
      <c r="E435" s="238" t="s">
        <v>1</v>
      </c>
      <c r="F435" s="239" t="s">
        <v>994</v>
      </c>
      <c r="G435" s="236"/>
      <c r="H435" s="240">
        <v>88.62</v>
      </c>
      <c r="I435" s="241"/>
      <c r="J435" s="236"/>
      <c r="K435" s="236"/>
      <c r="L435" s="242"/>
      <c r="M435" s="243"/>
      <c r="N435" s="244"/>
      <c r="O435" s="244"/>
      <c r="P435" s="244"/>
      <c r="Q435" s="244"/>
      <c r="R435" s="244"/>
      <c r="S435" s="244"/>
      <c r="T435" s="245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T435" s="246" t="s">
        <v>210</v>
      </c>
      <c r="AU435" s="246" t="s">
        <v>86</v>
      </c>
      <c r="AV435" s="12" t="s">
        <v>86</v>
      </c>
      <c r="AW435" s="12" t="s">
        <v>33</v>
      </c>
      <c r="AX435" s="12" t="s">
        <v>77</v>
      </c>
      <c r="AY435" s="246" t="s">
        <v>204</v>
      </c>
    </row>
    <row r="436" spans="1:51" s="12" customFormat="1" ht="12">
      <c r="A436" s="12"/>
      <c r="B436" s="235"/>
      <c r="C436" s="236"/>
      <c r="D436" s="237" t="s">
        <v>210</v>
      </c>
      <c r="E436" s="238" t="s">
        <v>1</v>
      </c>
      <c r="F436" s="239" t="s">
        <v>995</v>
      </c>
      <c r="G436" s="236"/>
      <c r="H436" s="240">
        <v>176.01</v>
      </c>
      <c r="I436" s="241"/>
      <c r="J436" s="236"/>
      <c r="K436" s="236"/>
      <c r="L436" s="242"/>
      <c r="M436" s="243"/>
      <c r="N436" s="244"/>
      <c r="O436" s="244"/>
      <c r="P436" s="244"/>
      <c r="Q436" s="244"/>
      <c r="R436" s="244"/>
      <c r="S436" s="244"/>
      <c r="T436" s="245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T436" s="246" t="s">
        <v>210</v>
      </c>
      <c r="AU436" s="246" t="s">
        <v>86</v>
      </c>
      <c r="AV436" s="12" t="s">
        <v>86</v>
      </c>
      <c r="AW436" s="12" t="s">
        <v>33</v>
      </c>
      <c r="AX436" s="12" t="s">
        <v>77</v>
      </c>
      <c r="AY436" s="246" t="s">
        <v>204</v>
      </c>
    </row>
    <row r="437" spans="1:51" s="12" customFormat="1" ht="12">
      <c r="A437" s="12"/>
      <c r="B437" s="235"/>
      <c r="C437" s="236"/>
      <c r="D437" s="237" t="s">
        <v>210</v>
      </c>
      <c r="E437" s="238" t="s">
        <v>1</v>
      </c>
      <c r="F437" s="239" t="s">
        <v>996</v>
      </c>
      <c r="G437" s="236"/>
      <c r="H437" s="240">
        <v>132</v>
      </c>
      <c r="I437" s="241"/>
      <c r="J437" s="236"/>
      <c r="K437" s="236"/>
      <c r="L437" s="242"/>
      <c r="M437" s="243"/>
      <c r="N437" s="244"/>
      <c r="O437" s="244"/>
      <c r="P437" s="244"/>
      <c r="Q437" s="244"/>
      <c r="R437" s="244"/>
      <c r="S437" s="244"/>
      <c r="T437" s="245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T437" s="246" t="s">
        <v>210</v>
      </c>
      <c r="AU437" s="246" t="s">
        <v>86</v>
      </c>
      <c r="AV437" s="12" t="s">
        <v>86</v>
      </c>
      <c r="AW437" s="12" t="s">
        <v>33</v>
      </c>
      <c r="AX437" s="12" t="s">
        <v>77</v>
      </c>
      <c r="AY437" s="246" t="s">
        <v>204</v>
      </c>
    </row>
    <row r="438" spans="1:65" s="2" customFormat="1" ht="21.75" customHeight="1">
      <c r="A438" s="38"/>
      <c r="B438" s="39"/>
      <c r="C438" s="221" t="s">
        <v>997</v>
      </c>
      <c r="D438" s="221" t="s">
        <v>205</v>
      </c>
      <c r="E438" s="222" t="s">
        <v>998</v>
      </c>
      <c r="F438" s="223" t="s">
        <v>999</v>
      </c>
      <c r="G438" s="224" t="s">
        <v>208</v>
      </c>
      <c r="H438" s="225">
        <v>1846.4</v>
      </c>
      <c r="I438" s="226"/>
      <c r="J438" s="227">
        <f>ROUND(I438*H438,0)</f>
        <v>0</v>
      </c>
      <c r="K438" s="228"/>
      <c r="L438" s="44"/>
      <c r="M438" s="229" t="s">
        <v>1</v>
      </c>
      <c r="N438" s="230" t="s">
        <v>42</v>
      </c>
      <c r="O438" s="91"/>
      <c r="P438" s="231">
        <f>O438*H438</f>
        <v>0</v>
      </c>
      <c r="Q438" s="231">
        <v>0.00036</v>
      </c>
      <c r="R438" s="231">
        <f>Q438*H438</f>
        <v>0.6647040000000001</v>
      </c>
      <c r="S438" s="231">
        <v>0</v>
      </c>
      <c r="T438" s="232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3" t="s">
        <v>240</v>
      </c>
      <c r="AT438" s="233" t="s">
        <v>205</v>
      </c>
      <c r="AU438" s="233" t="s">
        <v>86</v>
      </c>
      <c r="AY438" s="17" t="s">
        <v>204</v>
      </c>
      <c r="BE438" s="234">
        <f>IF(N438="základní",J438,0)</f>
        <v>0</v>
      </c>
      <c r="BF438" s="234">
        <f>IF(N438="snížená",J438,0)</f>
        <v>0</v>
      </c>
      <c r="BG438" s="234">
        <f>IF(N438="zákl. přenesená",J438,0)</f>
        <v>0</v>
      </c>
      <c r="BH438" s="234">
        <f>IF(N438="sníž. přenesená",J438,0)</f>
        <v>0</v>
      </c>
      <c r="BI438" s="234">
        <f>IF(N438="nulová",J438,0)</f>
        <v>0</v>
      </c>
      <c r="BJ438" s="17" t="s">
        <v>8</v>
      </c>
      <c r="BK438" s="234">
        <f>ROUND(I438*H438,0)</f>
        <v>0</v>
      </c>
      <c r="BL438" s="17" t="s">
        <v>240</v>
      </c>
      <c r="BM438" s="233" t="s">
        <v>1000</v>
      </c>
    </row>
    <row r="439" spans="1:51" s="12" customFormat="1" ht="12">
      <c r="A439" s="12"/>
      <c r="B439" s="235"/>
      <c r="C439" s="236"/>
      <c r="D439" s="237" t="s">
        <v>210</v>
      </c>
      <c r="E439" s="238" t="s">
        <v>1</v>
      </c>
      <c r="F439" s="239" t="s">
        <v>1001</v>
      </c>
      <c r="G439" s="236"/>
      <c r="H439" s="240">
        <v>1846.4</v>
      </c>
      <c r="I439" s="241"/>
      <c r="J439" s="236"/>
      <c r="K439" s="236"/>
      <c r="L439" s="242"/>
      <c r="M439" s="243"/>
      <c r="N439" s="244"/>
      <c r="O439" s="244"/>
      <c r="P439" s="244"/>
      <c r="Q439" s="244"/>
      <c r="R439" s="244"/>
      <c r="S439" s="244"/>
      <c r="T439" s="245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T439" s="246" t="s">
        <v>210</v>
      </c>
      <c r="AU439" s="246" t="s">
        <v>86</v>
      </c>
      <c r="AV439" s="12" t="s">
        <v>86</v>
      </c>
      <c r="AW439" s="12" t="s">
        <v>33</v>
      </c>
      <c r="AX439" s="12" t="s">
        <v>77</v>
      </c>
      <c r="AY439" s="246" t="s">
        <v>204</v>
      </c>
    </row>
    <row r="440" spans="1:65" s="2" customFormat="1" ht="21.75" customHeight="1">
      <c r="A440" s="38"/>
      <c r="B440" s="39"/>
      <c r="C440" s="280" t="s">
        <v>815</v>
      </c>
      <c r="D440" s="280" t="s">
        <v>366</v>
      </c>
      <c r="E440" s="281" t="s">
        <v>1002</v>
      </c>
      <c r="F440" s="282" t="s">
        <v>1003</v>
      </c>
      <c r="G440" s="283" t="s">
        <v>208</v>
      </c>
      <c r="H440" s="284">
        <v>2215.68</v>
      </c>
      <c r="I440" s="285"/>
      <c r="J440" s="286">
        <f>ROUND(I440*H440,0)</f>
        <v>0</v>
      </c>
      <c r="K440" s="287"/>
      <c r="L440" s="288"/>
      <c r="M440" s="289" t="s">
        <v>1</v>
      </c>
      <c r="N440" s="290" t="s">
        <v>42</v>
      </c>
      <c r="O440" s="91"/>
      <c r="P440" s="231">
        <f>O440*H440</f>
        <v>0</v>
      </c>
      <c r="Q440" s="231">
        <v>0.00152</v>
      </c>
      <c r="R440" s="231">
        <f>Q440*H440</f>
        <v>3.3678336</v>
      </c>
      <c r="S440" s="231">
        <v>0</v>
      </c>
      <c r="T440" s="232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3" t="s">
        <v>488</v>
      </c>
      <c r="AT440" s="233" t="s">
        <v>366</v>
      </c>
      <c r="AU440" s="233" t="s">
        <v>86</v>
      </c>
      <c r="AY440" s="17" t="s">
        <v>204</v>
      </c>
      <c r="BE440" s="234">
        <f>IF(N440="základní",J440,0)</f>
        <v>0</v>
      </c>
      <c r="BF440" s="234">
        <f>IF(N440="snížená",J440,0)</f>
        <v>0</v>
      </c>
      <c r="BG440" s="234">
        <f>IF(N440="zákl. přenesená",J440,0)</f>
        <v>0</v>
      </c>
      <c r="BH440" s="234">
        <f>IF(N440="sníž. přenesená",J440,0)</f>
        <v>0</v>
      </c>
      <c r="BI440" s="234">
        <f>IF(N440="nulová",J440,0)</f>
        <v>0</v>
      </c>
      <c r="BJ440" s="17" t="s">
        <v>8</v>
      </c>
      <c r="BK440" s="234">
        <f>ROUND(I440*H440,0)</f>
        <v>0</v>
      </c>
      <c r="BL440" s="17" t="s">
        <v>240</v>
      </c>
      <c r="BM440" s="233" t="s">
        <v>1004</v>
      </c>
    </row>
    <row r="441" spans="1:51" s="12" customFormat="1" ht="12">
      <c r="A441" s="12"/>
      <c r="B441" s="235"/>
      <c r="C441" s="236"/>
      <c r="D441" s="237" t="s">
        <v>210</v>
      </c>
      <c r="E441" s="238" t="s">
        <v>1</v>
      </c>
      <c r="F441" s="239" t="s">
        <v>1005</v>
      </c>
      <c r="G441" s="236"/>
      <c r="H441" s="240">
        <v>2215.68</v>
      </c>
      <c r="I441" s="241"/>
      <c r="J441" s="236"/>
      <c r="K441" s="236"/>
      <c r="L441" s="242"/>
      <c r="M441" s="243"/>
      <c r="N441" s="244"/>
      <c r="O441" s="244"/>
      <c r="P441" s="244"/>
      <c r="Q441" s="244"/>
      <c r="R441" s="244"/>
      <c r="S441" s="244"/>
      <c r="T441" s="245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T441" s="246" t="s">
        <v>210</v>
      </c>
      <c r="AU441" s="246" t="s">
        <v>86</v>
      </c>
      <c r="AV441" s="12" t="s">
        <v>86</v>
      </c>
      <c r="AW441" s="12" t="s">
        <v>33</v>
      </c>
      <c r="AX441" s="12" t="s">
        <v>77</v>
      </c>
      <c r="AY441" s="246" t="s">
        <v>204</v>
      </c>
    </row>
    <row r="442" spans="1:65" s="2" customFormat="1" ht="21.75" customHeight="1">
      <c r="A442" s="38"/>
      <c r="B442" s="39"/>
      <c r="C442" s="221" t="s">
        <v>1006</v>
      </c>
      <c r="D442" s="221" t="s">
        <v>205</v>
      </c>
      <c r="E442" s="222" t="s">
        <v>1007</v>
      </c>
      <c r="F442" s="223" t="s">
        <v>1008</v>
      </c>
      <c r="G442" s="224" t="s">
        <v>208</v>
      </c>
      <c r="H442" s="225">
        <v>1846.4</v>
      </c>
      <c r="I442" s="226"/>
      <c r="J442" s="227">
        <f>ROUND(I442*H442,0)</f>
        <v>0</v>
      </c>
      <c r="K442" s="228"/>
      <c r="L442" s="44"/>
      <c r="M442" s="229" t="s">
        <v>1</v>
      </c>
      <c r="N442" s="230" t="s">
        <v>42</v>
      </c>
      <c r="O442" s="91"/>
      <c r="P442" s="231">
        <f>O442*H442</f>
        <v>0</v>
      </c>
      <c r="Q442" s="231">
        <v>0</v>
      </c>
      <c r="R442" s="231">
        <f>Q442*H442</f>
        <v>0</v>
      </c>
      <c r="S442" s="231">
        <v>0</v>
      </c>
      <c r="T442" s="232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3" t="s">
        <v>240</v>
      </c>
      <c r="AT442" s="233" t="s">
        <v>205</v>
      </c>
      <c r="AU442" s="233" t="s">
        <v>86</v>
      </c>
      <c r="AY442" s="17" t="s">
        <v>204</v>
      </c>
      <c r="BE442" s="234">
        <f>IF(N442="základní",J442,0)</f>
        <v>0</v>
      </c>
      <c r="BF442" s="234">
        <f>IF(N442="snížená",J442,0)</f>
        <v>0</v>
      </c>
      <c r="BG442" s="234">
        <f>IF(N442="zákl. přenesená",J442,0)</f>
        <v>0</v>
      </c>
      <c r="BH442" s="234">
        <f>IF(N442="sníž. přenesená",J442,0)</f>
        <v>0</v>
      </c>
      <c r="BI442" s="234">
        <f>IF(N442="nulová",J442,0)</f>
        <v>0</v>
      </c>
      <c r="BJ442" s="17" t="s">
        <v>8</v>
      </c>
      <c r="BK442" s="234">
        <f>ROUND(I442*H442,0)</f>
        <v>0</v>
      </c>
      <c r="BL442" s="17" t="s">
        <v>240</v>
      </c>
      <c r="BM442" s="233" t="s">
        <v>1009</v>
      </c>
    </row>
    <row r="443" spans="1:65" s="2" customFormat="1" ht="21.75" customHeight="1">
      <c r="A443" s="38"/>
      <c r="B443" s="39"/>
      <c r="C443" s="280" t="s">
        <v>163</v>
      </c>
      <c r="D443" s="280" t="s">
        <v>366</v>
      </c>
      <c r="E443" s="281" t="s">
        <v>969</v>
      </c>
      <c r="F443" s="282" t="s">
        <v>970</v>
      </c>
      <c r="G443" s="283" t="s">
        <v>208</v>
      </c>
      <c r="H443" s="284">
        <v>2215.68</v>
      </c>
      <c r="I443" s="285"/>
      <c r="J443" s="286">
        <f>ROUND(I443*H443,0)</f>
        <v>0</v>
      </c>
      <c r="K443" s="287"/>
      <c r="L443" s="288"/>
      <c r="M443" s="289" t="s">
        <v>1</v>
      </c>
      <c r="N443" s="290" t="s">
        <v>42</v>
      </c>
      <c r="O443" s="91"/>
      <c r="P443" s="231">
        <f>O443*H443</f>
        <v>0</v>
      </c>
      <c r="Q443" s="231">
        <v>0.0003</v>
      </c>
      <c r="R443" s="231">
        <f>Q443*H443</f>
        <v>0.6647039999999999</v>
      </c>
      <c r="S443" s="231">
        <v>0</v>
      </c>
      <c r="T443" s="232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3" t="s">
        <v>488</v>
      </c>
      <c r="AT443" s="233" t="s">
        <v>366</v>
      </c>
      <c r="AU443" s="233" t="s">
        <v>86</v>
      </c>
      <c r="AY443" s="17" t="s">
        <v>204</v>
      </c>
      <c r="BE443" s="234">
        <f>IF(N443="základní",J443,0)</f>
        <v>0</v>
      </c>
      <c r="BF443" s="234">
        <f>IF(N443="snížená",J443,0)</f>
        <v>0</v>
      </c>
      <c r="BG443" s="234">
        <f>IF(N443="zákl. přenesená",J443,0)</f>
        <v>0</v>
      </c>
      <c r="BH443" s="234">
        <f>IF(N443="sníž. přenesená",J443,0)</f>
        <v>0</v>
      </c>
      <c r="BI443" s="234">
        <f>IF(N443="nulová",J443,0)</f>
        <v>0</v>
      </c>
      <c r="BJ443" s="17" t="s">
        <v>8</v>
      </c>
      <c r="BK443" s="234">
        <f>ROUND(I443*H443,0)</f>
        <v>0</v>
      </c>
      <c r="BL443" s="17" t="s">
        <v>240</v>
      </c>
      <c r="BM443" s="233" t="s">
        <v>1010</v>
      </c>
    </row>
    <row r="444" spans="1:51" s="12" customFormat="1" ht="12">
      <c r="A444" s="12"/>
      <c r="B444" s="235"/>
      <c r="C444" s="236"/>
      <c r="D444" s="237" t="s">
        <v>210</v>
      </c>
      <c r="E444" s="238" t="s">
        <v>1</v>
      </c>
      <c r="F444" s="239" t="s">
        <v>1005</v>
      </c>
      <c r="G444" s="236"/>
      <c r="H444" s="240">
        <v>2215.68</v>
      </c>
      <c r="I444" s="241"/>
      <c r="J444" s="236"/>
      <c r="K444" s="236"/>
      <c r="L444" s="242"/>
      <c r="M444" s="243"/>
      <c r="N444" s="244"/>
      <c r="O444" s="244"/>
      <c r="P444" s="244"/>
      <c r="Q444" s="244"/>
      <c r="R444" s="244"/>
      <c r="S444" s="244"/>
      <c r="T444" s="245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T444" s="246" t="s">
        <v>210</v>
      </c>
      <c r="AU444" s="246" t="s">
        <v>86</v>
      </c>
      <c r="AV444" s="12" t="s">
        <v>86</v>
      </c>
      <c r="AW444" s="12" t="s">
        <v>33</v>
      </c>
      <c r="AX444" s="12" t="s">
        <v>77</v>
      </c>
      <c r="AY444" s="246" t="s">
        <v>204</v>
      </c>
    </row>
    <row r="445" spans="1:65" s="2" customFormat="1" ht="21.75" customHeight="1">
      <c r="A445" s="38"/>
      <c r="B445" s="39"/>
      <c r="C445" s="221" t="s">
        <v>1011</v>
      </c>
      <c r="D445" s="221" t="s">
        <v>205</v>
      </c>
      <c r="E445" s="222" t="s">
        <v>1012</v>
      </c>
      <c r="F445" s="223" t="s">
        <v>1013</v>
      </c>
      <c r="G445" s="224" t="s">
        <v>230</v>
      </c>
      <c r="H445" s="225">
        <v>5.832</v>
      </c>
      <c r="I445" s="226"/>
      <c r="J445" s="227">
        <f>ROUND(I445*H445,0)</f>
        <v>0</v>
      </c>
      <c r="K445" s="228"/>
      <c r="L445" s="44"/>
      <c r="M445" s="229" t="s">
        <v>1</v>
      </c>
      <c r="N445" s="230" t="s">
        <v>42</v>
      </c>
      <c r="O445" s="91"/>
      <c r="P445" s="231">
        <f>O445*H445</f>
        <v>0</v>
      </c>
      <c r="Q445" s="231">
        <v>0</v>
      </c>
      <c r="R445" s="231">
        <f>Q445*H445</f>
        <v>0</v>
      </c>
      <c r="S445" s="231">
        <v>0</v>
      </c>
      <c r="T445" s="232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3" t="s">
        <v>240</v>
      </c>
      <c r="AT445" s="233" t="s">
        <v>205</v>
      </c>
      <c r="AU445" s="233" t="s">
        <v>86</v>
      </c>
      <c r="AY445" s="17" t="s">
        <v>204</v>
      </c>
      <c r="BE445" s="234">
        <f>IF(N445="základní",J445,0)</f>
        <v>0</v>
      </c>
      <c r="BF445" s="234">
        <f>IF(N445="snížená",J445,0)</f>
        <v>0</v>
      </c>
      <c r="BG445" s="234">
        <f>IF(N445="zákl. přenesená",J445,0)</f>
        <v>0</v>
      </c>
      <c r="BH445" s="234">
        <f>IF(N445="sníž. přenesená",J445,0)</f>
        <v>0</v>
      </c>
      <c r="BI445" s="234">
        <f>IF(N445="nulová",J445,0)</f>
        <v>0</v>
      </c>
      <c r="BJ445" s="17" t="s">
        <v>8</v>
      </c>
      <c r="BK445" s="234">
        <f>ROUND(I445*H445,0)</f>
        <v>0</v>
      </c>
      <c r="BL445" s="17" t="s">
        <v>240</v>
      </c>
      <c r="BM445" s="233" t="s">
        <v>1014</v>
      </c>
    </row>
    <row r="446" spans="1:63" s="11" customFormat="1" ht="22.8" customHeight="1">
      <c r="A446" s="11"/>
      <c r="B446" s="207"/>
      <c r="C446" s="208"/>
      <c r="D446" s="209" t="s">
        <v>76</v>
      </c>
      <c r="E446" s="268" t="s">
        <v>1015</v>
      </c>
      <c r="F446" s="268" t="s">
        <v>1016</v>
      </c>
      <c r="G446" s="208"/>
      <c r="H446" s="208"/>
      <c r="I446" s="211"/>
      <c r="J446" s="269">
        <f>BK446</f>
        <v>0</v>
      </c>
      <c r="K446" s="208"/>
      <c r="L446" s="213"/>
      <c r="M446" s="214"/>
      <c r="N446" s="215"/>
      <c r="O446" s="215"/>
      <c r="P446" s="216">
        <f>SUM(P447:P480)</f>
        <v>0</v>
      </c>
      <c r="Q446" s="215"/>
      <c r="R446" s="216">
        <f>SUM(R447:R480)</f>
        <v>77.39906144</v>
      </c>
      <c r="S446" s="215"/>
      <c r="T446" s="217">
        <f>SUM(T447:T480)</f>
        <v>0</v>
      </c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R446" s="218" t="s">
        <v>86</v>
      </c>
      <c r="AT446" s="219" t="s">
        <v>76</v>
      </c>
      <c r="AU446" s="219" t="s">
        <v>8</v>
      </c>
      <c r="AY446" s="218" t="s">
        <v>204</v>
      </c>
      <c r="BK446" s="220">
        <f>SUM(BK447:BK480)</f>
        <v>0</v>
      </c>
    </row>
    <row r="447" spans="1:65" s="2" customFormat="1" ht="21.75" customHeight="1">
      <c r="A447" s="38"/>
      <c r="B447" s="39"/>
      <c r="C447" s="221" t="s">
        <v>821</v>
      </c>
      <c r="D447" s="221" t="s">
        <v>205</v>
      </c>
      <c r="E447" s="222" t="s">
        <v>1017</v>
      </c>
      <c r="F447" s="223" t="s">
        <v>1018</v>
      </c>
      <c r="G447" s="224" t="s">
        <v>208</v>
      </c>
      <c r="H447" s="225">
        <v>239.34</v>
      </c>
      <c r="I447" s="226"/>
      <c r="J447" s="227">
        <f>ROUND(I447*H447,0)</f>
        <v>0</v>
      </c>
      <c r="K447" s="228"/>
      <c r="L447" s="44"/>
      <c r="M447" s="229" t="s">
        <v>1</v>
      </c>
      <c r="N447" s="230" t="s">
        <v>42</v>
      </c>
      <c r="O447" s="91"/>
      <c r="P447" s="231">
        <f>O447*H447</f>
        <v>0</v>
      </c>
      <c r="Q447" s="231">
        <v>0</v>
      </c>
      <c r="R447" s="231">
        <f>Q447*H447</f>
        <v>0</v>
      </c>
      <c r="S447" s="231">
        <v>0</v>
      </c>
      <c r="T447" s="232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33" t="s">
        <v>240</v>
      </c>
      <c r="AT447" s="233" t="s">
        <v>205</v>
      </c>
      <c r="AU447" s="233" t="s">
        <v>86</v>
      </c>
      <c r="AY447" s="17" t="s">
        <v>204</v>
      </c>
      <c r="BE447" s="234">
        <f>IF(N447="základní",J447,0)</f>
        <v>0</v>
      </c>
      <c r="BF447" s="234">
        <f>IF(N447="snížená",J447,0)</f>
        <v>0</v>
      </c>
      <c r="BG447" s="234">
        <f>IF(N447="zákl. přenesená",J447,0)</f>
        <v>0</v>
      </c>
      <c r="BH447" s="234">
        <f>IF(N447="sníž. přenesená",J447,0)</f>
        <v>0</v>
      </c>
      <c r="BI447" s="234">
        <f>IF(N447="nulová",J447,0)</f>
        <v>0</v>
      </c>
      <c r="BJ447" s="17" t="s">
        <v>8</v>
      </c>
      <c r="BK447" s="234">
        <f>ROUND(I447*H447,0)</f>
        <v>0</v>
      </c>
      <c r="BL447" s="17" t="s">
        <v>240</v>
      </c>
      <c r="BM447" s="233" t="s">
        <v>1019</v>
      </c>
    </row>
    <row r="448" spans="1:51" s="12" customFormat="1" ht="12">
      <c r="A448" s="12"/>
      <c r="B448" s="235"/>
      <c r="C448" s="236"/>
      <c r="D448" s="237" t="s">
        <v>210</v>
      </c>
      <c r="E448" s="238" t="s">
        <v>1</v>
      </c>
      <c r="F448" s="239" t="s">
        <v>1020</v>
      </c>
      <c r="G448" s="236"/>
      <c r="H448" s="240">
        <v>102.35</v>
      </c>
      <c r="I448" s="241"/>
      <c r="J448" s="236"/>
      <c r="K448" s="236"/>
      <c r="L448" s="242"/>
      <c r="M448" s="243"/>
      <c r="N448" s="244"/>
      <c r="O448" s="244"/>
      <c r="P448" s="244"/>
      <c r="Q448" s="244"/>
      <c r="R448" s="244"/>
      <c r="S448" s="244"/>
      <c r="T448" s="245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T448" s="246" t="s">
        <v>210</v>
      </c>
      <c r="AU448" s="246" t="s">
        <v>86</v>
      </c>
      <c r="AV448" s="12" t="s">
        <v>86</v>
      </c>
      <c r="AW448" s="12" t="s">
        <v>33</v>
      </c>
      <c r="AX448" s="12" t="s">
        <v>77</v>
      </c>
      <c r="AY448" s="246" t="s">
        <v>204</v>
      </c>
    </row>
    <row r="449" spans="1:51" s="12" customFormat="1" ht="12">
      <c r="A449" s="12"/>
      <c r="B449" s="235"/>
      <c r="C449" s="236"/>
      <c r="D449" s="237" t="s">
        <v>210</v>
      </c>
      <c r="E449" s="238" t="s">
        <v>1</v>
      </c>
      <c r="F449" s="239" t="s">
        <v>1021</v>
      </c>
      <c r="G449" s="236"/>
      <c r="H449" s="240">
        <v>136.99</v>
      </c>
      <c r="I449" s="241"/>
      <c r="J449" s="236"/>
      <c r="K449" s="236"/>
      <c r="L449" s="242"/>
      <c r="M449" s="243"/>
      <c r="N449" s="244"/>
      <c r="O449" s="244"/>
      <c r="P449" s="244"/>
      <c r="Q449" s="244"/>
      <c r="R449" s="244"/>
      <c r="S449" s="244"/>
      <c r="T449" s="245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T449" s="246" t="s">
        <v>210</v>
      </c>
      <c r="AU449" s="246" t="s">
        <v>86</v>
      </c>
      <c r="AV449" s="12" t="s">
        <v>86</v>
      </c>
      <c r="AW449" s="12" t="s">
        <v>33</v>
      </c>
      <c r="AX449" s="12" t="s">
        <v>77</v>
      </c>
      <c r="AY449" s="246" t="s">
        <v>204</v>
      </c>
    </row>
    <row r="450" spans="1:65" s="2" customFormat="1" ht="21.75" customHeight="1">
      <c r="A450" s="38"/>
      <c r="B450" s="39"/>
      <c r="C450" s="280" t="s">
        <v>1022</v>
      </c>
      <c r="D450" s="280" t="s">
        <v>366</v>
      </c>
      <c r="E450" s="281" t="s">
        <v>1023</v>
      </c>
      <c r="F450" s="282" t="s">
        <v>1024</v>
      </c>
      <c r="G450" s="283" t="s">
        <v>208</v>
      </c>
      <c r="H450" s="284">
        <v>102.35</v>
      </c>
      <c r="I450" s="285"/>
      <c r="J450" s="286">
        <f>ROUND(I450*H450,0)</f>
        <v>0</v>
      </c>
      <c r="K450" s="287"/>
      <c r="L450" s="288"/>
      <c r="M450" s="289" t="s">
        <v>1</v>
      </c>
      <c r="N450" s="290" t="s">
        <v>42</v>
      </c>
      <c r="O450" s="91"/>
      <c r="P450" s="231">
        <f>O450*H450</f>
        <v>0</v>
      </c>
      <c r="Q450" s="231">
        <v>0.0025</v>
      </c>
      <c r="R450" s="231">
        <f>Q450*H450</f>
        <v>0.25587499999999996</v>
      </c>
      <c r="S450" s="231">
        <v>0</v>
      </c>
      <c r="T450" s="232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3" t="s">
        <v>488</v>
      </c>
      <c r="AT450" s="233" t="s">
        <v>366</v>
      </c>
      <c r="AU450" s="233" t="s">
        <v>86</v>
      </c>
      <c r="AY450" s="17" t="s">
        <v>204</v>
      </c>
      <c r="BE450" s="234">
        <f>IF(N450="základní",J450,0)</f>
        <v>0</v>
      </c>
      <c r="BF450" s="234">
        <f>IF(N450="snížená",J450,0)</f>
        <v>0</v>
      </c>
      <c r="BG450" s="234">
        <f>IF(N450="zákl. přenesená",J450,0)</f>
        <v>0</v>
      </c>
      <c r="BH450" s="234">
        <f>IF(N450="sníž. přenesená",J450,0)</f>
        <v>0</v>
      </c>
      <c r="BI450" s="234">
        <f>IF(N450="nulová",J450,0)</f>
        <v>0</v>
      </c>
      <c r="BJ450" s="17" t="s">
        <v>8</v>
      </c>
      <c r="BK450" s="234">
        <f>ROUND(I450*H450,0)</f>
        <v>0</v>
      </c>
      <c r="BL450" s="17" t="s">
        <v>240</v>
      </c>
      <c r="BM450" s="233" t="s">
        <v>1025</v>
      </c>
    </row>
    <row r="451" spans="1:51" s="12" customFormat="1" ht="12">
      <c r="A451" s="12"/>
      <c r="B451" s="235"/>
      <c r="C451" s="236"/>
      <c r="D451" s="237" t="s">
        <v>210</v>
      </c>
      <c r="E451" s="238" t="s">
        <v>1</v>
      </c>
      <c r="F451" s="239" t="s">
        <v>1026</v>
      </c>
      <c r="G451" s="236"/>
      <c r="H451" s="240">
        <v>102.35</v>
      </c>
      <c r="I451" s="241"/>
      <c r="J451" s="236"/>
      <c r="K451" s="236"/>
      <c r="L451" s="242"/>
      <c r="M451" s="243"/>
      <c r="N451" s="244"/>
      <c r="O451" s="244"/>
      <c r="P451" s="244"/>
      <c r="Q451" s="244"/>
      <c r="R451" s="244"/>
      <c r="S451" s="244"/>
      <c r="T451" s="245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T451" s="246" t="s">
        <v>210</v>
      </c>
      <c r="AU451" s="246" t="s">
        <v>86</v>
      </c>
      <c r="AV451" s="12" t="s">
        <v>86</v>
      </c>
      <c r="AW451" s="12" t="s">
        <v>33</v>
      </c>
      <c r="AX451" s="12" t="s">
        <v>8</v>
      </c>
      <c r="AY451" s="246" t="s">
        <v>204</v>
      </c>
    </row>
    <row r="452" spans="1:65" s="2" customFormat="1" ht="21.75" customHeight="1">
      <c r="A452" s="38"/>
      <c r="B452" s="39"/>
      <c r="C452" s="280" t="s">
        <v>824</v>
      </c>
      <c r="D452" s="280" t="s">
        <v>366</v>
      </c>
      <c r="E452" s="281" t="s">
        <v>1027</v>
      </c>
      <c r="F452" s="282" t="s">
        <v>1028</v>
      </c>
      <c r="G452" s="283" t="s">
        <v>208</v>
      </c>
      <c r="H452" s="284">
        <v>143.84</v>
      </c>
      <c r="I452" s="285"/>
      <c r="J452" s="286">
        <f>ROUND(I452*H452,0)</f>
        <v>0</v>
      </c>
      <c r="K452" s="287"/>
      <c r="L452" s="288"/>
      <c r="M452" s="289" t="s">
        <v>1</v>
      </c>
      <c r="N452" s="290" t="s">
        <v>42</v>
      </c>
      <c r="O452" s="91"/>
      <c r="P452" s="231">
        <f>O452*H452</f>
        <v>0</v>
      </c>
      <c r="Q452" s="231">
        <v>0</v>
      </c>
      <c r="R452" s="231">
        <f>Q452*H452</f>
        <v>0</v>
      </c>
      <c r="S452" s="231">
        <v>0</v>
      </c>
      <c r="T452" s="232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3" t="s">
        <v>488</v>
      </c>
      <c r="AT452" s="233" t="s">
        <v>366</v>
      </c>
      <c r="AU452" s="233" t="s">
        <v>86</v>
      </c>
      <c r="AY452" s="17" t="s">
        <v>204</v>
      </c>
      <c r="BE452" s="234">
        <f>IF(N452="základní",J452,0)</f>
        <v>0</v>
      </c>
      <c r="BF452" s="234">
        <f>IF(N452="snížená",J452,0)</f>
        <v>0</v>
      </c>
      <c r="BG452" s="234">
        <f>IF(N452="zákl. přenesená",J452,0)</f>
        <v>0</v>
      </c>
      <c r="BH452" s="234">
        <f>IF(N452="sníž. přenesená",J452,0)</f>
        <v>0</v>
      </c>
      <c r="BI452" s="234">
        <f>IF(N452="nulová",J452,0)</f>
        <v>0</v>
      </c>
      <c r="BJ452" s="17" t="s">
        <v>8</v>
      </c>
      <c r="BK452" s="234">
        <f>ROUND(I452*H452,0)</f>
        <v>0</v>
      </c>
      <c r="BL452" s="17" t="s">
        <v>240</v>
      </c>
      <c r="BM452" s="233" t="s">
        <v>1029</v>
      </c>
    </row>
    <row r="453" spans="1:51" s="12" customFormat="1" ht="12">
      <c r="A453" s="12"/>
      <c r="B453" s="235"/>
      <c r="C453" s="236"/>
      <c r="D453" s="237" t="s">
        <v>210</v>
      </c>
      <c r="E453" s="238" t="s">
        <v>1</v>
      </c>
      <c r="F453" s="239" t="s">
        <v>1030</v>
      </c>
      <c r="G453" s="236"/>
      <c r="H453" s="240">
        <v>143.84</v>
      </c>
      <c r="I453" s="241"/>
      <c r="J453" s="236"/>
      <c r="K453" s="236"/>
      <c r="L453" s="242"/>
      <c r="M453" s="243"/>
      <c r="N453" s="244"/>
      <c r="O453" s="244"/>
      <c r="P453" s="244"/>
      <c r="Q453" s="244"/>
      <c r="R453" s="244"/>
      <c r="S453" s="244"/>
      <c r="T453" s="245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T453" s="246" t="s">
        <v>210</v>
      </c>
      <c r="AU453" s="246" t="s">
        <v>86</v>
      </c>
      <c r="AV453" s="12" t="s">
        <v>86</v>
      </c>
      <c r="AW453" s="12" t="s">
        <v>33</v>
      </c>
      <c r="AX453" s="12" t="s">
        <v>8</v>
      </c>
      <c r="AY453" s="246" t="s">
        <v>204</v>
      </c>
    </row>
    <row r="454" spans="1:65" s="2" customFormat="1" ht="21.75" customHeight="1">
      <c r="A454" s="38"/>
      <c r="B454" s="39"/>
      <c r="C454" s="221" t="s">
        <v>1031</v>
      </c>
      <c r="D454" s="221" t="s">
        <v>205</v>
      </c>
      <c r="E454" s="222" t="s">
        <v>1032</v>
      </c>
      <c r="F454" s="223" t="s">
        <v>1033</v>
      </c>
      <c r="G454" s="224" t="s">
        <v>208</v>
      </c>
      <c r="H454" s="225">
        <v>168.482</v>
      </c>
      <c r="I454" s="226"/>
      <c r="J454" s="227">
        <f>ROUND(I454*H454,0)</f>
        <v>0</v>
      </c>
      <c r="K454" s="228"/>
      <c r="L454" s="44"/>
      <c r="M454" s="229" t="s">
        <v>1</v>
      </c>
      <c r="N454" s="230" t="s">
        <v>42</v>
      </c>
      <c r="O454" s="91"/>
      <c r="P454" s="231">
        <f>O454*H454</f>
        <v>0</v>
      </c>
      <c r="Q454" s="231">
        <v>0.00012</v>
      </c>
      <c r="R454" s="231">
        <f>Q454*H454</f>
        <v>0.02021784</v>
      </c>
      <c r="S454" s="231">
        <v>0</v>
      </c>
      <c r="T454" s="232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3" t="s">
        <v>240</v>
      </c>
      <c r="AT454" s="233" t="s">
        <v>205</v>
      </c>
      <c r="AU454" s="233" t="s">
        <v>86</v>
      </c>
      <c r="AY454" s="17" t="s">
        <v>204</v>
      </c>
      <c r="BE454" s="234">
        <f>IF(N454="základní",J454,0)</f>
        <v>0</v>
      </c>
      <c r="BF454" s="234">
        <f>IF(N454="snížená",J454,0)</f>
        <v>0</v>
      </c>
      <c r="BG454" s="234">
        <f>IF(N454="zákl. přenesená",J454,0)</f>
        <v>0</v>
      </c>
      <c r="BH454" s="234">
        <f>IF(N454="sníž. přenesená",J454,0)</f>
        <v>0</v>
      </c>
      <c r="BI454" s="234">
        <f>IF(N454="nulová",J454,0)</f>
        <v>0</v>
      </c>
      <c r="BJ454" s="17" t="s">
        <v>8</v>
      </c>
      <c r="BK454" s="234">
        <f>ROUND(I454*H454,0)</f>
        <v>0</v>
      </c>
      <c r="BL454" s="17" t="s">
        <v>240</v>
      </c>
      <c r="BM454" s="233" t="s">
        <v>1034</v>
      </c>
    </row>
    <row r="455" spans="1:51" s="12" customFormat="1" ht="12">
      <c r="A455" s="12"/>
      <c r="B455" s="235"/>
      <c r="C455" s="236"/>
      <c r="D455" s="237" t="s">
        <v>210</v>
      </c>
      <c r="E455" s="238" t="s">
        <v>1</v>
      </c>
      <c r="F455" s="239" t="s">
        <v>1035</v>
      </c>
      <c r="G455" s="236"/>
      <c r="H455" s="240">
        <v>30.8</v>
      </c>
      <c r="I455" s="241"/>
      <c r="J455" s="236"/>
      <c r="K455" s="236"/>
      <c r="L455" s="242"/>
      <c r="M455" s="243"/>
      <c r="N455" s="244"/>
      <c r="O455" s="244"/>
      <c r="P455" s="244"/>
      <c r="Q455" s="244"/>
      <c r="R455" s="244"/>
      <c r="S455" s="244"/>
      <c r="T455" s="245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T455" s="246" t="s">
        <v>210</v>
      </c>
      <c r="AU455" s="246" t="s">
        <v>86</v>
      </c>
      <c r="AV455" s="12" t="s">
        <v>86</v>
      </c>
      <c r="AW455" s="12" t="s">
        <v>33</v>
      </c>
      <c r="AX455" s="12" t="s">
        <v>77</v>
      </c>
      <c r="AY455" s="246" t="s">
        <v>204</v>
      </c>
    </row>
    <row r="456" spans="1:51" s="12" customFormat="1" ht="12">
      <c r="A456" s="12"/>
      <c r="B456" s="235"/>
      <c r="C456" s="236"/>
      <c r="D456" s="237" t="s">
        <v>210</v>
      </c>
      <c r="E456" s="238" t="s">
        <v>1</v>
      </c>
      <c r="F456" s="239" t="s">
        <v>1036</v>
      </c>
      <c r="G456" s="236"/>
      <c r="H456" s="240">
        <v>42.56</v>
      </c>
      <c r="I456" s="241"/>
      <c r="J456" s="236"/>
      <c r="K456" s="236"/>
      <c r="L456" s="242"/>
      <c r="M456" s="243"/>
      <c r="N456" s="244"/>
      <c r="O456" s="244"/>
      <c r="P456" s="244"/>
      <c r="Q456" s="244"/>
      <c r="R456" s="244"/>
      <c r="S456" s="244"/>
      <c r="T456" s="245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T456" s="246" t="s">
        <v>210</v>
      </c>
      <c r="AU456" s="246" t="s">
        <v>86</v>
      </c>
      <c r="AV456" s="12" t="s">
        <v>86</v>
      </c>
      <c r="AW456" s="12" t="s">
        <v>33</v>
      </c>
      <c r="AX456" s="12" t="s">
        <v>77</v>
      </c>
      <c r="AY456" s="246" t="s">
        <v>204</v>
      </c>
    </row>
    <row r="457" spans="1:51" s="12" customFormat="1" ht="12">
      <c r="A457" s="12"/>
      <c r="B457" s="235"/>
      <c r="C457" s="236"/>
      <c r="D457" s="237" t="s">
        <v>210</v>
      </c>
      <c r="E457" s="238" t="s">
        <v>1</v>
      </c>
      <c r="F457" s="239" t="s">
        <v>1037</v>
      </c>
      <c r="G457" s="236"/>
      <c r="H457" s="240">
        <v>74.452</v>
      </c>
      <c r="I457" s="241"/>
      <c r="J457" s="236"/>
      <c r="K457" s="236"/>
      <c r="L457" s="242"/>
      <c r="M457" s="243"/>
      <c r="N457" s="244"/>
      <c r="O457" s="244"/>
      <c r="P457" s="244"/>
      <c r="Q457" s="244"/>
      <c r="R457" s="244"/>
      <c r="S457" s="244"/>
      <c r="T457" s="245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T457" s="246" t="s">
        <v>210</v>
      </c>
      <c r="AU457" s="246" t="s">
        <v>86</v>
      </c>
      <c r="AV457" s="12" t="s">
        <v>86</v>
      </c>
      <c r="AW457" s="12" t="s">
        <v>33</v>
      </c>
      <c r="AX457" s="12" t="s">
        <v>77</v>
      </c>
      <c r="AY457" s="246" t="s">
        <v>204</v>
      </c>
    </row>
    <row r="458" spans="1:51" s="12" customFormat="1" ht="12">
      <c r="A458" s="12"/>
      <c r="B458" s="235"/>
      <c r="C458" s="236"/>
      <c r="D458" s="237" t="s">
        <v>210</v>
      </c>
      <c r="E458" s="238" t="s">
        <v>1</v>
      </c>
      <c r="F458" s="239" t="s">
        <v>1038</v>
      </c>
      <c r="G458" s="236"/>
      <c r="H458" s="240">
        <v>20.67</v>
      </c>
      <c r="I458" s="241"/>
      <c r="J458" s="236"/>
      <c r="K458" s="236"/>
      <c r="L458" s="242"/>
      <c r="M458" s="243"/>
      <c r="N458" s="244"/>
      <c r="O458" s="244"/>
      <c r="P458" s="244"/>
      <c r="Q458" s="244"/>
      <c r="R458" s="244"/>
      <c r="S458" s="244"/>
      <c r="T458" s="245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T458" s="246" t="s">
        <v>210</v>
      </c>
      <c r="AU458" s="246" t="s">
        <v>86</v>
      </c>
      <c r="AV458" s="12" t="s">
        <v>86</v>
      </c>
      <c r="AW458" s="12" t="s">
        <v>33</v>
      </c>
      <c r="AX458" s="12" t="s">
        <v>77</v>
      </c>
      <c r="AY458" s="246" t="s">
        <v>204</v>
      </c>
    </row>
    <row r="459" spans="1:65" s="2" customFormat="1" ht="21.75" customHeight="1">
      <c r="A459" s="38"/>
      <c r="B459" s="39"/>
      <c r="C459" s="280" t="s">
        <v>828</v>
      </c>
      <c r="D459" s="280" t="s">
        <v>366</v>
      </c>
      <c r="E459" s="281" t="s">
        <v>1039</v>
      </c>
      <c r="F459" s="282" t="s">
        <v>1040</v>
      </c>
      <c r="G459" s="283" t="s">
        <v>208</v>
      </c>
      <c r="H459" s="284">
        <v>176.906</v>
      </c>
      <c r="I459" s="285"/>
      <c r="J459" s="286">
        <f>ROUND(I459*H459,0)</f>
        <v>0</v>
      </c>
      <c r="K459" s="287"/>
      <c r="L459" s="288"/>
      <c r="M459" s="289" t="s">
        <v>1</v>
      </c>
      <c r="N459" s="290" t="s">
        <v>42</v>
      </c>
      <c r="O459" s="91"/>
      <c r="P459" s="231">
        <f>O459*H459</f>
        <v>0</v>
      </c>
      <c r="Q459" s="231">
        <v>0.003</v>
      </c>
      <c r="R459" s="231">
        <f>Q459*H459</f>
        <v>0.530718</v>
      </c>
      <c r="S459" s="231">
        <v>0</v>
      </c>
      <c r="T459" s="232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3" t="s">
        <v>488</v>
      </c>
      <c r="AT459" s="233" t="s">
        <v>366</v>
      </c>
      <c r="AU459" s="233" t="s">
        <v>86</v>
      </c>
      <c r="AY459" s="17" t="s">
        <v>204</v>
      </c>
      <c r="BE459" s="234">
        <f>IF(N459="základní",J459,0)</f>
        <v>0</v>
      </c>
      <c r="BF459" s="234">
        <f>IF(N459="snížená",J459,0)</f>
        <v>0</v>
      </c>
      <c r="BG459" s="234">
        <f>IF(N459="zákl. přenesená",J459,0)</f>
        <v>0</v>
      </c>
      <c r="BH459" s="234">
        <f>IF(N459="sníž. přenesená",J459,0)</f>
        <v>0</v>
      </c>
      <c r="BI459" s="234">
        <f>IF(N459="nulová",J459,0)</f>
        <v>0</v>
      </c>
      <c r="BJ459" s="17" t="s">
        <v>8</v>
      </c>
      <c r="BK459" s="234">
        <f>ROUND(I459*H459,0)</f>
        <v>0</v>
      </c>
      <c r="BL459" s="17" t="s">
        <v>240</v>
      </c>
      <c r="BM459" s="233" t="s">
        <v>1041</v>
      </c>
    </row>
    <row r="460" spans="1:51" s="12" customFormat="1" ht="12">
      <c r="A460" s="12"/>
      <c r="B460" s="235"/>
      <c r="C460" s="236"/>
      <c r="D460" s="237" t="s">
        <v>210</v>
      </c>
      <c r="E460" s="238" t="s">
        <v>1</v>
      </c>
      <c r="F460" s="239" t="s">
        <v>1042</v>
      </c>
      <c r="G460" s="236"/>
      <c r="H460" s="240">
        <v>176.906</v>
      </c>
      <c r="I460" s="241"/>
      <c r="J460" s="236"/>
      <c r="K460" s="236"/>
      <c r="L460" s="242"/>
      <c r="M460" s="243"/>
      <c r="N460" s="244"/>
      <c r="O460" s="244"/>
      <c r="P460" s="244"/>
      <c r="Q460" s="244"/>
      <c r="R460" s="244"/>
      <c r="S460" s="244"/>
      <c r="T460" s="245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T460" s="246" t="s">
        <v>210</v>
      </c>
      <c r="AU460" s="246" t="s">
        <v>86</v>
      </c>
      <c r="AV460" s="12" t="s">
        <v>86</v>
      </c>
      <c r="AW460" s="12" t="s">
        <v>33</v>
      </c>
      <c r="AX460" s="12" t="s">
        <v>77</v>
      </c>
      <c r="AY460" s="246" t="s">
        <v>204</v>
      </c>
    </row>
    <row r="461" spans="1:65" s="2" customFormat="1" ht="21.75" customHeight="1">
      <c r="A461" s="38"/>
      <c r="B461" s="39"/>
      <c r="C461" s="221" t="s">
        <v>1043</v>
      </c>
      <c r="D461" s="221" t="s">
        <v>205</v>
      </c>
      <c r="E461" s="222" t="s">
        <v>1044</v>
      </c>
      <c r="F461" s="223" t="s">
        <v>1045</v>
      </c>
      <c r="G461" s="224" t="s">
        <v>208</v>
      </c>
      <c r="H461" s="225">
        <v>123.65</v>
      </c>
      <c r="I461" s="226"/>
      <c r="J461" s="227">
        <f>ROUND(I461*H461,0)</f>
        <v>0</v>
      </c>
      <c r="K461" s="228"/>
      <c r="L461" s="44"/>
      <c r="M461" s="229" t="s">
        <v>1</v>
      </c>
      <c r="N461" s="230" t="s">
        <v>42</v>
      </c>
      <c r="O461" s="91"/>
      <c r="P461" s="231">
        <f>O461*H461</f>
        <v>0</v>
      </c>
      <c r="Q461" s="231">
        <v>0</v>
      </c>
      <c r="R461" s="231">
        <f>Q461*H461</f>
        <v>0</v>
      </c>
      <c r="S461" s="231">
        <v>0</v>
      </c>
      <c r="T461" s="23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3" t="s">
        <v>240</v>
      </c>
      <c r="AT461" s="233" t="s">
        <v>205</v>
      </c>
      <c r="AU461" s="233" t="s">
        <v>86</v>
      </c>
      <c r="AY461" s="17" t="s">
        <v>204</v>
      </c>
      <c r="BE461" s="234">
        <f>IF(N461="základní",J461,0)</f>
        <v>0</v>
      </c>
      <c r="BF461" s="234">
        <f>IF(N461="snížená",J461,0)</f>
        <v>0</v>
      </c>
      <c r="BG461" s="234">
        <f>IF(N461="zákl. přenesená",J461,0)</f>
        <v>0</v>
      </c>
      <c r="BH461" s="234">
        <f>IF(N461="sníž. přenesená",J461,0)</f>
        <v>0</v>
      </c>
      <c r="BI461" s="234">
        <f>IF(N461="nulová",J461,0)</f>
        <v>0</v>
      </c>
      <c r="BJ461" s="17" t="s">
        <v>8</v>
      </c>
      <c r="BK461" s="234">
        <f>ROUND(I461*H461,0)</f>
        <v>0</v>
      </c>
      <c r="BL461" s="17" t="s">
        <v>240</v>
      </c>
      <c r="BM461" s="233" t="s">
        <v>1046</v>
      </c>
    </row>
    <row r="462" spans="1:51" s="12" customFormat="1" ht="12">
      <c r="A462" s="12"/>
      <c r="B462" s="235"/>
      <c r="C462" s="236"/>
      <c r="D462" s="237" t="s">
        <v>210</v>
      </c>
      <c r="E462" s="238" t="s">
        <v>1</v>
      </c>
      <c r="F462" s="239" t="s">
        <v>1047</v>
      </c>
      <c r="G462" s="236"/>
      <c r="H462" s="240">
        <v>123.65</v>
      </c>
      <c r="I462" s="241"/>
      <c r="J462" s="236"/>
      <c r="K462" s="236"/>
      <c r="L462" s="242"/>
      <c r="M462" s="243"/>
      <c r="N462" s="244"/>
      <c r="O462" s="244"/>
      <c r="P462" s="244"/>
      <c r="Q462" s="244"/>
      <c r="R462" s="244"/>
      <c r="S462" s="244"/>
      <c r="T462" s="245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T462" s="246" t="s">
        <v>210</v>
      </c>
      <c r="AU462" s="246" t="s">
        <v>86</v>
      </c>
      <c r="AV462" s="12" t="s">
        <v>86</v>
      </c>
      <c r="AW462" s="12" t="s">
        <v>33</v>
      </c>
      <c r="AX462" s="12" t="s">
        <v>77</v>
      </c>
      <c r="AY462" s="246" t="s">
        <v>204</v>
      </c>
    </row>
    <row r="463" spans="1:65" s="2" customFormat="1" ht="21.75" customHeight="1">
      <c r="A463" s="38"/>
      <c r="B463" s="39"/>
      <c r="C463" s="280" t="s">
        <v>1048</v>
      </c>
      <c r="D463" s="280" t="s">
        <v>366</v>
      </c>
      <c r="E463" s="281" t="s">
        <v>1049</v>
      </c>
      <c r="F463" s="282" t="s">
        <v>1050</v>
      </c>
      <c r="G463" s="283" t="s">
        <v>208</v>
      </c>
      <c r="H463" s="284">
        <v>129.833</v>
      </c>
      <c r="I463" s="285"/>
      <c r="J463" s="286">
        <f>ROUND(I463*H463,0)</f>
        <v>0</v>
      </c>
      <c r="K463" s="287"/>
      <c r="L463" s="288"/>
      <c r="M463" s="289" t="s">
        <v>1</v>
      </c>
      <c r="N463" s="290" t="s">
        <v>42</v>
      </c>
      <c r="O463" s="91"/>
      <c r="P463" s="231">
        <f>O463*H463</f>
        <v>0</v>
      </c>
      <c r="Q463" s="231">
        <v>0.0042</v>
      </c>
      <c r="R463" s="231">
        <f>Q463*H463</f>
        <v>0.5452986</v>
      </c>
      <c r="S463" s="231">
        <v>0</v>
      </c>
      <c r="T463" s="232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33" t="s">
        <v>488</v>
      </c>
      <c r="AT463" s="233" t="s">
        <v>366</v>
      </c>
      <c r="AU463" s="233" t="s">
        <v>86</v>
      </c>
      <c r="AY463" s="17" t="s">
        <v>204</v>
      </c>
      <c r="BE463" s="234">
        <f>IF(N463="základní",J463,0)</f>
        <v>0</v>
      </c>
      <c r="BF463" s="234">
        <f>IF(N463="snížená",J463,0)</f>
        <v>0</v>
      </c>
      <c r="BG463" s="234">
        <f>IF(N463="zákl. přenesená",J463,0)</f>
        <v>0</v>
      </c>
      <c r="BH463" s="234">
        <f>IF(N463="sníž. přenesená",J463,0)</f>
        <v>0</v>
      </c>
      <c r="BI463" s="234">
        <f>IF(N463="nulová",J463,0)</f>
        <v>0</v>
      </c>
      <c r="BJ463" s="17" t="s">
        <v>8</v>
      </c>
      <c r="BK463" s="234">
        <f>ROUND(I463*H463,0)</f>
        <v>0</v>
      </c>
      <c r="BL463" s="17" t="s">
        <v>240</v>
      </c>
      <c r="BM463" s="233" t="s">
        <v>1051</v>
      </c>
    </row>
    <row r="464" spans="1:51" s="12" customFormat="1" ht="12">
      <c r="A464" s="12"/>
      <c r="B464" s="235"/>
      <c r="C464" s="236"/>
      <c r="D464" s="237" t="s">
        <v>210</v>
      </c>
      <c r="E464" s="238" t="s">
        <v>1</v>
      </c>
      <c r="F464" s="239" t="s">
        <v>1052</v>
      </c>
      <c r="G464" s="236"/>
      <c r="H464" s="240">
        <v>129.833</v>
      </c>
      <c r="I464" s="241"/>
      <c r="J464" s="236"/>
      <c r="K464" s="236"/>
      <c r="L464" s="242"/>
      <c r="M464" s="243"/>
      <c r="N464" s="244"/>
      <c r="O464" s="244"/>
      <c r="P464" s="244"/>
      <c r="Q464" s="244"/>
      <c r="R464" s="244"/>
      <c r="S464" s="244"/>
      <c r="T464" s="245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T464" s="246" t="s">
        <v>210</v>
      </c>
      <c r="AU464" s="246" t="s">
        <v>86</v>
      </c>
      <c r="AV464" s="12" t="s">
        <v>86</v>
      </c>
      <c r="AW464" s="12" t="s">
        <v>33</v>
      </c>
      <c r="AX464" s="12" t="s">
        <v>77</v>
      </c>
      <c r="AY464" s="246" t="s">
        <v>204</v>
      </c>
    </row>
    <row r="465" spans="1:65" s="2" customFormat="1" ht="21.75" customHeight="1">
      <c r="A465" s="38"/>
      <c r="B465" s="39"/>
      <c r="C465" s="221" t="s">
        <v>1053</v>
      </c>
      <c r="D465" s="221" t="s">
        <v>205</v>
      </c>
      <c r="E465" s="222" t="s">
        <v>1054</v>
      </c>
      <c r="F465" s="223" t="s">
        <v>1055</v>
      </c>
      <c r="G465" s="224" t="s">
        <v>208</v>
      </c>
      <c r="H465" s="225">
        <v>1846.4</v>
      </c>
      <c r="I465" s="226"/>
      <c r="J465" s="227">
        <f>ROUND(I465*H465,0)</f>
        <v>0</v>
      </c>
      <c r="K465" s="228"/>
      <c r="L465" s="44"/>
      <c r="M465" s="229" t="s">
        <v>1</v>
      </c>
      <c r="N465" s="230" t="s">
        <v>42</v>
      </c>
      <c r="O465" s="91"/>
      <c r="P465" s="231">
        <f>O465*H465</f>
        <v>0</v>
      </c>
      <c r="Q465" s="231">
        <v>0</v>
      </c>
      <c r="R465" s="231">
        <f>Q465*H465</f>
        <v>0</v>
      </c>
      <c r="S465" s="231">
        <v>0</v>
      </c>
      <c r="T465" s="232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3" t="s">
        <v>240</v>
      </c>
      <c r="AT465" s="233" t="s">
        <v>205</v>
      </c>
      <c r="AU465" s="233" t="s">
        <v>86</v>
      </c>
      <c r="AY465" s="17" t="s">
        <v>204</v>
      </c>
      <c r="BE465" s="234">
        <f>IF(N465="základní",J465,0)</f>
        <v>0</v>
      </c>
      <c r="BF465" s="234">
        <f>IF(N465="snížená",J465,0)</f>
        <v>0</v>
      </c>
      <c r="BG465" s="234">
        <f>IF(N465="zákl. přenesená",J465,0)</f>
        <v>0</v>
      </c>
      <c r="BH465" s="234">
        <f>IF(N465="sníž. přenesená",J465,0)</f>
        <v>0</v>
      </c>
      <c r="BI465" s="234">
        <f>IF(N465="nulová",J465,0)</f>
        <v>0</v>
      </c>
      <c r="BJ465" s="17" t="s">
        <v>8</v>
      </c>
      <c r="BK465" s="234">
        <f>ROUND(I465*H465,0)</f>
        <v>0</v>
      </c>
      <c r="BL465" s="17" t="s">
        <v>240</v>
      </c>
      <c r="BM465" s="233" t="s">
        <v>1056</v>
      </c>
    </row>
    <row r="466" spans="1:51" s="12" customFormat="1" ht="12">
      <c r="A466" s="12"/>
      <c r="B466" s="235"/>
      <c r="C466" s="236"/>
      <c r="D466" s="237" t="s">
        <v>210</v>
      </c>
      <c r="E466" s="238" t="s">
        <v>1</v>
      </c>
      <c r="F466" s="239" t="s">
        <v>1057</v>
      </c>
      <c r="G466" s="236"/>
      <c r="H466" s="240">
        <v>1846.4</v>
      </c>
      <c r="I466" s="241"/>
      <c r="J466" s="236"/>
      <c r="K466" s="236"/>
      <c r="L466" s="242"/>
      <c r="M466" s="243"/>
      <c r="N466" s="244"/>
      <c r="O466" s="244"/>
      <c r="P466" s="244"/>
      <c r="Q466" s="244"/>
      <c r="R466" s="244"/>
      <c r="S466" s="244"/>
      <c r="T466" s="245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T466" s="246" t="s">
        <v>210</v>
      </c>
      <c r="AU466" s="246" t="s">
        <v>86</v>
      </c>
      <c r="AV466" s="12" t="s">
        <v>86</v>
      </c>
      <c r="AW466" s="12" t="s">
        <v>33</v>
      </c>
      <c r="AX466" s="12" t="s">
        <v>77</v>
      </c>
      <c r="AY466" s="246" t="s">
        <v>204</v>
      </c>
    </row>
    <row r="467" spans="1:65" s="2" customFormat="1" ht="33" customHeight="1">
      <c r="A467" s="38"/>
      <c r="B467" s="39"/>
      <c r="C467" s="221" t="s">
        <v>166</v>
      </c>
      <c r="D467" s="221" t="s">
        <v>205</v>
      </c>
      <c r="E467" s="222" t="s">
        <v>1058</v>
      </c>
      <c r="F467" s="223" t="s">
        <v>1059</v>
      </c>
      <c r="G467" s="224" t="s">
        <v>208</v>
      </c>
      <c r="H467" s="225">
        <v>1846.4</v>
      </c>
      <c r="I467" s="226"/>
      <c r="J467" s="227">
        <f>ROUND(I467*H467,0)</f>
        <v>0</v>
      </c>
      <c r="K467" s="228"/>
      <c r="L467" s="44"/>
      <c r="M467" s="229" t="s">
        <v>1</v>
      </c>
      <c r="N467" s="230" t="s">
        <v>42</v>
      </c>
      <c r="O467" s="91"/>
      <c r="P467" s="231">
        <f>O467*H467</f>
        <v>0</v>
      </c>
      <c r="Q467" s="231">
        <v>8E-05</v>
      </c>
      <c r="R467" s="231">
        <f>Q467*H467</f>
        <v>0.147712</v>
      </c>
      <c r="S467" s="231">
        <v>0</v>
      </c>
      <c r="T467" s="232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3" t="s">
        <v>240</v>
      </c>
      <c r="AT467" s="233" t="s">
        <v>205</v>
      </c>
      <c r="AU467" s="233" t="s">
        <v>86</v>
      </c>
      <c r="AY467" s="17" t="s">
        <v>204</v>
      </c>
      <c r="BE467" s="234">
        <f>IF(N467="základní",J467,0)</f>
        <v>0</v>
      </c>
      <c r="BF467" s="234">
        <f>IF(N467="snížená",J467,0)</f>
        <v>0</v>
      </c>
      <c r="BG467" s="234">
        <f>IF(N467="zákl. přenesená",J467,0)</f>
        <v>0</v>
      </c>
      <c r="BH467" s="234">
        <f>IF(N467="sníž. přenesená",J467,0)</f>
        <v>0</v>
      </c>
      <c r="BI467" s="234">
        <f>IF(N467="nulová",J467,0)</f>
        <v>0</v>
      </c>
      <c r="BJ467" s="17" t="s">
        <v>8</v>
      </c>
      <c r="BK467" s="234">
        <f>ROUND(I467*H467,0)</f>
        <v>0</v>
      </c>
      <c r="BL467" s="17" t="s">
        <v>240</v>
      </c>
      <c r="BM467" s="233" t="s">
        <v>1060</v>
      </c>
    </row>
    <row r="468" spans="1:65" s="2" customFormat="1" ht="21.75" customHeight="1">
      <c r="A468" s="38"/>
      <c r="B468" s="39"/>
      <c r="C468" s="280" t="s">
        <v>1061</v>
      </c>
      <c r="D468" s="280" t="s">
        <v>366</v>
      </c>
      <c r="E468" s="281" t="s">
        <v>1062</v>
      </c>
      <c r="F468" s="282" t="s">
        <v>1063</v>
      </c>
      <c r="G468" s="283" t="s">
        <v>208</v>
      </c>
      <c r="H468" s="284">
        <v>1938.72</v>
      </c>
      <c r="I468" s="285"/>
      <c r="J468" s="286">
        <f>ROUND(I468*H468,0)</f>
        <v>0</v>
      </c>
      <c r="K468" s="287"/>
      <c r="L468" s="288"/>
      <c r="M468" s="289" t="s">
        <v>1</v>
      </c>
      <c r="N468" s="290" t="s">
        <v>42</v>
      </c>
      <c r="O468" s="91"/>
      <c r="P468" s="231">
        <f>O468*H468</f>
        <v>0</v>
      </c>
      <c r="Q468" s="231">
        <v>0.015</v>
      </c>
      <c r="R468" s="231">
        <f>Q468*H468</f>
        <v>29.0808</v>
      </c>
      <c r="S468" s="231">
        <v>0</v>
      </c>
      <c r="T468" s="232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3" t="s">
        <v>488</v>
      </c>
      <c r="AT468" s="233" t="s">
        <v>366</v>
      </c>
      <c r="AU468" s="233" t="s">
        <v>86</v>
      </c>
      <c r="AY468" s="17" t="s">
        <v>204</v>
      </c>
      <c r="BE468" s="234">
        <f>IF(N468="základní",J468,0)</f>
        <v>0</v>
      </c>
      <c r="BF468" s="234">
        <f>IF(N468="snížená",J468,0)</f>
        <v>0</v>
      </c>
      <c r="BG468" s="234">
        <f>IF(N468="zákl. přenesená",J468,0)</f>
        <v>0</v>
      </c>
      <c r="BH468" s="234">
        <f>IF(N468="sníž. přenesená",J468,0)</f>
        <v>0</v>
      </c>
      <c r="BI468" s="234">
        <f>IF(N468="nulová",J468,0)</f>
        <v>0</v>
      </c>
      <c r="BJ468" s="17" t="s">
        <v>8</v>
      </c>
      <c r="BK468" s="234">
        <f>ROUND(I468*H468,0)</f>
        <v>0</v>
      </c>
      <c r="BL468" s="17" t="s">
        <v>240</v>
      </c>
      <c r="BM468" s="233" t="s">
        <v>1064</v>
      </c>
    </row>
    <row r="469" spans="1:51" s="12" customFormat="1" ht="12">
      <c r="A469" s="12"/>
      <c r="B469" s="235"/>
      <c r="C469" s="236"/>
      <c r="D469" s="237" t="s">
        <v>210</v>
      </c>
      <c r="E469" s="238" t="s">
        <v>1</v>
      </c>
      <c r="F469" s="239" t="s">
        <v>1065</v>
      </c>
      <c r="G469" s="236"/>
      <c r="H469" s="240">
        <v>1938.72</v>
      </c>
      <c r="I469" s="241"/>
      <c r="J469" s="236"/>
      <c r="K469" s="236"/>
      <c r="L469" s="242"/>
      <c r="M469" s="243"/>
      <c r="N469" s="244"/>
      <c r="O469" s="244"/>
      <c r="P469" s="244"/>
      <c r="Q469" s="244"/>
      <c r="R469" s="244"/>
      <c r="S469" s="244"/>
      <c r="T469" s="245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T469" s="246" t="s">
        <v>210</v>
      </c>
      <c r="AU469" s="246" t="s">
        <v>86</v>
      </c>
      <c r="AV469" s="12" t="s">
        <v>86</v>
      </c>
      <c r="AW469" s="12" t="s">
        <v>33</v>
      </c>
      <c r="AX469" s="12" t="s">
        <v>77</v>
      </c>
      <c r="AY469" s="246" t="s">
        <v>204</v>
      </c>
    </row>
    <row r="470" spans="1:65" s="2" customFormat="1" ht="21.75" customHeight="1">
      <c r="A470" s="38"/>
      <c r="B470" s="39"/>
      <c r="C470" s="280" t="s">
        <v>836</v>
      </c>
      <c r="D470" s="280" t="s">
        <v>366</v>
      </c>
      <c r="E470" s="281" t="s">
        <v>1066</v>
      </c>
      <c r="F470" s="282" t="s">
        <v>1067</v>
      </c>
      <c r="G470" s="283" t="s">
        <v>208</v>
      </c>
      <c r="H470" s="284">
        <v>1938.72</v>
      </c>
      <c r="I470" s="285"/>
      <c r="J470" s="286">
        <f>ROUND(I470*H470,0)</f>
        <v>0</v>
      </c>
      <c r="K470" s="287"/>
      <c r="L470" s="288"/>
      <c r="M470" s="289" t="s">
        <v>1</v>
      </c>
      <c r="N470" s="290" t="s">
        <v>42</v>
      </c>
      <c r="O470" s="91"/>
      <c r="P470" s="231">
        <f>O470*H470</f>
        <v>0</v>
      </c>
      <c r="Q470" s="231">
        <v>0.024</v>
      </c>
      <c r="R470" s="231">
        <f>Q470*H470</f>
        <v>46.52928</v>
      </c>
      <c r="S470" s="231">
        <v>0</v>
      </c>
      <c r="T470" s="232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3" t="s">
        <v>488</v>
      </c>
      <c r="AT470" s="233" t="s">
        <v>366</v>
      </c>
      <c r="AU470" s="233" t="s">
        <v>86</v>
      </c>
      <c r="AY470" s="17" t="s">
        <v>204</v>
      </c>
      <c r="BE470" s="234">
        <f>IF(N470="základní",J470,0)</f>
        <v>0</v>
      </c>
      <c r="BF470" s="234">
        <f>IF(N470="snížená",J470,0)</f>
        <v>0</v>
      </c>
      <c r="BG470" s="234">
        <f>IF(N470="zákl. přenesená",J470,0)</f>
        <v>0</v>
      </c>
      <c r="BH470" s="234">
        <f>IF(N470="sníž. přenesená",J470,0)</f>
        <v>0</v>
      </c>
      <c r="BI470" s="234">
        <f>IF(N470="nulová",J470,0)</f>
        <v>0</v>
      </c>
      <c r="BJ470" s="17" t="s">
        <v>8</v>
      </c>
      <c r="BK470" s="234">
        <f>ROUND(I470*H470,0)</f>
        <v>0</v>
      </c>
      <c r="BL470" s="17" t="s">
        <v>240</v>
      </c>
      <c r="BM470" s="233" t="s">
        <v>1068</v>
      </c>
    </row>
    <row r="471" spans="1:51" s="12" customFormat="1" ht="12">
      <c r="A471" s="12"/>
      <c r="B471" s="235"/>
      <c r="C471" s="236"/>
      <c r="D471" s="237" t="s">
        <v>210</v>
      </c>
      <c r="E471" s="238" t="s">
        <v>1</v>
      </c>
      <c r="F471" s="239" t="s">
        <v>1065</v>
      </c>
      <c r="G471" s="236"/>
      <c r="H471" s="240">
        <v>1938.72</v>
      </c>
      <c r="I471" s="241"/>
      <c r="J471" s="236"/>
      <c r="K471" s="236"/>
      <c r="L471" s="242"/>
      <c r="M471" s="243"/>
      <c r="N471" s="244"/>
      <c r="O471" s="244"/>
      <c r="P471" s="244"/>
      <c r="Q471" s="244"/>
      <c r="R471" s="244"/>
      <c r="S471" s="244"/>
      <c r="T471" s="245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T471" s="246" t="s">
        <v>210</v>
      </c>
      <c r="AU471" s="246" t="s">
        <v>86</v>
      </c>
      <c r="AV471" s="12" t="s">
        <v>86</v>
      </c>
      <c r="AW471" s="12" t="s">
        <v>33</v>
      </c>
      <c r="AX471" s="12" t="s">
        <v>77</v>
      </c>
      <c r="AY471" s="246" t="s">
        <v>204</v>
      </c>
    </row>
    <row r="472" spans="1:65" s="2" customFormat="1" ht="21.75" customHeight="1">
      <c r="A472" s="38"/>
      <c r="B472" s="39"/>
      <c r="C472" s="221" t="s">
        <v>1069</v>
      </c>
      <c r="D472" s="221" t="s">
        <v>205</v>
      </c>
      <c r="E472" s="222" t="s">
        <v>1070</v>
      </c>
      <c r="F472" s="223" t="s">
        <v>1071</v>
      </c>
      <c r="G472" s="224" t="s">
        <v>208</v>
      </c>
      <c r="H472" s="225">
        <v>102.35</v>
      </c>
      <c r="I472" s="226"/>
      <c r="J472" s="227">
        <f>ROUND(I472*H472,0)</f>
        <v>0</v>
      </c>
      <c r="K472" s="228"/>
      <c r="L472" s="44"/>
      <c r="M472" s="229" t="s">
        <v>1</v>
      </c>
      <c r="N472" s="230" t="s">
        <v>42</v>
      </c>
      <c r="O472" s="91"/>
      <c r="P472" s="231">
        <f>O472*H472</f>
        <v>0</v>
      </c>
      <c r="Q472" s="231">
        <v>0</v>
      </c>
      <c r="R472" s="231">
        <f>Q472*H472</f>
        <v>0</v>
      </c>
      <c r="S472" s="231">
        <v>0</v>
      </c>
      <c r="T472" s="232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3" t="s">
        <v>240</v>
      </c>
      <c r="AT472" s="233" t="s">
        <v>205</v>
      </c>
      <c r="AU472" s="233" t="s">
        <v>86</v>
      </c>
      <c r="AY472" s="17" t="s">
        <v>204</v>
      </c>
      <c r="BE472" s="234">
        <f>IF(N472="základní",J472,0)</f>
        <v>0</v>
      </c>
      <c r="BF472" s="234">
        <f>IF(N472="snížená",J472,0)</f>
        <v>0</v>
      </c>
      <c r="BG472" s="234">
        <f>IF(N472="zákl. přenesená",J472,0)</f>
        <v>0</v>
      </c>
      <c r="BH472" s="234">
        <f>IF(N472="sníž. přenesená",J472,0)</f>
        <v>0</v>
      </c>
      <c r="BI472" s="234">
        <f>IF(N472="nulová",J472,0)</f>
        <v>0</v>
      </c>
      <c r="BJ472" s="17" t="s">
        <v>8</v>
      </c>
      <c r="BK472" s="234">
        <f>ROUND(I472*H472,0)</f>
        <v>0</v>
      </c>
      <c r="BL472" s="17" t="s">
        <v>240</v>
      </c>
      <c r="BM472" s="233" t="s">
        <v>1072</v>
      </c>
    </row>
    <row r="473" spans="1:51" s="12" customFormat="1" ht="12">
      <c r="A473" s="12"/>
      <c r="B473" s="235"/>
      <c r="C473" s="236"/>
      <c r="D473" s="237" t="s">
        <v>210</v>
      </c>
      <c r="E473" s="238" t="s">
        <v>1</v>
      </c>
      <c r="F473" s="239" t="s">
        <v>1020</v>
      </c>
      <c r="G473" s="236"/>
      <c r="H473" s="240">
        <v>102.35</v>
      </c>
      <c r="I473" s="241"/>
      <c r="J473" s="236"/>
      <c r="K473" s="236"/>
      <c r="L473" s="242"/>
      <c r="M473" s="243"/>
      <c r="N473" s="244"/>
      <c r="O473" s="244"/>
      <c r="P473" s="244"/>
      <c r="Q473" s="244"/>
      <c r="R473" s="244"/>
      <c r="S473" s="244"/>
      <c r="T473" s="245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T473" s="246" t="s">
        <v>210</v>
      </c>
      <c r="AU473" s="246" t="s">
        <v>86</v>
      </c>
      <c r="AV473" s="12" t="s">
        <v>86</v>
      </c>
      <c r="AW473" s="12" t="s">
        <v>33</v>
      </c>
      <c r="AX473" s="12" t="s">
        <v>8</v>
      </c>
      <c r="AY473" s="246" t="s">
        <v>204</v>
      </c>
    </row>
    <row r="474" spans="1:65" s="2" customFormat="1" ht="16.5" customHeight="1">
      <c r="A474" s="38"/>
      <c r="B474" s="39"/>
      <c r="C474" s="280" t="s">
        <v>1073</v>
      </c>
      <c r="D474" s="280" t="s">
        <v>366</v>
      </c>
      <c r="E474" s="281" t="s">
        <v>1074</v>
      </c>
      <c r="F474" s="282" t="s">
        <v>1075</v>
      </c>
      <c r="G474" s="283" t="s">
        <v>208</v>
      </c>
      <c r="H474" s="284">
        <v>122.82</v>
      </c>
      <c r="I474" s="285"/>
      <c r="J474" s="286">
        <f>ROUND(I474*H474,0)</f>
        <v>0</v>
      </c>
      <c r="K474" s="287"/>
      <c r="L474" s="288"/>
      <c r="M474" s="289" t="s">
        <v>1</v>
      </c>
      <c r="N474" s="290" t="s">
        <v>42</v>
      </c>
      <c r="O474" s="91"/>
      <c r="P474" s="231">
        <f>O474*H474</f>
        <v>0</v>
      </c>
      <c r="Q474" s="231">
        <v>0.0004</v>
      </c>
      <c r="R474" s="231">
        <f>Q474*H474</f>
        <v>0.049128</v>
      </c>
      <c r="S474" s="231">
        <v>0</v>
      </c>
      <c r="T474" s="232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3" t="s">
        <v>488</v>
      </c>
      <c r="AT474" s="233" t="s">
        <v>366</v>
      </c>
      <c r="AU474" s="233" t="s">
        <v>86</v>
      </c>
      <c r="AY474" s="17" t="s">
        <v>204</v>
      </c>
      <c r="BE474" s="234">
        <f>IF(N474="základní",J474,0)</f>
        <v>0</v>
      </c>
      <c r="BF474" s="234">
        <f>IF(N474="snížená",J474,0)</f>
        <v>0</v>
      </c>
      <c r="BG474" s="234">
        <f>IF(N474="zákl. přenesená",J474,0)</f>
        <v>0</v>
      </c>
      <c r="BH474" s="234">
        <f>IF(N474="sníž. přenesená",J474,0)</f>
        <v>0</v>
      </c>
      <c r="BI474" s="234">
        <f>IF(N474="nulová",J474,0)</f>
        <v>0</v>
      </c>
      <c r="BJ474" s="17" t="s">
        <v>8</v>
      </c>
      <c r="BK474" s="234">
        <f>ROUND(I474*H474,0)</f>
        <v>0</v>
      </c>
      <c r="BL474" s="17" t="s">
        <v>240</v>
      </c>
      <c r="BM474" s="233" t="s">
        <v>1076</v>
      </c>
    </row>
    <row r="475" spans="1:51" s="12" customFormat="1" ht="12">
      <c r="A475" s="12"/>
      <c r="B475" s="235"/>
      <c r="C475" s="236"/>
      <c r="D475" s="237" t="s">
        <v>210</v>
      </c>
      <c r="E475" s="238" t="s">
        <v>1</v>
      </c>
      <c r="F475" s="239" t="s">
        <v>1077</v>
      </c>
      <c r="G475" s="236"/>
      <c r="H475" s="240">
        <v>122.82</v>
      </c>
      <c r="I475" s="241"/>
      <c r="J475" s="236"/>
      <c r="K475" s="236"/>
      <c r="L475" s="242"/>
      <c r="M475" s="243"/>
      <c r="N475" s="244"/>
      <c r="O475" s="244"/>
      <c r="P475" s="244"/>
      <c r="Q475" s="244"/>
      <c r="R475" s="244"/>
      <c r="S475" s="244"/>
      <c r="T475" s="245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T475" s="246" t="s">
        <v>210</v>
      </c>
      <c r="AU475" s="246" t="s">
        <v>86</v>
      </c>
      <c r="AV475" s="12" t="s">
        <v>86</v>
      </c>
      <c r="AW475" s="12" t="s">
        <v>33</v>
      </c>
      <c r="AX475" s="12" t="s">
        <v>77</v>
      </c>
      <c r="AY475" s="246" t="s">
        <v>204</v>
      </c>
    </row>
    <row r="476" spans="1:65" s="2" customFormat="1" ht="21.75" customHeight="1">
      <c r="A476" s="38"/>
      <c r="B476" s="39"/>
      <c r="C476" s="221" t="s">
        <v>1078</v>
      </c>
      <c r="D476" s="221" t="s">
        <v>205</v>
      </c>
      <c r="E476" s="222" t="s">
        <v>1079</v>
      </c>
      <c r="F476" s="223" t="s">
        <v>1080</v>
      </c>
      <c r="G476" s="224" t="s">
        <v>208</v>
      </c>
      <c r="H476" s="225">
        <v>1846.4</v>
      </c>
      <c r="I476" s="226"/>
      <c r="J476" s="227">
        <f>ROUND(I476*H476,0)</f>
        <v>0</v>
      </c>
      <c r="K476" s="228"/>
      <c r="L476" s="44"/>
      <c r="M476" s="229" t="s">
        <v>1</v>
      </c>
      <c r="N476" s="230" t="s">
        <v>42</v>
      </c>
      <c r="O476" s="91"/>
      <c r="P476" s="231">
        <f>O476*H476</f>
        <v>0</v>
      </c>
      <c r="Q476" s="231">
        <v>1E-05</v>
      </c>
      <c r="R476" s="231">
        <f>Q476*H476</f>
        <v>0.018464</v>
      </c>
      <c r="S476" s="231">
        <v>0</v>
      </c>
      <c r="T476" s="232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3" t="s">
        <v>240</v>
      </c>
      <c r="AT476" s="233" t="s">
        <v>205</v>
      </c>
      <c r="AU476" s="233" t="s">
        <v>86</v>
      </c>
      <c r="AY476" s="17" t="s">
        <v>204</v>
      </c>
      <c r="BE476" s="234">
        <f>IF(N476="základní",J476,0)</f>
        <v>0</v>
      </c>
      <c r="BF476" s="234">
        <f>IF(N476="snížená",J476,0)</f>
        <v>0</v>
      </c>
      <c r="BG476" s="234">
        <f>IF(N476="zákl. přenesená",J476,0)</f>
        <v>0</v>
      </c>
      <c r="BH476" s="234">
        <f>IF(N476="sníž. přenesená",J476,0)</f>
        <v>0</v>
      </c>
      <c r="BI476" s="234">
        <f>IF(N476="nulová",J476,0)</f>
        <v>0</v>
      </c>
      <c r="BJ476" s="17" t="s">
        <v>8</v>
      </c>
      <c r="BK476" s="234">
        <f>ROUND(I476*H476,0)</f>
        <v>0</v>
      </c>
      <c r="BL476" s="17" t="s">
        <v>240</v>
      </c>
      <c r="BM476" s="233" t="s">
        <v>1081</v>
      </c>
    </row>
    <row r="477" spans="1:51" s="12" customFormat="1" ht="12">
      <c r="A477" s="12"/>
      <c r="B477" s="235"/>
      <c r="C477" s="236"/>
      <c r="D477" s="237" t="s">
        <v>210</v>
      </c>
      <c r="E477" s="238" t="s">
        <v>1</v>
      </c>
      <c r="F477" s="239" t="s">
        <v>1082</v>
      </c>
      <c r="G477" s="236"/>
      <c r="H477" s="240">
        <v>1846.4</v>
      </c>
      <c r="I477" s="241"/>
      <c r="J477" s="236"/>
      <c r="K477" s="236"/>
      <c r="L477" s="242"/>
      <c r="M477" s="243"/>
      <c r="N477" s="244"/>
      <c r="O477" s="244"/>
      <c r="P477" s="244"/>
      <c r="Q477" s="244"/>
      <c r="R477" s="244"/>
      <c r="S477" s="244"/>
      <c r="T477" s="245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T477" s="246" t="s">
        <v>210</v>
      </c>
      <c r="AU477" s="246" t="s">
        <v>86</v>
      </c>
      <c r="AV477" s="12" t="s">
        <v>86</v>
      </c>
      <c r="AW477" s="12" t="s">
        <v>33</v>
      </c>
      <c r="AX477" s="12" t="s">
        <v>8</v>
      </c>
      <c r="AY477" s="246" t="s">
        <v>204</v>
      </c>
    </row>
    <row r="478" spans="1:65" s="2" customFormat="1" ht="21.75" customHeight="1">
      <c r="A478" s="38"/>
      <c r="B478" s="39"/>
      <c r="C478" s="280" t="s">
        <v>1083</v>
      </c>
      <c r="D478" s="280" t="s">
        <v>366</v>
      </c>
      <c r="E478" s="281" t="s">
        <v>1084</v>
      </c>
      <c r="F478" s="282" t="s">
        <v>1085</v>
      </c>
      <c r="G478" s="283" t="s">
        <v>208</v>
      </c>
      <c r="H478" s="284">
        <v>2215.68</v>
      </c>
      <c r="I478" s="285"/>
      <c r="J478" s="286">
        <f>ROUND(I478*H478,0)</f>
        <v>0</v>
      </c>
      <c r="K478" s="287"/>
      <c r="L478" s="288"/>
      <c r="M478" s="289" t="s">
        <v>1</v>
      </c>
      <c r="N478" s="290" t="s">
        <v>42</v>
      </c>
      <c r="O478" s="91"/>
      <c r="P478" s="231">
        <f>O478*H478</f>
        <v>0</v>
      </c>
      <c r="Q478" s="231">
        <v>0.0001</v>
      </c>
      <c r="R478" s="231">
        <f>Q478*H478</f>
        <v>0.221568</v>
      </c>
      <c r="S478" s="231">
        <v>0</v>
      </c>
      <c r="T478" s="232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33" t="s">
        <v>488</v>
      </c>
      <c r="AT478" s="233" t="s">
        <v>366</v>
      </c>
      <c r="AU478" s="233" t="s">
        <v>86</v>
      </c>
      <c r="AY478" s="17" t="s">
        <v>204</v>
      </c>
      <c r="BE478" s="234">
        <f>IF(N478="základní",J478,0)</f>
        <v>0</v>
      </c>
      <c r="BF478" s="234">
        <f>IF(N478="snížená",J478,0)</f>
        <v>0</v>
      </c>
      <c r="BG478" s="234">
        <f>IF(N478="zákl. přenesená",J478,0)</f>
        <v>0</v>
      </c>
      <c r="BH478" s="234">
        <f>IF(N478="sníž. přenesená",J478,0)</f>
        <v>0</v>
      </c>
      <c r="BI478" s="234">
        <f>IF(N478="nulová",J478,0)</f>
        <v>0</v>
      </c>
      <c r="BJ478" s="17" t="s">
        <v>8</v>
      </c>
      <c r="BK478" s="234">
        <f>ROUND(I478*H478,0)</f>
        <v>0</v>
      </c>
      <c r="BL478" s="17" t="s">
        <v>240</v>
      </c>
      <c r="BM478" s="233" t="s">
        <v>1086</v>
      </c>
    </row>
    <row r="479" spans="1:51" s="12" customFormat="1" ht="12">
      <c r="A479" s="12"/>
      <c r="B479" s="235"/>
      <c r="C479" s="236"/>
      <c r="D479" s="237" t="s">
        <v>210</v>
      </c>
      <c r="E479" s="238" t="s">
        <v>1</v>
      </c>
      <c r="F479" s="239" t="s">
        <v>1005</v>
      </c>
      <c r="G479" s="236"/>
      <c r="H479" s="240">
        <v>2215.68</v>
      </c>
      <c r="I479" s="241"/>
      <c r="J479" s="236"/>
      <c r="K479" s="236"/>
      <c r="L479" s="242"/>
      <c r="M479" s="243"/>
      <c r="N479" s="244"/>
      <c r="O479" s="244"/>
      <c r="P479" s="244"/>
      <c r="Q479" s="244"/>
      <c r="R479" s="244"/>
      <c r="S479" s="244"/>
      <c r="T479" s="245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T479" s="246" t="s">
        <v>210</v>
      </c>
      <c r="AU479" s="246" t="s">
        <v>86</v>
      </c>
      <c r="AV479" s="12" t="s">
        <v>86</v>
      </c>
      <c r="AW479" s="12" t="s">
        <v>33</v>
      </c>
      <c r="AX479" s="12" t="s">
        <v>77</v>
      </c>
      <c r="AY479" s="246" t="s">
        <v>204</v>
      </c>
    </row>
    <row r="480" spans="1:65" s="2" customFormat="1" ht="21.75" customHeight="1">
      <c r="A480" s="38"/>
      <c r="B480" s="39"/>
      <c r="C480" s="221" t="s">
        <v>1087</v>
      </c>
      <c r="D480" s="221" t="s">
        <v>205</v>
      </c>
      <c r="E480" s="222" t="s">
        <v>1088</v>
      </c>
      <c r="F480" s="223" t="s">
        <v>1089</v>
      </c>
      <c r="G480" s="224" t="s">
        <v>230</v>
      </c>
      <c r="H480" s="225">
        <v>77.399</v>
      </c>
      <c r="I480" s="226"/>
      <c r="J480" s="227">
        <f>ROUND(I480*H480,0)</f>
        <v>0</v>
      </c>
      <c r="K480" s="228"/>
      <c r="L480" s="44"/>
      <c r="M480" s="229" t="s">
        <v>1</v>
      </c>
      <c r="N480" s="230" t="s">
        <v>42</v>
      </c>
      <c r="O480" s="91"/>
      <c r="P480" s="231">
        <f>O480*H480</f>
        <v>0</v>
      </c>
      <c r="Q480" s="231">
        <v>0</v>
      </c>
      <c r="R480" s="231">
        <f>Q480*H480</f>
        <v>0</v>
      </c>
      <c r="S480" s="231">
        <v>0</v>
      </c>
      <c r="T480" s="232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3" t="s">
        <v>240</v>
      </c>
      <c r="AT480" s="233" t="s">
        <v>205</v>
      </c>
      <c r="AU480" s="233" t="s">
        <v>86</v>
      </c>
      <c r="AY480" s="17" t="s">
        <v>204</v>
      </c>
      <c r="BE480" s="234">
        <f>IF(N480="základní",J480,0)</f>
        <v>0</v>
      </c>
      <c r="BF480" s="234">
        <f>IF(N480="snížená",J480,0)</f>
        <v>0</v>
      </c>
      <c r="BG480" s="234">
        <f>IF(N480="zákl. přenesená",J480,0)</f>
        <v>0</v>
      </c>
      <c r="BH480" s="234">
        <f>IF(N480="sníž. přenesená",J480,0)</f>
        <v>0</v>
      </c>
      <c r="BI480" s="234">
        <f>IF(N480="nulová",J480,0)</f>
        <v>0</v>
      </c>
      <c r="BJ480" s="17" t="s">
        <v>8</v>
      </c>
      <c r="BK480" s="234">
        <f>ROUND(I480*H480,0)</f>
        <v>0</v>
      </c>
      <c r="BL480" s="17" t="s">
        <v>240</v>
      </c>
      <c r="BM480" s="233" t="s">
        <v>1090</v>
      </c>
    </row>
    <row r="481" spans="1:63" s="11" customFormat="1" ht="22.8" customHeight="1">
      <c r="A481" s="11"/>
      <c r="B481" s="207"/>
      <c r="C481" s="208"/>
      <c r="D481" s="209" t="s">
        <v>76</v>
      </c>
      <c r="E481" s="268" t="s">
        <v>1091</v>
      </c>
      <c r="F481" s="268" t="s">
        <v>1092</v>
      </c>
      <c r="G481" s="208"/>
      <c r="H481" s="208"/>
      <c r="I481" s="211"/>
      <c r="J481" s="269">
        <f>BK481</f>
        <v>0</v>
      </c>
      <c r="K481" s="208"/>
      <c r="L481" s="213"/>
      <c r="M481" s="214"/>
      <c r="N481" s="215"/>
      <c r="O481" s="215"/>
      <c r="P481" s="216">
        <f>SUM(P482:P486)</f>
        <v>0</v>
      </c>
      <c r="Q481" s="215"/>
      <c r="R481" s="216">
        <f>SUM(R482:R486)</f>
        <v>1.2084645799999998</v>
      </c>
      <c r="S481" s="215"/>
      <c r="T481" s="217">
        <f>SUM(T482:T486)</f>
        <v>0</v>
      </c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R481" s="218" t="s">
        <v>86</v>
      </c>
      <c r="AT481" s="219" t="s">
        <v>76</v>
      </c>
      <c r="AU481" s="219" t="s">
        <v>8</v>
      </c>
      <c r="AY481" s="218" t="s">
        <v>204</v>
      </c>
      <c r="BK481" s="220">
        <f>SUM(BK482:BK486)</f>
        <v>0</v>
      </c>
    </row>
    <row r="482" spans="1:65" s="2" customFormat="1" ht="21.75" customHeight="1">
      <c r="A482" s="38"/>
      <c r="B482" s="39"/>
      <c r="C482" s="221" t="s">
        <v>841</v>
      </c>
      <c r="D482" s="221" t="s">
        <v>205</v>
      </c>
      <c r="E482" s="222" t="s">
        <v>1093</v>
      </c>
      <c r="F482" s="223" t="s">
        <v>1094</v>
      </c>
      <c r="G482" s="224" t="s">
        <v>208</v>
      </c>
      <c r="H482" s="225">
        <v>56.001</v>
      </c>
      <c r="I482" s="226"/>
      <c r="J482" s="227">
        <f>ROUND(I482*H482,0)</f>
        <v>0</v>
      </c>
      <c r="K482" s="228"/>
      <c r="L482" s="44"/>
      <c r="M482" s="229" t="s">
        <v>1</v>
      </c>
      <c r="N482" s="230" t="s">
        <v>42</v>
      </c>
      <c r="O482" s="91"/>
      <c r="P482" s="231">
        <f>O482*H482</f>
        <v>0</v>
      </c>
      <c r="Q482" s="231">
        <v>0.02154</v>
      </c>
      <c r="R482" s="231">
        <f>Q482*H482</f>
        <v>1.2062615399999999</v>
      </c>
      <c r="S482" s="231">
        <v>0</v>
      </c>
      <c r="T482" s="232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3" t="s">
        <v>240</v>
      </c>
      <c r="AT482" s="233" t="s">
        <v>205</v>
      </c>
      <c r="AU482" s="233" t="s">
        <v>86</v>
      </c>
      <c r="AY482" s="17" t="s">
        <v>204</v>
      </c>
      <c r="BE482" s="234">
        <f>IF(N482="základní",J482,0)</f>
        <v>0</v>
      </c>
      <c r="BF482" s="234">
        <f>IF(N482="snížená",J482,0)</f>
        <v>0</v>
      </c>
      <c r="BG482" s="234">
        <f>IF(N482="zákl. přenesená",J482,0)</f>
        <v>0</v>
      </c>
      <c r="BH482" s="234">
        <f>IF(N482="sníž. přenesená",J482,0)</f>
        <v>0</v>
      </c>
      <c r="BI482" s="234">
        <f>IF(N482="nulová",J482,0)</f>
        <v>0</v>
      </c>
      <c r="BJ482" s="17" t="s">
        <v>8</v>
      </c>
      <c r="BK482" s="234">
        <f>ROUND(I482*H482,0)</f>
        <v>0</v>
      </c>
      <c r="BL482" s="17" t="s">
        <v>240</v>
      </c>
      <c r="BM482" s="233" t="s">
        <v>1095</v>
      </c>
    </row>
    <row r="483" spans="1:51" s="12" customFormat="1" ht="12">
      <c r="A483" s="12"/>
      <c r="B483" s="235"/>
      <c r="C483" s="236"/>
      <c r="D483" s="237" t="s">
        <v>210</v>
      </c>
      <c r="E483" s="238" t="s">
        <v>1</v>
      </c>
      <c r="F483" s="239" t="s">
        <v>1096</v>
      </c>
      <c r="G483" s="236"/>
      <c r="H483" s="240">
        <v>56.001</v>
      </c>
      <c r="I483" s="241"/>
      <c r="J483" s="236"/>
      <c r="K483" s="236"/>
      <c r="L483" s="242"/>
      <c r="M483" s="243"/>
      <c r="N483" s="244"/>
      <c r="O483" s="244"/>
      <c r="P483" s="244"/>
      <c r="Q483" s="244"/>
      <c r="R483" s="244"/>
      <c r="S483" s="244"/>
      <c r="T483" s="245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T483" s="246" t="s">
        <v>210</v>
      </c>
      <c r="AU483" s="246" t="s">
        <v>86</v>
      </c>
      <c r="AV483" s="12" t="s">
        <v>86</v>
      </c>
      <c r="AW483" s="12" t="s">
        <v>33</v>
      </c>
      <c r="AX483" s="12" t="s">
        <v>77</v>
      </c>
      <c r="AY483" s="246" t="s">
        <v>204</v>
      </c>
    </row>
    <row r="484" spans="1:65" s="2" customFormat="1" ht="21.75" customHeight="1">
      <c r="A484" s="38"/>
      <c r="B484" s="39"/>
      <c r="C484" s="221" t="s">
        <v>1097</v>
      </c>
      <c r="D484" s="221" t="s">
        <v>205</v>
      </c>
      <c r="E484" s="222" t="s">
        <v>1098</v>
      </c>
      <c r="F484" s="223" t="s">
        <v>1099</v>
      </c>
      <c r="G484" s="224" t="s">
        <v>219</v>
      </c>
      <c r="H484" s="225">
        <v>0.784</v>
      </c>
      <c r="I484" s="226"/>
      <c r="J484" s="227">
        <f>ROUND(I484*H484,0)</f>
        <v>0</v>
      </c>
      <c r="K484" s="228"/>
      <c r="L484" s="44"/>
      <c r="M484" s="229" t="s">
        <v>1</v>
      </c>
      <c r="N484" s="230" t="s">
        <v>42</v>
      </c>
      <c r="O484" s="91"/>
      <c r="P484" s="231">
        <f>O484*H484</f>
        <v>0</v>
      </c>
      <c r="Q484" s="231">
        <v>0.00281</v>
      </c>
      <c r="R484" s="231">
        <f>Q484*H484</f>
        <v>0.0022030400000000003</v>
      </c>
      <c r="S484" s="231">
        <v>0</v>
      </c>
      <c r="T484" s="232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3" t="s">
        <v>240</v>
      </c>
      <c r="AT484" s="233" t="s">
        <v>205</v>
      </c>
      <c r="AU484" s="233" t="s">
        <v>86</v>
      </c>
      <c r="AY484" s="17" t="s">
        <v>204</v>
      </c>
      <c r="BE484" s="234">
        <f>IF(N484="základní",J484,0)</f>
        <v>0</v>
      </c>
      <c r="BF484" s="234">
        <f>IF(N484="snížená",J484,0)</f>
        <v>0</v>
      </c>
      <c r="BG484" s="234">
        <f>IF(N484="zákl. přenesená",J484,0)</f>
        <v>0</v>
      </c>
      <c r="BH484" s="234">
        <f>IF(N484="sníž. přenesená",J484,0)</f>
        <v>0</v>
      </c>
      <c r="BI484" s="234">
        <f>IF(N484="nulová",J484,0)</f>
        <v>0</v>
      </c>
      <c r="BJ484" s="17" t="s">
        <v>8</v>
      </c>
      <c r="BK484" s="234">
        <f>ROUND(I484*H484,0)</f>
        <v>0</v>
      </c>
      <c r="BL484" s="17" t="s">
        <v>240</v>
      </c>
      <c r="BM484" s="233" t="s">
        <v>1100</v>
      </c>
    </row>
    <row r="485" spans="1:51" s="12" customFormat="1" ht="12">
      <c r="A485" s="12"/>
      <c r="B485" s="235"/>
      <c r="C485" s="236"/>
      <c r="D485" s="237" t="s">
        <v>210</v>
      </c>
      <c r="E485" s="238" t="s">
        <v>1</v>
      </c>
      <c r="F485" s="239" t="s">
        <v>1101</v>
      </c>
      <c r="G485" s="236"/>
      <c r="H485" s="240">
        <v>0.784</v>
      </c>
      <c r="I485" s="241"/>
      <c r="J485" s="236"/>
      <c r="K485" s="236"/>
      <c r="L485" s="242"/>
      <c r="M485" s="243"/>
      <c r="N485" s="244"/>
      <c r="O485" s="244"/>
      <c r="P485" s="244"/>
      <c r="Q485" s="244"/>
      <c r="R485" s="244"/>
      <c r="S485" s="244"/>
      <c r="T485" s="245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T485" s="246" t="s">
        <v>210</v>
      </c>
      <c r="AU485" s="246" t="s">
        <v>86</v>
      </c>
      <c r="AV485" s="12" t="s">
        <v>86</v>
      </c>
      <c r="AW485" s="12" t="s">
        <v>33</v>
      </c>
      <c r="AX485" s="12" t="s">
        <v>77</v>
      </c>
      <c r="AY485" s="246" t="s">
        <v>204</v>
      </c>
    </row>
    <row r="486" spans="1:65" s="2" customFormat="1" ht="21.75" customHeight="1">
      <c r="A486" s="38"/>
      <c r="B486" s="39"/>
      <c r="C486" s="221" t="s">
        <v>169</v>
      </c>
      <c r="D486" s="221" t="s">
        <v>205</v>
      </c>
      <c r="E486" s="222" t="s">
        <v>1102</v>
      </c>
      <c r="F486" s="223" t="s">
        <v>1103</v>
      </c>
      <c r="G486" s="224" t="s">
        <v>230</v>
      </c>
      <c r="H486" s="225">
        <v>1.208</v>
      </c>
      <c r="I486" s="226"/>
      <c r="J486" s="227">
        <f>ROUND(I486*H486,0)</f>
        <v>0</v>
      </c>
      <c r="K486" s="228"/>
      <c r="L486" s="44"/>
      <c r="M486" s="229" t="s">
        <v>1</v>
      </c>
      <c r="N486" s="230" t="s">
        <v>42</v>
      </c>
      <c r="O486" s="91"/>
      <c r="P486" s="231">
        <f>O486*H486</f>
        <v>0</v>
      </c>
      <c r="Q486" s="231">
        <v>0</v>
      </c>
      <c r="R486" s="231">
        <f>Q486*H486</f>
        <v>0</v>
      </c>
      <c r="S486" s="231">
        <v>0</v>
      </c>
      <c r="T486" s="232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3" t="s">
        <v>240</v>
      </c>
      <c r="AT486" s="233" t="s">
        <v>205</v>
      </c>
      <c r="AU486" s="233" t="s">
        <v>86</v>
      </c>
      <c r="AY486" s="17" t="s">
        <v>204</v>
      </c>
      <c r="BE486" s="234">
        <f>IF(N486="základní",J486,0)</f>
        <v>0</v>
      </c>
      <c r="BF486" s="234">
        <f>IF(N486="snížená",J486,0)</f>
        <v>0</v>
      </c>
      <c r="BG486" s="234">
        <f>IF(N486="zákl. přenesená",J486,0)</f>
        <v>0</v>
      </c>
      <c r="BH486" s="234">
        <f>IF(N486="sníž. přenesená",J486,0)</f>
        <v>0</v>
      </c>
      <c r="BI486" s="234">
        <f>IF(N486="nulová",J486,0)</f>
        <v>0</v>
      </c>
      <c r="BJ486" s="17" t="s">
        <v>8</v>
      </c>
      <c r="BK486" s="234">
        <f>ROUND(I486*H486,0)</f>
        <v>0</v>
      </c>
      <c r="BL486" s="17" t="s">
        <v>240</v>
      </c>
      <c r="BM486" s="233" t="s">
        <v>1104</v>
      </c>
    </row>
    <row r="487" spans="1:63" s="11" customFormat="1" ht="22.8" customHeight="1">
      <c r="A487" s="11"/>
      <c r="B487" s="207"/>
      <c r="C487" s="208"/>
      <c r="D487" s="209" t="s">
        <v>76</v>
      </c>
      <c r="E487" s="268" t="s">
        <v>1105</v>
      </c>
      <c r="F487" s="268" t="s">
        <v>1106</v>
      </c>
      <c r="G487" s="208"/>
      <c r="H487" s="208"/>
      <c r="I487" s="211"/>
      <c r="J487" s="269">
        <f>BK487</f>
        <v>0</v>
      </c>
      <c r="K487" s="208"/>
      <c r="L487" s="213"/>
      <c r="M487" s="214"/>
      <c r="N487" s="215"/>
      <c r="O487" s="215"/>
      <c r="P487" s="216">
        <f>SUM(P488:P499)</f>
        <v>0</v>
      </c>
      <c r="Q487" s="215"/>
      <c r="R487" s="216">
        <f>SUM(R488:R499)</f>
        <v>1.5196804999999998</v>
      </c>
      <c r="S487" s="215"/>
      <c r="T487" s="217">
        <f>SUM(T488:T499)</f>
        <v>0</v>
      </c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R487" s="218" t="s">
        <v>86</v>
      </c>
      <c r="AT487" s="219" t="s">
        <v>76</v>
      </c>
      <c r="AU487" s="219" t="s">
        <v>8</v>
      </c>
      <c r="AY487" s="218" t="s">
        <v>204</v>
      </c>
      <c r="BK487" s="220">
        <f>SUM(BK488:BK499)</f>
        <v>0</v>
      </c>
    </row>
    <row r="488" spans="1:65" s="2" customFormat="1" ht="21.75" customHeight="1">
      <c r="A488" s="38"/>
      <c r="B488" s="39"/>
      <c r="C488" s="221" t="s">
        <v>1107</v>
      </c>
      <c r="D488" s="221" t="s">
        <v>205</v>
      </c>
      <c r="E488" s="222" t="s">
        <v>1108</v>
      </c>
      <c r="F488" s="223" t="s">
        <v>1109</v>
      </c>
      <c r="G488" s="224" t="s">
        <v>208</v>
      </c>
      <c r="H488" s="225">
        <v>50.91</v>
      </c>
      <c r="I488" s="226"/>
      <c r="J488" s="227">
        <f>ROUND(I488*H488,0)</f>
        <v>0</v>
      </c>
      <c r="K488" s="228"/>
      <c r="L488" s="44"/>
      <c r="M488" s="229" t="s">
        <v>1</v>
      </c>
      <c r="N488" s="230" t="s">
        <v>42</v>
      </c>
      <c r="O488" s="91"/>
      <c r="P488" s="231">
        <f>O488*H488</f>
        <v>0</v>
      </c>
      <c r="Q488" s="231">
        <v>0.01453</v>
      </c>
      <c r="R488" s="231">
        <f>Q488*H488</f>
        <v>0.7397222999999999</v>
      </c>
      <c r="S488" s="231">
        <v>0</v>
      </c>
      <c r="T488" s="232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3" t="s">
        <v>240</v>
      </c>
      <c r="AT488" s="233" t="s">
        <v>205</v>
      </c>
      <c r="AU488" s="233" t="s">
        <v>86</v>
      </c>
      <c r="AY488" s="17" t="s">
        <v>204</v>
      </c>
      <c r="BE488" s="234">
        <f>IF(N488="základní",J488,0)</f>
        <v>0</v>
      </c>
      <c r="BF488" s="234">
        <f>IF(N488="snížená",J488,0)</f>
        <v>0</v>
      </c>
      <c r="BG488" s="234">
        <f>IF(N488="zákl. přenesená",J488,0)</f>
        <v>0</v>
      </c>
      <c r="BH488" s="234">
        <f>IF(N488="sníž. přenesená",J488,0)</f>
        <v>0</v>
      </c>
      <c r="BI488" s="234">
        <f>IF(N488="nulová",J488,0)</f>
        <v>0</v>
      </c>
      <c r="BJ488" s="17" t="s">
        <v>8</v>
      </c>
      <c r="BK488" s="234">
        <f>ROUND(I488*H488,0)</f>
        <v>0</v>
      </c>
      <c r="BL488" s="17" t="s">
        <v>240</v>
      </c>
      <c r="BM488" s="233" t="s">
        <v>1110</v>
      </c>
    </row>
    <row r="489" spans="1:51" s="12" customFormat="1" ht="12">
      <c r="A489" s="12"/>
      <c r="B489" s="235"/>
      <c r="C489" s="236"/>
      <c r="D489" s="237" t="s">
        <v>210</v>
      </c>
      <c r="E489" s="238" t="s">
        <v>1</v>
      </c>
      <c r="F489" s="239" t="s">
        <v>1111</v>
      </c>
      <c r="G489" s="236"/>
      <c r="H489" s="240">
        <v>50.91</v>
      </c>
      <c r="I489" s="241"/>
      <c r="J489" s="236"/>
      <c r="K489" s="236"/>
      <c r="L489" s="242"/>
      <c r="M489" s="243"/>
      <c r="N489" s="244"/>
      <c r="O489" s="244"/>
      <c r="P489" s="244"/>
      <c r="Q489" s="244"/>
      <c r="R489" s="244"/>
      <c r="S489" s="244"/>
      <c r="T489" s="245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T489" s="246" t="s">
        <v>210</v>
      </c>
      <c r="AU489" s="246" t="s">
        <v>86</v>
      </c>
      <c r="AV489" s="12" t="s">
        <v>86</v>
      </c>
      <c r="AW489" s="12" t="s">
        <v>33</v>
      </c>
      <c r="AX489" s="12" t="s">
        <v>77</v>
      </c>
      <c r="AY489" s="246" t="s">
        <v>204</v>
      </c>
    </row>
    <row r="490" spans="1:65" s="2" customFormat="1" ht="16.5" customHeight="1">
      <c r="A490" s="38"/>
      <c r="B490" s="39"/>
      <c r="C490" s="221" t="s">
        <v>1112</v>
      </c>
      <c r="D490" s="221" t="s">
        <v>205</v>
      </c>
      <c r="E490" s="222" t="s">
        <v>1113</v>
      </c>
      <c r="F490" s="223" t="s">
        <v>1114</v>
      </c>
      <c r="G490" s="224" t="s">
        <v>208</v>
      </c>
      <c r="H490" s="225">
        <v>50.91</v>
      </c>
      <c r="I490" s="226"/>
      <c r="J490" s="227">
        <f>ROUND(I490*H490,0)</f>
        <v>0</v>
      </c>
      <c r="K490" s="228"/>
      <c r="L490" s="44"/>
      <c r="M490" s="229" t="s">
        <v>1</v>
      </c>
      <c r="N490" s="230" t="s">
        <v>42</v>
      </c>
      <c r="O490" s="91"/>
      <c r="P490" s="231">
        <f>O490*H490</f>
        <v>0</v>
      </c>
      <c r="Q490" s="231">
        <v>0</v>
      </c>
      <c r="R490" s="231">
        <f>Q490*H490</f>
        <v>0</v>
      </c>
      <c r="S490" s="231">
        <v>0</v>
      </c>
      <c r="T490" s="232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3" t="s">
        <v>240</v>
      </c>
      <c r="AT490" s="233" t="s">
        <v>205</v>
      </c>
      <c r="AU490" s="233" t="s">
        <v>86</v>
      </c>
      <c r="AY490" s="17" t="s">
        <v>204</v>
      </c>
      <c r="BE490" s="234">
        <f>IF(N490="základní",J490,0)</f>
        <v>0</v>
      </c>
      <c r="BF490" s="234">
        <f>IF(N490="snížená",J490,0)</f>
        <v>0</v>
      </c>
      <c r="BG490" s="234">
        <f>IF(N490="zákl. přenesená",J490,0)</f>
        <v>0</v>
      </c>
      <c r="BH490" s="234">
        <f>IF(N490="sníž. přenesená",J490,0)</f>
        <v>0</v>
      </c>
      <c r="BI490" s="234">
        <f>IF(N490="nulová",J490,0)</f>
        <v>0</v>
      </c>
      <c r="BJ490" s="17" t="s">
        <v>8</v>
      </c>
      <c r="BK490" s="234">
        <f>ROUND(I490*H490,0)</f>
        <v>0</v>
      </c>
      <c r="BL490" s="17" t="s">
        <v>240</v>
      </c>
      <c r="BM490" s="233" t="s">
        <v>1115</v>
      </c>
    </row>
    <row r="491" spans="1:65" s="2" customFormat="1" ht="21.75" customHeight="1">
      <c r="A491" s="38"/>
      <c r="B491" s="39"/>
      <c r="C491" s="280" t="s">
        <v>1116</v>
      </c>
      <c r="D491" s="280" t="s">
        <v>366</v>
      </c>
      <c r="E491" s="281" t="s">
        <v>1084</v>
      </c>
      <c r="F491" s="282" t="s">
        <v>1085</v>
      </c>
      <c r="G491" s="283" t="s">
        <v>208</v>
      </c>
      <c r="H491" s="284">
        <v>61.092</v>
      </c>
      <c r="I491" s="285"/>
      <c r="J491" s="286">
        <f>ROUND(I491*H491,0)</f>
        <v>0</v>
      </c>
      <c r="K491" s="287"/>
      <c r="L491" s="288"/>
      <c r="M491" s="289" t="s">
        <v>1</v>
      </c>
      <c r="N491" s="290" t="s">
        <v>42</v>
      </c>
      <c r="O491" s="91"/>
      <c r="P491" s="231">
        <f>O491*H491</f>
        <v>0</v>
      </c>
      <c r="Q491" s="231">
        <v>0.0001</v>
      </c>
      <c r="R491" s="231">
        <f>Q491*H491</f>
        <v>0.0061092</v>
      </c>
      <c r="S491" s="231">
        <v>0</v>
      </c>
      <c r="T491" s="232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33" t="s">
        <v>488</v>
      </c>
      <c r="AT491" s="233" t="s">
        <v>366</v>
      </c>
      <c r="AU491" s="233" t="s">
        <v>86</v>
      </c>
      <c r="AY491" s="17" t="s">
        <v>204</v>
      </c>
      <c r="BE491" s="234">
        <f>IF(N491="základní",J491,0)</f>
        <v>0</v>
      </c>
      <c r="BF491" s="234">
        <f>IF(N491="snížená",J491,0)</f>
        <v>0</v>
      </c>
      <c r="BG491" s="234">
        <f>IF(N491="zákl. přenesená",J491,0)</f>
        <v>0</v>
      </c>
      <c r="BH491" s="234">
        <f>IF(N491="sníž. přenesená",J491,0)</f>
        <v>0</v>
      </c>
      <c r="BI491" s="234">
        <f>IF(N491="nulová",J491,0)</f>
        <v>0</v>
      </c>
      <c r="BJ491" s="17" t="s">
        <v>8</v>
      </c>
      <c r="BK491" s="234">
        <f>ROUND(I491*H491,0)</f>
        <v>0</v>
      </c>
      <c r="BL491" s="17" t="s">
        <v>240</v>
      </c>
      <c r="BM491" s="233" t="s">
        <v>1117</v>
      </c>
    </row>
    <row r="492" spans="1:51" s="12" customFormat="1" ht="12">
      <c r="A492" s="12"/>
      <c r="B492" s="235"/>
      <c r="C492" s="236"/>
      <c r="D492" s="237" t="s">
        <v>210</v>
      </c>
      <c r="E492" s="238" t="s">
        <v>1</v>
      </c>
      <c r="F492" s="239" t="s">
        <v>1118</v>
      </c>
      <c r="G492" s="236"/>
      <c r="H492" s="240">
        <v>61.092</v>
      </c>
      <c r="I492" s="241"/>
      <c r="J492" s="236"/>
      <c r="K492" s="236"/>
      <c r="L492" s="242"/>
      <c r="M492" s="243"/>
      <c r="N492" s="244"/>
      <c r="O492" s="244"/>
      <c r="P492" s="244"/>
      <c r="Q492" s="244"/>
      <c r="R492" s="244"/>
      <c r="S492" s="244"/>
      <c r="T492" s="245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T492" s="246" t="s">
        <v>210</v>
      </c>
      <c r="AU492" s="246" t="s">
        <v>86</v>
      </c>
      <c r="AV492" s="12" t="s">
        <v>86</v>
      </c>
      <c r="AW492" s="12" t="s">
        <v>33</v>
      </c>
      <c r="AX492" s="12" t="s">
        <v>77</v>
      </c>
      <c r="AY492" s="246" t="s">
        <v>204</v>
      </c>
    </row>
    <row r="493" spans="1:65" s="2" customFormat="1" ht="21.75" customHeight="1">
      <c r="A493" s="38"/>
      <c r="B493" s="39"/>
      <c r="C493" s="221" t="s">
        <v>1119</v>
      </c>
      <c r="D493" s="221" t="s">
        <v>205</v>
      </c>
      <c r="E493" s="222" t="s">
        <v>1120</v>
      </c>
      <c r="F493" s="223" t="s">
        <v>1121</v>
      </c>
      <c r="G493" s="224" t="s">
        <v>208</v>
      </c>
      <c r="H493" s="225">
        <v>50.91</v>
      </c>
      <c r="I493" s="226"/>
      <c r="J493" s="227">
        <f>ROUND(I493*H493,0)</f>
        <v>0</v>
      </c>
      <c r="K493" s="228"/>
      <c r="L493" s="44"/>
      <c r="M493" s="229" t="s">
        <v>1</v>
      </c>
      <c r="N493" s="230" t="s">
        <v>42</v>
      </c>
      <c r="O493" s="91"/>
      <c r="P493" s="231">
        <f>O493*H493</f>
        <v>0</v>
      </c>
      <c r="Q493" s="231">
        <v>0</v>
      </c>
      <c r="R493" s="231">
        <f>Q493*H493</f>
        <v>0</v>
      </c>
      <c r="S493" s="231">
        <v>0</v>
      </c>
      <c r="T493" s="232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33" t="s">
        <v>240</v>
      </c>
      <c r="AT493" s="233" t="s">
        <v>205</v>
      </c>
      <c r="AU493" s="233" t="s">
        <v>86</v>
      </c>
      <c r="AY493" s="17" t="s">
        <v>204</v>
      </c>
      <c r="BE493" s="234">
        <f>IF(N493="základní",J493,0)</f>
        <v>0</v>
      </c>
      <c r="BF493" s="234">
        <f>IF(N493="snížená",J493,0)</f>
        <v>0</v>
      </c>
      <c r="BG493" s="234">
        <f>IF(N493="zákl. přenesená",J493,0)</f>
        <v>0</v>
      </c>
      <c r="BH493" s="234">
        <f>IF(N493="sníž. přenesená",J493,0)</f>
        <v>0</v>
      </c>
      <c r="BI493" s="234">
        <f>IF(N493="nulová",J493,0)</f>
        <v>0</v>
      </c>
      <c r="BJ493" s="17" t="s">
        <v>8</v>
      </c>
      <c r="BK493" s="234">
        <f>ROUND(I493*H493,0)</f>
        <v>0</v>
      </c>
      <c r="BL493" s="17" t="s">
        <v>240</v>
      </c>
      <c r="BM493" s="233" t="s">
        <v>1122</v>
      </c>
    </row>
    <row r="494" spans="1:65" s="2" customFormat="1" ht="21.75" customHeight="1">
      <c r="A494" s="38"/>
      <c r="B494" s="39"/>
      <c r="C494" s="280" t="s">
        <v>1123</v>
      </c>
      <c r="D494" s="280" t="s">
        <v>366</v>
      </c>
      <c r="E494" s="281" t="s">
        <v>1124</v>
      </c>
      <c r="F494" s="282" t="s">
        <v>1125</v>
      </c>
      <c r="G494" s="283" t="s">
        <v>208</v>
      </c>
      <c r="H494" s="284">
        <v>53.456</v>
      </c>
      <c r="I494" s="285"/>
      <c r="J494" s="286">
        <f>ROUND(I494*H494,0)</f>
        <v>0</v>
      </c>
      <c r="K494" s="287"/>
      <c r="L494" s="288"/>
      <c r="M494" s="289" t="s">
        <v>1</v>
      </c>
      <c r="N494" s="290" t="s">
        <v>42</v>
      </c>
      <c r="O494" s="91"/>
      <c r="P494" s="231">
        <f>O494*H494</f>
        <v>0</v>
      </c>
      <c r="Q494" s="231">
        <v>0.00175</v>
      </c>
      <c r="R494" s="231">
        <f>Q494*H494</f>
        <v>0.093548</v>
      </c>
      <c r="S494" s="231">
        <v>0</v>
      </c>
      <c r="T494" s="232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3" t="s">
        <v>488</v>
      </c>
      <c r="AT494" s="233" t="s">
        <v>366</v>
      </c>
      <c r="AU494" s="233" t="s">
        <v>86</v>
      </c>
      <c r="AY494" s="17" t="s">
        <v>204</v>
      </c>
      <c r="BE494" s="234">
        <f>IF(N494="základní",J494,0)</f>
        <v>0</v>
      </c>
      <c r="BF494" s="234">
        <f>IF(N494="snížená",J494,0)</f>
        <v>0</v>
      </c>
      <c r="BG494" s="234">
        <f>IF(N494="zákl. přenesená",J494,0)</f>
        <v>0</v>
      </c>
      <c r="BH494" s="234">
        <f>IF(N494="sníž. přenesená",J494,0)</f>
        <v>0</v>
      </c>
      <c r="BI494" s="234">
        <f>IF(N494="nulová",J494,0)</f>
        <v>0</v>
      </c>
      <c r="BJ494" s="17" t="s">
        <v>8</v>
      </c>
      <c r="BK494" s="234">
        <f>ROUND(I494*H494,0)</f>
        <v>0</v>
      </c>
      <c r="BL494" s="17" t="s">
        <v>240</v>
      </c>
      <c r="BM494" s="233" t="s">
        <v>1126</v>
      </c>
    </row>
    <row r="495" spans="1:51" s="12" customFormat="1" ht="12">
      <c r="A495" s="12"/>
      <c r="B495" s="235"/>
      <c r="C495" s="236"/>
      <c r="D495" s="237" t="s">
        <v>210</v>
      </c>
      <c r="E495" s="238" t="s">
        <v>1</v>
      </c>
      <c r="F495" s="239" t="s">
        <v>1127</v>
      </c>
      <c r="G495" s="236"/>
      <c r="H495" s="240">
        <v>53.456</v>
      </c>
      <c r="I495" s="241"/>
      <c r="J495" s="236"/>
      <c r="K495" s="236"/>
      <c r="L495" s="242"/>
      <c r="M495" s="243"/>
      <c r="N495" s="244"/>
      <c r="O495" s="244"/>
      <c r="P495" s="244"/>
      <c r="Q495" s="244"/>
      <c r="R495" s="244"/>
      <c r="S495" s="244"/>
      <c r="T495" s="245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T495" s="246" t="s">
        <v>210</v>
      </c>
      <c r="AU495" s="246" t="s">
        <v>86</v>
      </c>
      <c r="AV495" s="12" t="s">
        <v>86</v>
      </c>
      <c r="AW495" s="12" t="s">
        <v>33</v>
      </c>
      <c r="AX495" s="12" t="s">
        <v>77</v>
      </c>
      <c r="AY495" s="246" t="s">
        <v>204</v>
      </c>
    </row>
    <row r="496" spans="1:65" s="2" customFormat="1" ht="21.75" customHeight="1">
      <c r="A496" s="38"/>
      <c r="B496" s="39"/>
      <c r="C496" s="221" t="s">
        <v>888</v>
      </c>
      <c r="D496" s="221" t="s">
        <v>205</v>
      </c>
      <c r="E496" s="222" t="s">
        <v>1128</v>
      </c>
      <c r="F496" s="223" t="s">
        <v>1129</v>
      </c>
      <c r="G496" s="224" t="s">
        <v>208</v>
      </c>
      <c r="H496" s="225">
        <v>35.708</v>
      </c>
      <c r="I496" s="226"/>
      <c r="J496" s="227">
        <f>ROUND(I496*H496,0)</f>
        <v>0</v>
      </c>
      <c r="K496" s="228"/>
      <c r="L496" s="44"/>
      <c r="M496" s="229" t="s">
        <v>1</v>
      </c>
      <c r="N496" s="230" t="s">
        <v>42</v>
      </c>
      <c r="O496" s="91"/>
      <c r="P496" s="231">
        <f>O496*H496</f>
        <v>0</v>
      </c>
      <c r="Q496" s="231">
        <v>0.01575</v>
      </c>
      <c r="R496" s="231">
        <f>Q496*H496</f>
        <v>0.5624009999999999</v>
      </c>
      <c r="S496" s="231">
        <v>0</v>
      </c>
      <c r="T496" s="232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33" t="s">
        <v>240</v>
      </c>
      <c r="AT496" s="233" t="s">
        <v>205</v>
      </c>
      <c r="AU496" s="233" t="s">
        <v>86</v>
      </c>
      <c r="AY496" s="17" t="s">
        <v>204</v>
      </c>
      <c r="BE496" s="234">
        <f>IF(N496="základní",J496,0)</f>
        <v>0</v>
      </c>
      <c r="BF496" s="234">
        <f>IF(N496="snížená",J496,0)</f>
        <v>0</v>
      </c>
      <c r="BG496" s="234">
        <f>IF(N496="zákl. přenesená",J496,0)</f>
        <v>0</v>
      </c>
      <c r="BH496" s="234">
        <f>IF(N496="sníž. přenesená",J496,0)</f>
        <v>0</v>
      </c>
      <c r="BI496" s="234">
        <f>IF(N496="nulová",J496,0)</f>
        <v>0</v>
      </c>
      <c r="BJ496" s="17" t="s">
        <v>8</v>
      </c>
      <c r="BK496" s="234">
        <f>ROUND(I496*H496,0)</f>
        <v>0</v>
      </c>
      <c r="BL496" s="17" t="s">
        <v>240</v>
      </c>
      <c r="BM496" s="233" t="s">
        <v>1130</v>
      </c>
    </row>
    <row r="497" spans="1:51" s="12" customFormat="1" ht="12">
      <c r="A497" s="12"/>
      <c r="B497" s="235"/>
      <c r="C497" s="236"/>
      <c r="D497" s="237" t="s">
        <v>210</v>
      </c>
      <c r="E497" s="238" t="s">
        <v>1</v>
      </c>
      <c r="F497" s="239" t="s">
        <v>1131</v>
      </c>
      <c r="G497" s="236"/>
      <c r="H497" s="240">
        <v>35.708</v>
      </c>
      <c r="I497" s="241"/>
      <c r="J497" s="236"/>
      <c r="K497" s="236"/>
      <c r="L497" s="242"/>
      <c r="M497" s="243"/>
      <c r="N497" s="244"/>
      <c r="O497" s="244"/>
      <c r="P497" s="244"/>
      <c r="Q497" s="244"/>
      <c r="R497" s="244"/>
      <c r="S497" s="244"/>
      <c r="T497" s="245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T497" s="246" t="s">
        <v>210</v>
      </c>
      <c r="AU497" s="246" t="s">
        <v>86</v>
      </c>
      <c r="AV497" s="12" t="s">
        <v>86</v>
      </c>
      <c r="AW497" s="12" t="s">
        <v>33</v>
      </c>
      <c r="AX497" s="12" t="s">
        <v>77</v>
      </c>
      <c r="AY497" s="246" t="s">
        <v>204</v>
      </c>
    </row>
    <row r="498" spans="1:65" s="2" customFormat="1" ht="21.75" customHeight="1">
      <c r="A498" s="38"/>
      <c r="B498" s="39"/>
      <c r="C498" s="221" t="s">
        <v>1132</v>
      </c>
      <c r="D498" s="221" t="s">
        <v>205</v>
      </c>
      <c r="E498" s="222" t="s">
        <v>1133</v>
      </c>
      <c r="F498" s="223" t="s">
        <v>1134</v>
      </c>
      <c r="G498" s="224" t="s">
        <v>274</v>
      </c>
      <c r="H498" s="225">
        <v>5</v>
      </c>
      <c r="I498" s="226"/>
      <c r="J498" s="227">
        <f>ROUND(I498*H498,0)</f>
        <v>0</v>
      </c>
      <c r="K498" s="228"/>
      <c r="L498" s="44"/>
      <c r="M498" s="229" t="s">
        <v>1</v>
      </c>
      <c r="N498" s="230" t="s">
        <v>42</v>
      </c>
      <c r="O498" s="91"/>
      <c r="P498" s="231">
        <f>O498*H498</f>
        <v>0</v>
      </c>
      <c r="Q498" s="231">
        <v>0.02358</v>
      </c>
      <c r="R498" s="231">
        <f>Q498*H498</f>
        <v>0.1179</v>
      </c>
      <c r="S498" s="231">
        <v>0</v>
      </c>
      <c r="T498" s="232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33" t="s">
        <v>240</v>
      </c>
      <c r="AT498" s="233" t="s">
        <v>205</v>
      </c>
      <c r="AU498" s="233" t="s">
        <v>86</v>
      </c>
      <c r="AY498" s="17" t="s">
        <v>204</v>
      </c>
      <c r="BE498" s="234">
        <f>IF(N498="základní",J498,0)</f>
        <v>0</v>
      </c>
      <c r="BF498" s="234">
        <f>IF(N498="snížená",J498,0)</f>
        <v>0</v>
      </c>
      <c r="BG498" s="234">
        <f>IF(N498="zákl. přenesená",J498,0)</f>
        <v>0</v>
      </c>
      <c r="BH498" s="234">
        <f>IF(N498="sníž. přenesená",J498,0)</f>
        <v>0</v>
      </c>
      <c r="BI498" s="234">
        <f>IF(N498="nulová",J498,0)</f>
        <v>0</v>
      </c>
      <c r="BJ498" s="17" t="s">
        <v>8</v>
      </c>
      <c r="BK498" s="234">
        <f>ROUND(I498*H498,0)</f>
        <v>0</v>
      </c>
      <c r="BL498" s="17" t="s">
        <v>240</v>
      </c>
      <c r="BM498" s="233" t="s">
        <v>1135</v>
      </c>
    </row>
    <row r="499" spans="1:65" s="2" customFormat="1" ht="21.75" customHeight="1">
      <c r="A499" s="38"/>
      <c r="B499" s="39"/>
      <c r="C499" s="221" t="s">
        <v>893</v>
      </c>
      <c r="D499" s="221" t="s">
        <v>205</v>
      </c>
      <c r="E499" s="222" t="s">
        <v>1136</v>
      </c>
      <c r="F499" s="223" t="s">
        <v>1137</v>
      </c>
      <c r="G499" s="224" t="s">
        <v>230</v>
      </c>
      <c r="H499" s="225">
        <v>1.52</v>
      </c>
      <c r="I499" s="226"/>
      <c r="J499" s="227">
        <f>ROUND(I499*H499,0)</f>
        <v>0</v>
      </c>
      <c r="K499" s="228"/>
      <c r="L499" s="44"/>
      <c r="M499" s="229" t="s">
        <v>1</v>
      </c>
      <c r="N499" s="230" t="s">
        <v>42</v>
      </c>
      <c r="O499" s="91"/>
      <c r="P499" s="231">
        <f>O499*H499</f>
        <v>0</v>
      </c>
      <c r="Q499" s="231">
        <v>0</v>
      </c>
      <c r="R499" s="231">
        <f>Q499*H499</f>
        <v>0</v>
      </c>
      <c r="S499" s="231">
        <v>0</v>
      </c>
      <c r="T499" s="232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33" t="s">
        <v>240</v>
      </c>
      <c r="AT499" s="233" t="s">
        <v>205</v>
      </c>
      <c r="AU499" s="233" t="s">
        <v>86</v>
      </c>
      <c r="AY499" s="17" t="s">
        <v>204</v>
      </c>
      <c r="BE499" s="234">
        <f>IF(N499="základní",J499,0)</f>
        <v>0</v>
      </c>
      <c r="BF499" s="234">
        <f>IF(N499="snížená",J499,0)</f>
        <v>0</v>
      </c>
      <c r="BG499" s="234">
        <f>IF(N499="zákl. přenesená",J499,0)</f>
        <v>0</v>
      </c>
      <c r="BH499" s="234">
        <f>IF(N499="sníž. přenesená",J499,0)</f>
        <v>0</v>
      </c>
      <c r="BI499" s="234">
        <f>IF(N499="nulová",J499,0)</f>
        <v>0</v>
      </c>
      <c r="BJ499" s="17" t="s">
        <v>8</v>
      </c>
      <c r="BK499" s="234">
        <f>ROUND(I499*H499,0)</f>
        <v>0</v>
      </c>
      <c r="BL499" s="17" t="s">
        <v>240</v>
      </c>
      <c r="BM499" s="233" t="s">
        <v>1138</v>
      </c>
    </row>
    <row r="500" spans="1:63" s="11" customFormat="1" ht="22.8" customHeight="1">
      <c r="A500" s="11"/>
      <c r="B500" s="207"/>
      <c r="C500" s="208"/>
      <c r="D500" s="209" t="s">
        <v>76</v>
      </c>
      <c r="E500" s="268" t="s">
        <v>1139</v>
      </c>
      <c r="F500" s="268" t="s">
        <v>1140</v>
      </c>
      <c r="G500" s="208"/>
      <c r="H500" s="208"/>
      <c r="I500" s="211"/>
      <c r="J500" s="269">
        <f>BK500</f>
        <v>0</v>
      </c>
      <c r="K500" s="208"/>
      <c r="L500" s="213"/>
      <c r="M500" s="214"/>
      <c r="N500" s="215"/>
      <c r="O500" s="215"/>
      <c r="P500" s="216">
        <f>SUM(P501:P517)</f>
        <v>0</v>
      </c>
      <c r="Q500" s="215"/>
      <c r="R500" s="216">
        <f>SUM(R501:R517)</f>
        <v>2.0555284</v>
      </c>
      <c r="S500" s="215"/>
      <c r="T500" s="217">
        <f>SUM(T501:T517)</f>
        <v>0</v>
      </c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R500" s="218" t="s">
        <v>86</v>
      </c>
      <c r="AT500" s="219" t="s">
        <v>76</v>
      </c>
      <c r="AU500" s="219" t="s">
        <v>8</v>
      </c>
      <c r="AY500" s="218" t="s">
        <v>204</v>
      </c>
      <c r="BK500" s="220">
        <f>SUM(BK501:BK517)</f>
        <v>0</v>
      </c>
    </row>
    <row r="501" spans="1:65" s="2" customFormat="1" ht="21.75" customHeight="1">
      <c r="A501" s="38"/>
      <c r="B501" s="39"/>
      <c r="C501" s="221" t="s">
        <v>1141</v>
      </c>
      <c r="D501" s="221" t="s">
        <v>205</v>
      </c>
      <c r="E501" s="222" t="s">
        <v>1142</v>
      </c>
      <c r="F501" s="223" t="s">
        <v>1143</v>
      </c>
      <c r="G501" s="224" t="s">
        <v>473</v>
      </c>
      <c r="H501" s="225">
        <v>109.5</v>
      </c>
      <c r="I501" s="226"/>
      <c r="J501" s="227">
        <f>ROUND(I501*H501,0)</f>
        <v>0</v>
      </c>
      <c r="K501" s="228"/>
      <c r="L501" s="44"/>
      <c r="M501" s="229" t="s">
        <v>1</v>
      </c>
      <c r="N501" s="230" t="s">
        <v>42</v>
      </c>
      <c r="O501" s="91"/>
      <c r="P501" s="231">
        <f>O501*H501</f>
        <v>0</v>
      </c>
      <c r="Q501" s="231">
        <v>0.00287</v>
      </c>
      <c r="R501" s="231">
        <f>Q501*H501</f>
        <v>0.314265</v>
      </c>
      <c r="S501" s="231">
        <v>0</v>
      </c>
      <c r="T501" s="23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33" t="s">
        <v>240</v>
      </c>
      <c r="AT501" s="233" t="s">
        <v>205</v>
      </c>
      <c r="AU501" s="233" t="s">
        <v>86</v>
      </c>
      <c r="AY501" s="17" t="s">
        <v>204</v>
      </c>
      <c r="BE501" s="234">
        <f>IF(N501="základní",J501,0)</f>
        <v>0</v>
      </c>
      <c r="BF501" s="234">
        <f>IF(N501="snížená",J501,0)</f>
        <v>0</v>
      </c>
      <c r="BG501" s="234">
        <f>IF(N501="zákl. přenesená",J501,0)</f>
        <v>0</v>
      </c>
      <c r="BH501" s="234">
        <f>IF(N501="sníž. přenesená",J501,0)</f>
        <v>0</v>
      </c>
      <c r="BI501" s="234">
        <f>IF(N501="nulová",J501,0)</f>
        <v>0</v>
      </c>
      <c r="BJ501" s="17" t="s">
        <v>8</v>
      </c>
      <c r="BK501" s="234">
        <f>ROUND(I501*H501,0)</f>
        <v>0</v>
      </c>
      <c r="BL501" s="17" t="s">
        <v>240</v>
      </c>
      <c r="BM501" s="233" t="s">
        <v>1144</v>
      </c>
    </row>
    <row r="502" spans="1:51" s="12" customFormat="1" ht="12">
      <c r="A502" s="12"/>
      <c r="B502" s="235"/>
      <c r="C502" s="236"/>
      <c r="D502" s="237" t="s">
        <v>210</v>
      </c>
      <c r="E502" s="238" t="s">
        <v>1</v>
      </c>
      <c r="F502" s="239" t="s">
        <v>1145</v>
      </c>
      <c r="G502" s="236"/>
      <c r="H502" s="240">
        <v>109.5</v>
      </c>
      <c r="I502" s="241"/>
      <c r="J502" s="236"/>
      <c r="K502" s="236"/>
      <c r="L502" s="242"/>
      <c r="M502" s="243"/>
      <c r="N502" s="244"/>
      <c r="O502" s="244"/>
      <c r="P502" s="244"/>
      <c r="Q502" s="244"/>
      <c r="R502" s="244"/>
      <c r="S502" s="244"/>
      <c r="T502" s="245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T502" s="246" t="s">
        <v>210</v>
      </c>
      <c r="AU502" s="246" t="s">
        <v>86</v>
      </c>
      <c r="AV502" s="12" t="s">
        <v>86</v>
      </c>
      <c r="AW502" s="12" t="s">
        <v>33</v>
      </c>
      <c r="AX502" s="12" t="s">
        <v>77</v>
      </c>
      <c r="AY502" s="246" t="s">
        <v>204</v>
      </c>
    </row>
    <row r="503" spans="1:65" s="2" customFormat="1" ht="21.75" customHeight="1">
      <c r="A503" s="38"/>
      <c r="B503" s="39"/>
      <c r="C503" s="221" t="s">
        <v>172</v>
      </c>
      <c r="D503" s="221" t="s">
        <v>205</v>
      </c>
      <c r="E503" s="222" t="s">
        <v>1146</v>
      </c>
      <c r="F503" s="223" t="s">
        <v>1147</v>
      </c>
      <c r="G503" s="224" t="s">
        <v>473</v>
      </c>
      <c r="H503" s="225">
        <v>206.86</v>
      </c>
      <c r="I503" s="226"/>
      <c r="J503" s="227">
        <f>ROUND(I503*H503,0)</f>
        <v>0</v>
      </c>
      <c r="K503" s="228"/>
      <c r="L503" s="44"/>
      <c r="M503" s="229" t="s">
        <v>1</v>
      </c>
      <c r="N503" s="230" t="s">
        <v>42</v>
      </c>
      <c r="O503" s="91"/>
      <c r="P503" s="231">
        <f>O503*H503</f>
        <v>0</v>
      </c>
      <c r="Q503" s="231">
        <v>0.00184</v>
      </c>
      <c r="R503" s="231">
        <f>Q503*H503</f>
        <v>0.3806224</v>
      </c>
      <c r="S503" s="231">
        <v>0</v>
      </c>
      <c r="T503" s="232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33" t="s">
        <v>240</v>
      </c>
      <c r="AT503" s="233" t="s">
        <v>205</v>
      </c>
      <c r="AU503" s="233" t="s">
        <v>86</v>
      </c>
      <c r="AY503" s="17" t="s">
        <v>204</v>
      </c>
      <c r="BE503" s="234">
        <f>IF(N503="základní",J503,0)</f>
        <v>0</v>
      </c>
      <c r="BF503" s="234">
        <f>IF(N503="snížená",J503,0)</f>
        <v>0</v>
      </c>
      <c r="BG503" s="234">
        <f>IF(N503="zákl. přenesená",J503,0)</f>
        <v>0</v>
      </c>
      <c r="BH503" s="234">
        <f>IF(N503="sníž. přenesená",J503,0)</f>
        <v>0</v>
      </c>
      <c r="BI503" s="234">
        <f>IF(N503="nulová",J503,0)</f>
        <v>0</v>
      </c>
      <c r="BJ503" s="17" t="s">
        <v>8</v>
      </c>
      <c r="BK503" s="234">
        <f>ROUND(I503*H503,0)</f>
        <v>0</v>
      </c>
      <c r="BL503" s="17" t="s">
        <v>240</v>
      </c>
      <c r="BM503" s="233" t="s">
        <v>1148</v>
      </c>
    </row>
    <row r="504" spans="1:51" s="12" customFormat="1" ht="12">
      <c r="A504" s="12"/>
      <c r="B504" s="235"/>
      <c r="C504" s="236"/>
      <c r="D504" s="237" t="s">
        <v>210</v>
      </c>
      <c r="E504" s="238" t="s">
        <v>1</v>
      </c>
      <c r="F504" s="239" t="s">
        <v>1149</v>
      </c>
      <c r="G504" s="236"/>
      <c r="H504" s="240">
        <v>206.86</v>
      </c>
      <c r="I504" s="241"/>
      <c r="J504" s="236"/>
      <c r="K504" s="236"/>
      <c r="L504" s="242"/>
      <c r="M504" s="243"/>
      <c r="N504" s="244"/>
      <c r="O504" s="244"/>
      <c r="P504" s="244"/>
      <c r="Q504" s="244"/>
      <c r="R504" s="244"/>
      <c r="S504" s="244"/>
      <c r="T504" s="245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T504" s="246" t="s">
        <v>210</v>
      </c>
      <c r="AU504" s="246" t="s">
        <v>86</v>
      </c>
      <c r="AV504" s="12" t="s">
        <v>86</v>
      </c>
      <c r="AW504" s="12" t="s">
        <v>33</v>
      </c>
      <c r="AX504" s="12" t="s">
        <v>77</v>
      </c>
      <c r="AY504" s="246" t="s">
        <v>204</v>
      </c>
    </row>
    <row r="505" spans="1:65" s="2" customFormat="1" ht="21.75" customHeight="1">
      <c r="A505" s="38"/>
      <c r="B505" s="39"/>
      <c r="C505" s="221" t="s">
        <v>1150</v>
      </c>
      <c r="D505" s="221" t="s">
        <v>205</v>
      </c>
      <c r="E505" s="222" t="s">
        <v>1151</v>
      </c>
      <c r="F505" s="223" t="s">
        <v>1152</v>
      </c>
      <c r="G505" s="224" t="s">
        <v>473</v>
      </c>
      <c r="H505" s="225">
        <v>125.15</v>
      </c>
      <c r="I505" s="226"/>
      <c r="J505" s="227">
        <f>ROUND(I505*H505,0)</f>
        <v>0</v>
      </c>
      <c r="K505" s="228"/>
      <c r="L505" s="44"/>
      <c r="M505" s="229" t="s">
        <v>1</v>
      </c>
      <c r="N505" s="230" t="s">
        <v>42</v>
      </c>
      <c r="O505" s="91"/>
      <c r="P505" s="231">
        <f>O505*H505</f>
        <v>0</v>
      </c>
      <c r="Q505" s="231">
        <v>0.00136</v>
      </c>
      <c r="R505" s="231">
        <f>Q505*H505</f>
        <v>0.17020400000000002</v>
      </c>
      <c r="S505" s="231">
        <v>0</v>
      </c>
      <c r="T505" s="232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33" t="s">
        <v>240</v>
      </c>
      <c r="AT505" s="233" t="s">
        <v>205</v>
      </c>
      <c r="AU505" s="233" t="s">
        <v>86</v>
      </c>
      <c r="AY505" s="17" t="s">
        <v>204</v>
      </c>
      <c r="BE505" s="234">
        <f>IF(N505="základní",J505,0)</f>
        <v>0</v>
      </c>
      <c r="BF505" s="234">
        <f>IF(N505="snížená",J505,0)</f>
        <v>0</v>
      </c>
      <c r="BG505" s="234">
        <f>IF(N505="zákl. přenesená",J505,0)</f>
        <v>0</v>
      </c>
      <c r="BH505" s="234">
        <f>IF(N505="sníž. přenesená",J505,0)</f>
        <v>0</v>
      </c>
      <c r="BI505" s="234">
        <f>IF(N505="nulová",J505,0)</f>
        <v>0</v>
      </c>
      <c r="BJ505" s="17" t="s">
        <v>8</v>
      </c>
      <c r="BK505" s="234">
        <f>ROUND(I505*H505,0)</f>
        <v>0</v>
      </c>
      <c r="BL505" s="17" t="s">
        <v>240</v>
      </c>
      <c r="BM505" s="233" t="s">
        <v>1153</v>
      </c>
    </row>
    <row r="506" spans="1:51" s="15" customFormat="1" ht="12">
      <c r="A506" s="15"/>
      <c r="B506" s="270"/>
      <c r="C506" s="271"/>
      <c r="D506" s="237" t="s">
        <v>210</v>
      </c>
      <c r="E506" s="272" t="s">
        <v>1</v>
      </c>
      <c r="F506" s="273" t="s">
        <v>1154</v>
      </c>
      <c r="G506" s="271"/>
      <c r="H506" s="272" t="s">
        <v>1</v>
      </c>
      <c r="I506" s="274"/>
      <c r="J506" s="271"/>
      <c r="K506" s="271"/>
      <c r="L506" s="275"/>
      <c r="M506" s="276"/>
      <c r="N506" s="277"/>
      <c r="O506" s="277"/>
      <c r="P506" s="277"/>
      <c r="Q506" s="277"/>
      <c r="R506" s="277"/>
      <c r="S506" s="277"/>
      <c r="T506" s="278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9" t="s">
        <v>210</v>
      </c>
      <c r="AU506" s="279" t="s">
        <v>86</v>
      </c>
      <c r="AV506" s="15" t="s">
        <v>8</v>
      </c>
      <c r="AW506" s="15" t="s">
        <v>33</v>
      </c>
      <c r="AX506" s="15" t="s">
        <v>77</v>
      </c>
      <c r="AY506" s="279" t="s">
        <v>204</v>
      </c>
    </row>
    <row r="507" spans="1:51" s="12" customFormat="1" ht="12">
      <c r="A507" s="12"/>
      <c r="B507" s="235"/>
      <c r="C507" s="236"/>
      <c r="D507" s="237" t="s">
        <v>210</v>
      </c>
      <c r="E507" s="238" t="s">
        <v>1</v>
      </c>
      <c r="F507" s="239" t="s">
        <v>1155</v>
      </c>
      <c r="G507" s="236"/>
      <c r="H507" s="240">
        <v>114.7</v>
      </c>
      <c r="I507" s="241"/>
      <c r="J507" s="236"/>
      <c r="K507" s="236"/>
      <c r="L507" s="242"/>
      <c r="M507" s="243"/>
      <c r="N507" s="244"/>
      <c r="O507" s="244"/>
      <c r="P507" s="244"/>
      <c r="Q507" s="244"/>
      <c r="R507" s="244"/>
      <c r="S507" s="244"/>
      <c r="T507" s="245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T507" s="246" t="s">
        <v>210</v>
      </c>
      <c r="AU507" s="246" t="s">
        <v>86</v>
      </c>
      <c r="AV507" s="12" t="s">
        <v>86</v>
      </c>
      <c r="AW507" s="12" t="s">
        <v>33</v>
      </c>
      <c r="AX507" s="12" t="s">
        <v>77</v>
      </c>
      <c r="AY507" s="246" t="s">
        <v>204</v>
      </c>
    </row>
    <row r="508" spans="1:51" s="12" customFormat="1" ht="12">
      <c r="A508" s="12"/>
      <c r="B508" s="235"/>
      <c r="C508" s="236"/>
      <c r="D508" s="237" t="s">
        <v>210</v>
      </c>
      <c r="E508" s="238" t="s">
        <v>1</v>
      </c>
      <c r="F508" s="239" t="s">
        <v>1156</v>
      </c>
      <c r="G508" s="236"/>
      <c r="H508" s="240">
        <v>10.45</v>
      </c>
      <c r="I508" s="241"/>
      <c r="J508" s="236"/>
      <c r="K508" s="236"/>
      <c r="L508" s="242"/>
      <c r="M508" s="243"/>
      <c r="N508" s="244"/>
      <c r="O508" s="244"/>
      <c r="P508" s="244"/>
      <c r="Q508" s="244"/>
      <c r="R508" s="244"/>
      <c r="S508" s="244"/>
      <c r="T508" s="245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T508" s="246" t="s">
        <v>210</v>
      </c>
      <c r="AU508" s="246" t="s">
        <v>86</v>
      </c>
      <c r="AV508" s="12" t="s">
        <v>86</v>
      </c>
      <c r="AW508" s="12" t="s">
        <v>33</v>
      </c>
      <c r="AX508" s="12" t="s">
        <v>77</v>
      </c>
      <c r="AY508" s="246" t="s">
        <v>204</v>
      </c>
    </row>
    <row r="509" spans="1:65" s="2" customFormat="1" ht="21.75" customHeight="1">
      <c r="A509" s="38"/>
      <c r="B509" s="39"/>
      <c r="C509" s="221" t="s">
        <v>1157</v>
      </c>
      <c r="D509" s="221" t="s">
        <v>205</v>
      </c>
      <c r="E509" s="222" t="s">
        <v>1158</v>
      </c>
      <c r="F509" s="223" t="s">
        <v>1159</v>
      </c>
      <c r="G509" s="224" t="s">
        <v>473</v>
      </c>
      <c r="H509" s="225">
        <v>207</v>
      </c>
      <c r="I509" s="226"/>
      <c r="J509" s="227">
        <f>ROUND(I509*H509,0)</f>
        <v>0</v>
      </c>
      <c r="K509" s="228"/>
      <c r="L509" s="44"/>
      <c r="M509" s="229" t="s">
        <v>1</v>
      </c>
      <c r="N509" s="230" t="s">
        <v>42</v>
      </c>
      <c r="O509" s="91"/>
      <c r="P509" s="231">
        <f>O509*H509</f>
        <v>0</v>
      </c>
      <c r="Q509" s="231">
        <v>0.00174</v>
      </c>
      <c r="R509" s="231">
        <f>Q509*H509</f>
        <v>0.36018</v>
      </c>
      <c r="S509" s="231">
        <v>0</v>
      </c>
      <c r="T509" s="232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33" t="s">
        <v>240</v>
      </c>
      <c r="AT509" s="233" t="s">
        <v>205</v>
      </c>
      <c r="AU509" s="233" t="s">
        <v>86</v>
      </c>
      <c r="AY509" s="17" t="s">
        <v>204</v>
      </c>
      <c r="BE509" s="234">
        <f>IF(N509="základní",J509,0)</f>
        <v>0</v>
      </c>
      <c r="BF509" s="234">
        <f>IF(N509="snížená",J509,0)</f>
        <v>0</v>
      </c>
      <c r="BG509" s="234">
        <f>IF(N509="zákl. přenesená",J509,0)</f>
        <v>0</v>
      </c>
      <c r="BH509" s="234">
        <f>IF(N509="sníž. přenesená",J509,0)</f>
        <v>0</v>
      </c>
      <c r="BI509" s="234">
        <f>IF(N509="nulová",J509,0)</f>
        <v>0</v>
      </c>
      <c r="BJ509" s="17" t="s">
        <v>8</v>
      </c>
      <c r="BK509" s="234">
        <f>ROUND(I509*H509,0)</f>
        <v>0</v>
      </c>
      <c r="BL509" s="17" t="s">
        <v>240</v>
      </c>
      <c r="BM509" s="233" t="s">
        <v>1160</v>
      </c>
    </row>
    <row r="510" spans="1:51" s="12" customFormat="1" ht="12">
      <c r="A510" s="12"/>
      <c r="B510" s="235"/>
      <c r="C510" s="236"/>
      <c r="D510" s="237" t="s">
        <v>210</v>
      </c>
      <c r="E510" s="238" t="s">
        <v>1</v>
      </c>
      <c r="F510" s="239" t="s">
        <v>1161</v>
      </c>
      <c r="G510" s="236"/>
      <c r="H510" s="240">
        <v>207</v>
      </c>
      <c r="I510" s="241"/>
      <c r="J510" s="236"/>
      <c r="K510" s="236"/>
      <c r="L510" s="242"/>
      <c r="M510" s="243"/>
      <c r="N510" s="244"/>
      <c r="O510" s="244"/>
      <c r="P510" s="244"/>
      <c r="Q510" s="244"/>
      <c r="R510" s="244"/>
      <c r="S510" s="244"/>
      <c r="T510" s="245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T510" s="246" t="s">
        <v>210</v>
      </c>
      <c r="AU510" s="246" t="s">
        <v>86</v>
      </c>
      <c r="AV510" s="12" t="s">
        <v>86</v>
      </c>
      <c r="AW510" s="12" t="s">
        <v>33</v>
      </c>
      <c r="AX510" s="12" t="s">
        <v>77</v>
      </c>
      <c r="AY510" s="246" t="s">
        <v>204</v>
      </c>
    </row>
    <row r="511" spans="1:65" s="2" customFormat="1" ht="21.75" customHeight="1">
      <c r="A511" s="38"/>
      <c r="B511" s="39"/>
      <c r="C511" s="221" t="s">
        <v>1162</v>
      </c>
      <c r="D511" s="221" t="s">
        <v>205</v>
      </c>
      <c r="E511" s="222" t="s">
        <v>1163</v>
      </c>
      <c r="F511" s="223" t="s">
        <v>1164</v>
      </c>
      <c r="G511" s="224" t="s">
        <v>274</v>
      </c>
      <c r="H511" s="225">
        <v>17</v>
      </c>
      <c r="I511" s="226"/>
      <c r="J511" s="227">
        <f>ROUND(I511*H511,0)</f>
        <v>0</v>
      </c>
      <c r="K511" s="228"/>
      <c r="L511" s="44"/>
      <c r="M511" s="229" t="s">
        <v>1</v>
      </c>
      <c r="N511" s="230" t="s">
        <v>42</v>
      </c>
      <c r="O511" s="91"/>
      <c r="P511" s="231">
        <f>O511*H511</f>
        <v>0</v>
      </c>
      <c r="Q511" s="231">
        <v>0.00025</v>
      </c>
      <c r="R511" s="231">
        <f>Q511*H511</f>
        <v>0.00425</v>
      </c>
      <c r="S511" s="231">
        <v>0</v>
      </c>
      <c r="T511" s="232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33" t="s">
        <v>240</v>
      </c>
      <c r="AT511" s="233" t="s">
        <v>205</v>
      </c>
      <c r="AU511" s="233" t="s">
        <v>86</v>
      </c>
      <c r="AY511" s="17" t="s">
        <v>204</v>
      </c>
      <c r="BE511" s="234">
        <f>IF(N511="základní",J511,0)</f>
        <v>0</v>
      </c>
      <c r="BF511" s="234">
        <f>IF(N511="snížená",J511,0)</f>
        <v>0</v>
      </c>
      <c r="BG511" s="234">
        <f>IF(N511="zákl. přenesená",J511,0)</f>
        <v>0</v>
      </c>
      <c r="BH511" s="234">
        <f>IF(N511="sníž. přenesená",J511,0)</f>
        <v>0</v>
      </c>
      <c r="BI511" s="234">
        <f>IF(N511="nulová",J511,0)</f>
        <v>0</v>
      </c>
      <c r="BJ511" s="17" t="s">
        <v>8</v>
      </c>
      <c r="BK511" s="234">
        <f>ROUND(I511*H511,0)</f>
        <v>0</v>
      </c>
      <c r="BL511" s="17" t="s">
        <v>240</v>
      </c>
      <c r="BM511" s="233" t="s">
        <v>1165</v>
      </c>
    </row>
    <row r="512" spans="1:51" s="12" customFormat="1" ht="12">
      <c r="A512" s="12"/>
      <c r="B512" s="235"/>
      <c r="C512" s="236"/>
      <c r="D512" s="237" t="s">
        <v>210</v>
      </c>
      <c r="E512" s="238" t="s">
        <v>1</v>
      </c>
      <c r="F512" s="239" t="s">
        <v>1166</v>
      </c>
      <c r="G512" s="236"/>
      <c r="H512" s="240">
        <v>17</v>
      </c>
      <c r="I512" s="241"/>
      <c r="J512" s="236"/>
      <c r="K512" s="236"/>
      <c r="L512" s="242"/>
      <c r="M512" s="243"/>
      <c r="N512" s="244"/>
      <c r="O512" s="244"/>
      <c r="P512" s="244"/>
      <c r="Q512" s="244"/>
      <c r="R512" s="244"/>
      <c r="S512" s="244"/>
      <c r="T512" s="245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T512" s="246" t="s">
        <v>210</v>
      </c>
      <c r="AU512" s="246" t="s">
        <v>86</v>
      </c>
      <c r="AV512" s="12" t="s">
        <v>86</v>
      </c>
      <c r="AW512" s="12" t="s">
        <v>33</v>
      </c>
      <c r="AX512" s="12" t="s">
        <v>77</v>
      </c>
      <c r="AY512" s="246" t="s">
        <v>204</v>
      </c>
    </row>
    <row r="513" spans="1:65" s="2" customFormat="1" ht="33" customHeight="1">
      <c r="A513" s="38"/>
      <c r="B513" s="39"/>
      <c r="C513" s="221" t="s">
        <v>1167</v>
      </c>
      <c r="D513" s="221" t="s">
        <v>205</v>
      </c>
      <c r="E513" s="222" t="s">
        <v>1168</v>
      </c>
      <c r="F513" s="223" t="s">
        <v>1169</v>
      </c>
      <c r="G513" s="224" t="s">
        <v>473</v>
      </c>
      <c r="H513" s="225">
        <v>61.1</v>
      </c>
      <c r="I513" s="226"/>
      <c r="J513" s="227">
        <f>ROUND(I513*H513,0)</f>
        <v>0</v>
      </c>
      <c r="K513" s="228"/>
      <c r="L513" s="44"/>
      <c r="M513" s="229" t="s">
        <v>1</v>
      </c>
      <c r="N513" s="230" t="s">
        <v>42</v>
      </c>
      <c r="O513" s="91"/>
      <c r="P513" s="231">
        <f>O513*H513</f>
        <v>0</v>
      </c>
      <c r="Q513" s="231">
        <v>0.00973</v>
      </c>
      <c r="R513" s="231">
        <f>Q513*H513</f>
        <v>0.5945030000000001</v>
      </c>
      <c r="S513" s="231">
        <v>0</v>
      </c>
      <c r="T513" s="232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33" t="s">
        <v>240</v>
      </c>
      <c r="AT513" s="233" t="s">
        <v>205</v>
      </c>
      <c r="AU513" s="233" t="s">
        <v>86</v>
      </c>
      <c r="AY513" s="17" t="s">
        <v>204</v>
      </c>
      <c r="BE513" s="234">
        <f>IF(N513="základní",J513,0)</f>
        <v>0</v>
      </c>
      <c r="BF513" s="234">
        <f>IF(N513="snížená",J513,0)</f>
        <v>0</v>
      </c>
      <c r="BG513" s="234">
        <f>IF(N513="zákl. přenesená",J513,0)</f>
        <v>0</v>
      </c>
      <c r="BH513" s="234">
        <f>IF(N513="sníž. přenesená",J513,0)</f>
        <v>0</v>
      </c>
      <c r="BI513" s="234">
        <f>IF(N513="nulová",J513,0)</f>
        <v>0</v>
      </c>
      <c r="BJ513" s="17" t="s">
        <v>8</v>
      </c>
      <c r="BK513" s="234">
        <f>ROUND(I513*H513,0)</f>
        <v>0</v>
      </c>
      <c r="BL513" s="17" t="s">
        <v>240</v>
      </c>
      <c r="BM513" s="233" t="s">
        <v>1170</v>
      </c>
    </row>
    <row r="514" spans="1:51" s="12" customFormat="1" ht="12">
      <c r="A514" s="12"/>
      <c r="B514" s="235"/>
      <c r="C514" s="236"/>
      <c r="D514" s="237" t="s">
        <v>210</v>
      </c>
      <c r="E514" s="238" t="s">
        <v>1</v>
      </c>
      <c r="F514" s="239" t="s">
        <v>1171</v>
      </c>
      <c r="G514" s="236"/>
      <c r="H514" s="240">
        <v>61.1</v>
      </c>
      <c r="I514" s="241"/>
      <c r="J514" s="236"/>
      <c r="K514" s="236"/>
      <c r="L514" s="242"/>
      <c r="M514" s="243"/>
      <c r="N514" s="244"/>
      <c r="O514" s="244"/>
      <c r="P514" s="244"/>
      <c r="Q514" s="244"/>
      <c r="R514" s="244"/>
      <c r="S514" s="244"/>
      <c r="T514" s="245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T514" s="246" t="s">
        <v>210</v>
      </c>
      <c r="AU514" s="246" t="s">
        <v>86</v>
      </c>
      <c r="AV514" s="12" t="s">
        <v>86</v>
      </c>
      <c r="AW514" s="12" t="s">
        <v>33</v>
      </c>
      <c r="AX514" s="12" t="s">
        <v>77</v>
      </c>
      <c r="AY514" s="246" t="s">
        <v>204</v>
      </c>
    </row>
    <row r="515" spans="1:65" s="2" customFormat="1" ht="21.75" customHeight="1">
      <c r="A515" s="38"/>
      <c r="B515" s="39"/>
      <c r="C515" s="221" t="s">
        <v>1172</v>
      </c>
      <c r="D515" s="221" t="s">
        <v>205</v>
      </c>
      <c r="E515" s="222" t="s">
        <v>1173</v>
      </c>
      <c r="F515" s="223" t="s">
        <v>1174</v>
      </c>
      <c r="G515" s="224" t="s">
        <v>473</v>
      </c>
      <c r="H515" s="225">
        <v>109.2</v>
      </c>
      <c r="I515" s="226"/>
      <c r="J515" s="227">
        <f>ROUND(I515*H515,0)</f>
        <v>0</v>
      </c>
      <c r="K515" s="228"/>
      <c r="L515" s="44"/>
      <c r="M515" s="229" t="s">
        <v>1</v>
      </c>
      <c r="N515" s="230" t="s">
        <v>42</v>
      </c>
      <c r="O515" s="91"/>
      <c r="P515" s="231">
        <f>O515*H515</f>
        <v>0</v>
      </c>
      <c r="Q515" s="231">
        <v>0.00212</v>
      </c>
      <c r="R515" s="231">
        <f>Q515*H515</f>
        <v>0.231504</v>
      </c>
      <c r="S515" s="231">
        <v>0</v>
      </c>
      <c r="T515" s="232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33" t="s">
        <v>240</v>
      </c>
      <c r="AT515" s="233" t="s">
        <v>205</v>
      </c>
      <c r="AU515" s="233" t="s">
        <v>86</v>
      </c>
      <c r="AY515" s="17" t="s">
        <v>204</v>
      </c>
      <c r="BE515" s="234">
        <f>IF(N515="základní",J515,0)</f>
        <v>0</v>
      </c>
      <c r="BF515" s="234">
        <f>IF(N515="snížená",J515,0)</f>
        <v>0</v>
      </c>
      <c r="BG515" s="234">
        <f>IF(N515="zákl. přenesená",J515,0)</f>
        <v>0</v>
      </c>
      <c r="BH515" s="234">
        <f>IF(N515="sníž. přenesená",J515,0)</f>
        <v>0</v>
      </c>
      <c r="BI515" s="234">
        <f>IF(N515="nulová",J515,0)</f>
        <v>0</v>
      </c>
      <c r="BJ515" s="17" t="s">
        <v>8</v>
      </c>
      <c r="BK515" s="234">
        <f>ROUND(I515*H515,0)</f>
        <v>0</v>
      </c>
      <c r="BL515" s="17" t="s">
        <v>240</v>
      </c>
      <c r="BM515" s="233" t="s">
        <v>1175</v>
      </c>
    </row>
    <row r="516" spans="1:51" s="12" customFormat="1" ht="12">
      <c r="A516" s="12"/>
      <c r="B516" s="235"/>
      <c r="C516" s="236"/>
      <c r="D516" s="237" t="s">
        <v>210</v>
      </c>
      <c r="E516" s="238" t="s">
        <v>1</v>
      </c>
      <c r="F516" s="239" t="s">
        <v>1176</v>
      </c>
      <c r="G516" s="236"/>
      <c r="H516" s="240">
        <v>109.2</v>
      </c>
      <c r="I516" s="241"/>
      <c r="J516" s="236"/>
      <c r="K516" s="236"/>
      <c r="L516" s="242"/>
      <c r="M516" s="243"/>
      <c r="N516" s="244"/>
      <c r="O516" s="244"/>
      <c r="P516" s="244"/>
      <c r="Q516" s="244"/>
      <c r="R516" s="244"/>
      <c r="S516" s="244"/>
      <c r="T516" s="245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T516" s="246" t="s">
        <v>210</v>
      </c>
      <c r="AU516" s="246" t="s">
        <v>86</v>
      </c>
      <c r="AV516" s="12" t="s">
        <v>86</v>
      </c>
      <c r="AW516" s="12" t="s">
        <v>33</v>
      </c>
      <c r="AX516" s="12" t="s">
        <v>77</v>
      </c>
      <c r="AY516" s="246" t="s">
        <v>204</v>
      </c>
    </row>
    <row r="517" spans="1:65" s="2" customFormat="1" ht="21.75" customHeight="1">
      <c r="A517" s="38"/>
      <c r="B517" s="39"/>
      <c r="C517" s="221" t="s">
        <v>1177</v>
      </c>
      <c r="D517" s="221" t="s">
        <v>205</v>
      </c>
      <c r="E517" s="222" t="s">
        <v>1178</v>
      </c>
      <c r="F517" s="223" t="s">
        <v>1179</v>
      </c>
      <c r="G517" s="224" t="s">
        <v>1180</v>
      </c>
      <c r="H517" s="291"/>
      <c r="I517" s="226"/>
      <c r="J517" s="227">
        <f>ROUND(I517*H517,0)</f>
        <v>0</v>
      </c>
      <c r="K517" s="228"/>
      <c r="L517" s="44"/>
      <c r="M517" s="229" t="s">
        <v>1</v>
      </c>
      <c r="N517" s="230" t="s">
        <v>42</v>
      </c>
      <c r="O517" s="91"/>
      <c r="P517" s="231">
        <f>O517*H517</f>
        <v>0</v>
      </c>
      <c r="Q517" s="231">
        <v>0</v>
      </c>
      <c r="R517" s="231">
        <f>Q517*H517</f>
        <v>0</v>
      </c>
      <c r="S517" s="231">
        <v>0</v>
      </c>
      <c r="T517" s="232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33" t="s">
        <v>240</v>
      </c>
      <c r="AT517" s="233" t="s">
        <v>205</v>
      </c>
      <c r="AU517" s="233" t="s">
        <v>86</v>
      </c>
      <c r="AY517" s="17" t="s">
        <v>204</v>
      </c>
      <c r="BE517" s="234">
        <f>IF(N517="základní",J517,0)</f>
        <v>0</v>
      </c>
      <c r="BF517" s="234">
        <f>IF(N517="snížená",J517,0)</f>
        <v>0</v>
      </c>
      <c r="BG517" s="234">
        <f>IF(N517="zákl. přenesená",J517,0)</f>
        <v>0</v>
      </c>
      <c r="BH517" s="234">
        <f>IF(N517="sníž. přenesená",J517,0)</f>
        <v>0</v>
      </c>
      <c r="BI517" s="234">
        <f>IF(N517="nulová",J517,0)</f>
        <v>0</v>
      </c>
      <c r="BJ517" s="17" t="s">
        <v>8</v>
      </c>
      <c r="BK517" s="234">
        <f>ROUND(I517*H517,0)</f>
        <v>0</v>
      </c>
      <c r="BL517" s="17" t="s">
        <v>240</v>
      </c>
      <c r="BM517" s="233" t="s">
        <v>1181</v>
      </c>
    </row>
    <row r="518" spans="1:63" s="11" customFormat="1" ht="22.8" customHeight="1">
      <c r="A518" s="11"/>
      <c r="B518" s="207"/>
      <c r="C518" s="208"/>
      <c r="D518" s="209" t="s">
        <v>76</v>
      </c>
      <c r="E518" s="268" t="s">
        <v>1182</v>
      </c>
      <c r="F518" s="268" t="s">
        <v>1183</v>
      </c>
      <c r="G518" s="208"/>
      <c r="H518" s="208"/>
      <c r="I518" s="211"/>
      <c r="J518" s="269">
        <f>BK518</f>
        <v>0</v>
      </c>
      <c r="K518" s="208"/>
      <c r="L518" s="213"/>
      <c r="M518" s="214"/>
      <c r="N518" s="215"/>
      <c r="O518" s="215"/>
      <c r="P518" s="216">
        <f>SUM(P519:P545)</f>
        <v>0</v>
      </c>
      <c r="Q518" s="215"/>
      <c r="R518" s="216">
        <f>SUM(R519:R545)</f>
        <v>0.40125000000000005</v>
      </c>
      <c r="S518" s="215"/>
      <c r="T518" s="217">
        <f>SUM(T519:T545)</f>
        <v>0</v>
      </c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R518" s="218" t="s">
        <v>86</v>
      </c>
      <c r="AT518" s="219" t="s">
        <v>76</v>
      </c>
      <c r="AU518" s="219" t="s">
        <v>8</v>
      </c>
      <c r="AY518" s="218" t="s">
        <v>204</v>
      </c>
      <c r="BK518" s="220">
        <f>SUM(BK519:BK545)</f>
        <v>0</v>
      </c>
    </row>
    <row r="519" spans="1:65" s="2" customFormat="1" ht="21.75" customHeight="1">
      <c r="A519" s="38"/>
      <c r="B519" s="39"/>
      <c r="C519" s="221" t="s">
        <v>1184</v>
      </c>
      <c r="D519" s="221" t="s">
        <v>205</v>
      </c>
      <c r="E519" s="222" t="s">
        <v>1185</v>
      </c>
      <c r="F519" s="223" t="s">
        <v>1186</v>
      </c>
      <c r="G519" s="224" t="s">
        <v>274</v>
      </c>
      <c r="H519" s="225">
        <v>11</v>
      </c>
      <c r="I519" s="226"/>
      <c r="J519" s="227">
        <f>ROUND(I519*H519,0)</f>
        <v>0</v>
      </c>
      <c r="K519" s="228"/>
      <c r="L519" s="44"/>
      <c r="M519" s="229" t="s">
        <v>1</v>
      </c>
      <c r="N519" s="230" t="s">
        <v>42</v>
      </c>
      <c r="O519" s="91"/>
      <c r="P519" s="231">
        <f>O519*H519</f>
        <v>0</v>
      </c>
      <c r="Q519" s="231">
        <v>0</v>
      </c>
      <c r="R519" s="231">
        <f>Q519*H519</f>
        <v>0</v>
      </c>
      <c r="S519" s="231">
        <v>0</v>
      </c>
      <c r="T519" s="232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33" t="s">
        <v>240</v>
      </c>
      <c r="AT519" s="233" t="s">
        <v>205</v>
      </c>
      <c r="AU519" s="233" t="s">
        <v>86</v>
      </c>
      <c r="AY519" s="17" t="s">
        <v>204</v>
      </c>
      <c r="BE519" s="234">
        <f>IF(N519="základní",J519,0)</f>
        <v>0</v>
      </c>
      <c r="BF519" s="234">
        <f>IF(N519="snížená",J519,0)</f>
        <v>0</v>
      </c>
      <c r="BG519" s="234">
        <f>IF(N519="zákl. přenesená",J519,0)</f>
        <v>0</v>
      </c>
      <c r="BH519" s="234">
        <f>IF(N519="sníž. přenesená",J519,0)</f>
        <v>0</v>
      </c>
      <c r="BI519" s="234">
        <f>IF(N519="nulová",J519,0)</f>
        <v>0</v>
      </c>
      <c r="BJ519" s="17" t="s">
        <v>8</v>
      </c>
      <c r="BK519" s="234">
        <f>ROUND(I519*H519,0)</f>
        <v>0</v>
      </c>
      <c r="BL519" s="17" t="s">
        <v>240</v>
      </c>
      <c r="BM519" s="233" t="s">
        <v>1187</v>
      </c>
    </row>
    <row r="520" spans="1:65" s="2" customFormat="1" ht="21.75" customHeight="1">
      <c r="A520" s="38"/>
      <c r="B520" s="39"/>
      <c r="C520" s="280" t="s">
        <v>916</v>
      </c>
      <c r="D520" s="280" t="s">
        <v>366</v>
      </c>
      <c r="E520" s="281" t="s">
        <v>1188</v>
      </c>
      <c r="F520" s="282" t="s">
        <v>1189</v>
      </c>
      <c r="G520" s="283" t="s">
        <v>274</v>
      </c>
      <c r="H520" s="284">
        <v>1</v>
      </c>
      <c r="I520" s="285"/>
      <c r="J520" s="286">
        <f>ROUND(I520*H520,0)</f>
        <v>0</v>
      </c>
      <c r="K520" s="287"/>
      <c r="L520" s="288"/>
      <c r="M520" s="289" t="s">
        <v>1</v>
      </c>
      <c r="N520" s="290" t="s">
        <v>42</v>
      </c>
      <c r="O520" s="91"/>
      <c r="P520" s="231">
        <f>O520*H520</f>
        <v>0</v>
      </c>
      <c r="Q520" s="231">
        <v>0.0165</v>
      </c>
      <c r="R520" s="231">
        <f>Q520*H520</f>
        <v>0.0165</v>
      </c>
      <c r="S520" s="231">
        <v>0</v>
      </c>
      <c r="T520" s="232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3" t="s">
        <v>488</v>
      </c>
      <c r="AT520" s="233" t="s">
        <v>366</v>
      </c>
      <c r="AU520" s="233" t="s">
        <v>86</v>
      </c>
      <c r="AY520" s="17" t="s">
        <v>204</v>
      </c>
      <c r="BE520" s="234">
        <f>IF(N520="základní",J520,0)</f>
        <v>0</v>
      </c>
      <c r="BF520" s="234">
        <f>IF(N520="snížená",J520,0)</f>
        <v>0</v>
      </c>
      <c r="BG520" s="234">
        <f>IF(N520="zákl. přenesená",J520,0)</f>
        <v>0</v>
      </c>
      <c r="BH520" s="234">
        <f>IF(N520="sníž. přenesená",J520,0)</f>
        <v>0</v>
      </c>
      <c r="BI520" s="234">
        <f>IF(N520="nulová",J520,0)</f>
        <v>0</v>
      </c>
      <c r="BJ520" s="17" t="s">
        <v>8</v>
      </c>
      <c r="BK520" s="234">
        <f>ROUND(I520*H520,0)</f>
        <v>0</v>
      </c>
      <c r="BL520" s="17" t="s">
        <v>240</v>
      </c>
      <c r="BM520" s="233" t="s">
        <v>1190</v>
      </c>
    </row>
    <row r="521" spans="1:65" s="2" customFormat="1" ht="21.75" customHeight="1">
      <c r="A521" s="38"/>
      <c r="B521" s="39"/>
      <c r="C521" s="280" t="s">
        <v>1191</v>
      </c>
      <c r="D521" s="280" t="s">
        <v>366</v>
      </c>
      <c r="E521" s="281" t="s">
        <v>1192</v>
      </c>
      <c r="F521" s="282" t="s">
        <v>1193</v>
      </c>
      <c r="G521" s="283" t="s">
        <v>274</v>
      </c>
      <c r="H521" s="284">
        <v>10</v>
      </c>
      <c r="I521" s="285"/>
      <c r="J521" s="286">
        <f>ROUND(I521*H521,0)</f>
        <v>0</v>
      </c>
      <c r="K521" s="287"/>
      <c r="L521" s="288"/>
      <c r="M521" s="289" t="s">
        <v>1</v>
      </c>
      <c r="N521" s="290" t="s">
        <v>42</v>
      </c>
      <c r="O521" s="91"/>
      <c r="P521" s="231">
        <f>O521*H521</f>
        <v>0</v>
      </c>
      <c r="Q521" s="231">
        <v>0.0185</v>
      </c>
      <c r="R521" s="231">
        <f>Q521*H521</f>
        <v>0.185</v>
      </c>
      <c r="S521" s="231">
        <v>0</v>
      </c>
      <c r="T521" s="232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33" t="s">
        <v>488</v>
      </c>
      <c r="AT521" s="233" t="s">
        <v>366</v>
      </c>
      <c r="AU521" s="233" t="s">
        <v>86</v>
      </c>
      <c r="AY521" s="17" t="s">
        <v>204</v>
      </c>
      <c r="BE521" s="234">
        <f>IF(N521="základní",J521,0)</f>
        <v>0</v>
      </c>
      <c r="BF521" s="234">
        <f>IF(N521="snížená",J521,0)</f>
        <v>0</v>
      </c>
      <c r="BG521" s="234">
        <f>IF(N521="zákl. přenesená",J521,0)</f>
        <v>0</v>
      </c>
      <c r="BH521" s="234">
        <f>IF(N521="sníž. přenesená",J521,0)</f>
        <v>0</v>
      </c>
      <c r="BI521" s="234">
        <f>IF(N521="nulová",J521,0)</f>
        <v>0</v>
      </c>
      <c r="BJ521" s="17" t="s">
        <v>8</v>
      </c>
      <c r="BK521" s="234">
        <f>ROUND(I521*H521,0)</f>
        <v>0</v>
      </c>
      <c r="BL521" s="17" t="s">
        <v>240</v>
      </c>
      <c r="BM521" s="233" t="s">
        <v>1194</v>
      </c>
    </row>
    <row r="522" spans="1:65" s="2" customFormat="1" ht="21.75" customHeight="1">
      <c r="A522" s="38"/>
      <c r="B522" s="39"/>
      <c r="C522" s="221" t="s">
        <v>1195</v>
      </c>
      <c r="D522" s="221" t="s">
        <v>205</v>
      </c>
      <c r="E522" s="222" t="s">
        <v>1196</v>
      </c>
      <c r="F522" s="223" t="s">
        <v>1197</v>
      </c>
      <c r="G522" s="224" t="s">
        <v>274</v>
      </c>
      <c r="H522" s="225">
        <v>4</v>
      </c>
      <c r="I522" s="226"/>
      <c r="J522" s="227">
        <f>ROUND(I522*H522,0)</f>
        <v>0</v>
      </c>
      <c r="K522" s="228"/>
      <c r="L522" s="44"/>
      <c r="M522" s="229" t="s">
        <v>1</v>
      </c>
      <c r="N522" s="230" t="s">
        <v>42</v>
      </c>
      <c r="O522" s="91"/>
      <c r="P522" s="231">
        <f>O522*H522</f>
        <v>0</v>
      </c>
      <c r="Q522" s="231">
        <v>0</v>
      </c>
      <c r="R522" s="231">
        <f>Q522*H522</f>
        <v>0</v>
      </c>
      <c r="S522" s="231">
        <v>0</v>
      </c>
      <c r="T522" s="232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3" t="s">
        <v>240</v>
      </c>
      <c r="AT522" s="233" t="s">
        <v>205</v>
      </c>
      <c r="AU522" s="233" t="s">
        <v>86</v>
      </c>
      <c r="AY522" s="17" t="s">
        <v>204</v>
      </c>
      <c r="BE522" s="234">
        <f>IF(N522="základní",J522,0)</f>
        <v>0</v>
      </c>
      <c r="BF522" s="234">
        <f>IF(N522="snížená",J522,0)</f>
        <v>0</v>
      </c>
      <c r="BG522" s="234">
        <f>IF(N522="zákl. přenesená",J522,0)</f>
        <v>0</v>
      </c>
      <c r="BH522" s="234">
        <f>IF(N522="sníž. přenesená",J522,0)</f>
        <v>0</v>
      </c>
      <c r="BI522" s="234">
        <f>IF(N522="nulová",J522,0)</f>
        <v>0</v>
      </c>
      <c r="BJ522" s="17" t="s">
        <v>8</v>
      </c>
      <c r="BK522" s="234">
        <f>ROUND(I522*H522,0)</f>
        <v>0</v>
      </c>
      <c r="BL522" s="17" t="s">
        <v>240</v>
      </c>
      <c r="BM522" s="233" t="s">
        <v>1198</v>
      </c>
    </row>
    <row r="523" spans="1:65" s="2" customFormat="1" ht="21.75" customHeight="1">
      <c r="A523" s="38"/>
      <c r="B523" s="39"/>
      <c r="C523" s="280" t="s">
        <v>1199</v>
      </c>
      <c r="D523" s="280" t="s">
        <v>366</v>
      </c>
      <c r="E523" s="281" t="s">
        <v>1200</v>
      </c>
      <c r="F523" s="282" t="s">
        <v>1201</v>
      </c>
      <c r="G523" s="283" t="s">
        <v>274</v>
      </c>
      <c r="H523" s="284">
        <v>4</v>
      </c>
      <c r="I523" s="285"/>
      <c r="J523" s="286">
        <f>ROUND(I523*H523,0)</f>
        <v>0</v>
      </c>
      <c r="K523" s="287"/>
      <c r="L523" s="288"/>
      <c r="M523" s="289" t="s">
        <v>1</v>
      </c>
      <c r="N523" s="290" t="s">
        <v>42</v>
      </c>
      <c r="O523" s="91"/>
      <c r="P523" s="231">
        <f>O523*H523</f>
        <v>0</v>
      </c>
      <c r="Q523" s="231">
        <v>0.025</v>
      </c>
      <c r="R523" s="231">
        <f>Q523*H523</f>
        <v>0.1</v>
      </c>
      <c r="S523" s="231">
        <v>0</v>
      </c>
      <c r="T523" s="232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33" t="s">
        <v>488</v>
      </c>
      <c r="AT523" s="233" t="s">
        <v>366</v>
      </c>
      <c r="AU523" s="233" t="s">
        <v>86</v>
      </c>
      <c r="AY523" s="17" t="s">
        <v>204</v>
      </c>
      <c r="BE523" s="234">
        <f>IF(N523="základní",J523,0)</f>
        <v>0</v>
      </c>
      <c r="BF523" s="234">
        <f>IF(N523="snížená",J523,0)</f>
        <v>0</v>
      </c>
      <c r="BG523" s="234">
        <f>IF(N523="zákl. přenesená",J523,0)</f>
        <v>0</v>
      </c>
      <c r="BH523" s="234">
        <f>IF(N523="sníž. přenesená",J523,0)</f>
        <v>0</v>
      </c>
      <c r="BI523" s="234">
        <f>IF(N523="nulová",J523,0)</f>
        <v>0</v>
      </c>
      <c r="BJ523" s="17" t="s">
        <v>8</v>
      </c>
      <c r="BK523" s="234">
        <f>ROUND(I523*H523,0)</f>
        <v>0</v>
      </c>
      <c r="BL523" s="17" t="s">
        <v>240</v>
      </c>
      <c r="BM523" s="233" t="s">
        <v>1202</v>
      </c>
    </row>
    <row r="524" spans="1:65" s="2" customFormat="1" ht="21.75" customHeight="1">
      <c r="A524" s="38"/>
      <c r="B524" s="39"/>
      <c r="C524" s="221" t="s">
        <v>1203</v>
      </c>
      <c r="D524" s="221" t="s">
        <v>205</v>
      </c>
      <c r="E524" s="222" t="s">
        <v>1204</v>
      </c>
      <c r="F524" s="223" t="s">
        <v>1205</v>
      </c>
      <c r="G524" s="224" t="s">
        <v>274</v>
      </c>
      <c r="H524" s="225">
        <v>1</v>
      </c>
      <c r="I524" s="226"/>
      <c r="J524" s="227">
        <f>ROUND(I524*H524,0)</f>
        <v>0</v>
      </c>
      <c r="K524" s="228"/>
      <c r="L524" s="44"/>
      <c r="M524" s="229" t="s">
        <v>1</v>
      </c>
      <c r="N524" s="230" t="s">
        <v>42</v>
      </c>
      <c r="O524" s="91"/>
      <c r="P524" s="231">
        <f>O524*H524</f>
        <v>0</v>
      </c>
      <c r="Q524" s="231">
        <v>0</v>
      </c>
      <c r="R524" s="231">
        <f>Q524*H524</f>
        <v>0</v>
      </c>
      <c r="S524" s="231">
        <v>0</v>
      </c>
      <c r="T524" s="232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3" t="s">
        <v>240</v>
      </c>
      <c r="AT524" s="233" t="s">
        <v>205</v>
      </c>
      <c r="AU524" s="233" t="s">
        <v>86</v>
      </c>
      <c r="AY524" s="17" t="s">
        <v>204</v>
      </c>
      <c r="BE524" s="234">
        <f>IF(N524="základní",J524,0)</f>
        <v>0</v>
      </c>
      <c r="BF524" s="234">
        <f>IF(N524="snížená",J524,0)</f>
        <v>0</v>
      </c>
      <c r="BG524" s="234">
        <f>IF(N524="zákl. přenesená",J524,0)</f>
        <v>0</v>
      </c>
      <c r="BH524" s="234">
        <f>IF(N524="sníž. přenesená",J524,0)</f>
        <v>0</v>
      </c>
      <c r="BI524" s="234">
        <f>IF(N524="nulová",J524,0)</f>
        <v>0</v>
      </c>
      <c r="BJ524" s="17" t="s">
        <v>8</v>
      </c>
      <c r="BK524" s="234">
        <f>ROUND(I524*H524,0)</f>
        <v>0</v>
      </c>
      <c r="BL524" s="17" t="s">
        <v>240</v>
      </c>
      <c r="BM524" s="233" t="s">
        <v>1206</v>
      </c>
    </row>
    <row r="525" spans="1:65" s="2" customFormat="1" ht="21.75" customHeight="1">
      <c r="A525" s="38"/>
      <c r="B525" s="39"/>
      <c r="C525" s="280" t="s">
        <v>1207</v>
      </c>
      <c r="D525" s="280" t="s">
        <v>366</v>
      </c>
      <c r="E525" s="281" t="s">
        <v>1208</v>
      </c>
      <c r="F525" s="282" t="s">
        <v>1209</v>
      </c>
      <c r="G525" s="283" t="s">
        <v>274</v>
      </c>
      <c r="H525" s="284">
        <v>1</v>
      </c>
      <c r="I525" s="285"/>
      <c r="J525" s="286">
        <f>ROUND(I525*H525,0)</f>
        <v>0</v>
      </c>
      <c r="K525" s="287"/>
      <c r="L525" s="288"/>
      <c r="M525" s="289" t="s">
        <v>1</v>
      </c>
      <c r="N525" s="290" t="s">
        <v>42</v>
      </c>
      <c r="O525" s="91"/>
      <c r="P525" s="231">
        <f>O525*H525</f>
        <v>0</v>
      </c>
      <c r="Q525" s="231">
        <v>0.041</v>
      </c>
      <c r="R525" s="231">
        <f>Q525*H525</f>
        <v>0.041</v>
      </c>
      <c r="S525" s="231">
        <v>0</v>
      </c>
      <c r="T525" s="232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33" t="s">
        <v>488</v>
      </c>
      <c r="AT525" s="233" t="s">
        <v>366</v>
      </c>
      <c r="AU525" s="233" t="s">
        <v>86</v>
      </c>
      <c r="AY525" s="17" t="s">
        <v>204</v>
      </c>
      <c r="BE525" s="234">
        <f>IF(N525="základní",J525,0)</f>
        <v>0</v>
      </c>
      <c r="BF525" s="234">
        <f>IF(N525="snížená",J525,0)</f>
        <v>0</v>
      </c>
      <c r="BG525" s="234">
        <f>IF(N525="zákl. přenesená",J525,0)</f>
        <v>0</v>
      </c>
      <c r="BH525" s="234">
        <f>IF(N525="sníž. přenesená",J525,0)</f>
        <v>0</v>
      </c>
      <c r="BI525" s="234">
        <f>IF(N525="nulová",J525,0)</f>
        <v>0</v>
      </c>
      <c r="BJ525" s="17" t="s">
        <v>8</v>
      </c>
      <c r="BK525" s="234">
        <f>ROUND(I525*H525,0)</f>
        <v>0</v>
      </c>
      <c r="BL525" s="17" t="s">
        <v>240</v>
      </c>
      <c r="BM525" s="233" t="s">
        <v>1210</v>
      </c>
    </row>
    <row r="526" spans="1:65" s="2" customFormat="1" ht="21.75" customHeight="1">
      <c r="A526" s="38"/>
      <c r="B526" s="39"/>
      <c r="C526" s="221" t="s">
        <v>1211</v>
      </c>
      <c r="D526" s="221" t="s">
        <v>205</v>
      </c>
      <c r="E526" s="222" t="s">
        <v>1212</v>
      </c>
      <c r="F526" s="223" t="s">
        <v>1213</v>
      </c>
      <c r="G526" s="224" t="s">
        <v>274</v>
      </c>
      <c r="H526" s="225">
        <v>5</v>
      </c>
      <c r="I526" s="226"/>
      <c r="J526" s="227">
        <f>ROUND(I526*H526,0)</f>
        <v>0</v>
      </c>
      <c r="K526" s="228"/>
      <c r="L526" s="44"/>
      <c r="M526" s="229" t="s">
        <v>1</v>
      </c>
      <c r="N526" s="230" t="s">
        <v>42</v>
      </c>
      <c r="O526" s="91"/>
      <c r="P526" s="231">
        <f>O526*H526</f>
        <v>0</v>
      </c>
      <c r="Q526" s="231">
        <v>0</v>
      </c>
      <c r="R526" s="231">
        <f>Q526*H526</f>
        <v>0</v>
      </c>
      <c r="S526" s="231">
        <v>0</v>
      </c>
      <c r="T526" s="232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33" t="s">
        <v>240</v>
      </c>
      <c r="AT526" s="233" t="s">
        <v>205</v>
      </c>
      <c r="AU526" s="233" t="s">
        <v>86</v>
      </c>
      <c r="AY526" s="17" t="s">
        <v>204</v>
      </c>
      <c r="BE526" s="234">
        <f>IF(N526="základní",J526,0)</f>
        <v>0</v>
      </c>
      <c r="BF526" s="234">
        <f>IF(N526="snížená",J526,0)</f>
        <v>0</v>
      </c>
      <c r="BG526" s="234">
        <f>IF(N526="zákl. přenesená",J526,0)</f>
        <v>0</v>
      </c>
      <c r="BH526" s="234">
        <f>IF(N526="sníž. přenesená",J526,0)</f>
        <v>0</v>
      </c>
      <c r="BI526" s="234">
        <f>IF(N526="nulová",J526,0)</f>
        <v>0</v>
      </c>
      <c r="BJ526" s="17" t="s">
        <v>8</v>
      </c>
      <c r="BK526" s="234">
        <f>ROUND(I526*H526,0)</f>
        <v>0</v>
      </c>
      <c r="BL526" s="17" t="s">
        <v>240</v>
      </c>
      <c r="BM526" s="233" t="s">
        <v>1214</v>
      </c>
    </row>
    <row r="527" spans="1:65" s="2" customFormat="1" ht="21.75" customHeight="1">
      <c r="A527" s="38"/>
      <c r="B527" s="39"/>
      <c r="C527" s="280" t="s">
        <v>1215</v>
      </c>
      <c r="D527" s="280" t="s">
        <v>366</v>
      </c>
      <c r="E527" s="281" t="s">
        <v>1216</v>
      </c>
      <c r="F527" s="282" t="s">
        <v>1217</v>
      </c>
      <c r="G527" s="283" t="s">
        <v>274</v>
      </c>
      <c r="H527" s="284">
        <v>5</v>
      </c>
      <c r="I527" s="285"/>
      <c r="J527" s="286">
        <f>ROUND(I527*H527,0)</f>
        <v>0</v>
      </c>
      <c r="K527" s="287"/>
      <c r="L527" s="288"/>
      <c r="M527" s="289" t="s">
        <v>1</v>
      </c>
      <c r="N527" s="290" t="s">
        <v>42</v>
      </c>
      <c r="O527" s="91"/>
      <c r="P527" s="231">
        <f>O527*H527</f>
        <v>0</v>
      </c>
      <c r="Q527" s="231">
        <v>0.0038</v>
      </c>
      <c r="R527" s="231">
        <f>Q527*H527</f>
        <v>0.019</v>
      </c>
      <c r="S527" s="231">
        <v>0</v>
      </c>
      <c r="T527" s="232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33" t="s">
        <v>488</v>
      </c>
      <c r="AT527" s="233" t="s">
        <v>366</v>
      </c>
      <c r="AU527" s="233" t="s">
        <v>86</v>
      </c>
      <c r="AY527" s="17" t="s">
        <v>204</v>
      </c>
      <c r="BE527" s="234">
        <f>IF(N527="základní",J527,0)</f>
        <v>0</v>
      </c>
      <c r="BF527" s="234">
        <f>IF(N527="snížená",J527,0)</f>
        <v>0</v>
      </c>
      <c r="BG527" s="234">
        <f>IF(N527="zákl. přenesená",J527,0)</f>
        <v>0</v>
      </c>
      <c r="BH527" s="234">
        <f>IF(N527="sníž. přenesená",J527,0)</f>
        <v>0</v>
      </c>
      <c r="BI527" s="234">
        <f>IF(N527="nulová",J527,0)</f>
        <v>0</v>
      </c>
      <c r="BJ527" s="17" t="s">
        <v>8</v>
      </c>
      <c r="BK527" s="234">
        <f>ROUND(I527*H527,0)</f>
        <v>0</v>
      </c>
      <c r="BL527" s="17" t="s">
        <v>240</v>
      </c>
      <c r="BM527" s="233" t="s">
        <v>1218</v>
      </c>
    </row>
    <row r="528" spans="1:65" s="2" customFormat="1" ht="16.5" customHeight="1">
      <c r="A528" s="38"/>
      <c r="B528" s="39"/>
      <c r="C528" s="221" t="s">
        <v>1219</v>
      </c>
      <c r="D528" s="221" t="s">
        <v>205</v>
      </c>
      <c r="E528" s="222" t="s">
        <v>1220</v>
      </c>
      <c r="F528" s="223" t="s">
        <v>1221</v>
      </c>
      <c r="G528" s="224" t="s">
        <v>274</v>
      </c>
      <c r="H528" s="225">
        <v>15</v>
      </c>
      <c r="I528" s="226"/>
      <c r="J528" s="227">
        <f>ROUND(I528*H528,0)</f>
        <v>0</v>
      </c>
      <c r="K528" s="228"/>
      <c r="L528" s="44"/>
      <c r="M528" s="229" t="s">
        <v>1</v>
      </c>
      <c r="N528" s="230" t="s">
        <v>42</v>
      </c>
      <c r="O528" s="91"/>
      <c r="P528" s="231">
        <f>O528*H528</f>
        <v>0</v>
      </c>
      <c r="Q528" s="231">
        <v>0</v>
      </c>
      <c r="R528" s="231">
        <f>Q528*H528</f>
        <v>0</v>
      </c>
      <c r="S528" s="231">
        <v>0</v>
      </c>
      <c r="T528" s="232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33" t="s">
        <v>240</v>
      </c>
      <c r="AT528" s="233" t="s">
        <v>205</v>
      </c>
      <c r="AU528" s="233" t="s">
        <v>86</v>
      </c>
      <c r="AY528" s="17" t="s">
        <v>204</v>
      </c>
      <c r="BE528" s="234">
        <f>IF(N528="základní",J528,0)</f>
        <v>0</v>
      </c>
      <c r="BF528" s="234">
        <f>IF(N528="snížená",J528,0)</f>
        <v>0</v>
      </c>
      <c r="BG528" s="234">
        <f>IF(N528="zákl. přenesená",J528,0)</f>
        <v>0</v>
      </c>
      <c r="BH528" s="234">
        <f>IF(N528="sníž. přenesená",J528,0)</f>
        <v>0</v>
      </c>
      <c r="BI528" s="234">
        <f>IF(N528="nulová",J528,0)</f>
        <v>0</v>
      </c>
      <c r="BJ528" s="17" t="s">
        <v>8</v>
      </c>
      <c r="BK528" s="234">
        <f>ROUND(I528*H528,0)</f>
        <v>0</v>
      </c>
      <c r="BL528" s="17" t="s">
        <v>240</v>
      </c>
      <c r="BM528" s="233" t="s">
        <v>1222</v>
      </c>
    </row>
    <row r="529" spans="1:65" s="2" customFormat="1" ht="16.5" customHeight="1">
      <c r="A529" s="38"/>
      <c r="B529" s="39"/>
      <c r="C529" s="280" t="s">
        <v>1223</v>
      </c>
      <c r="D529" s="280" t="s">
        <v>366</v>
      </c>
      <c r="E529" s="281" t="s">
        <v>1224</v>
      </c>
      <c r="F529" s="282" t="s">
        <v>1225</v>
      </c>
      <c r="G529" s="283" t="s">
        <v>274</v>
      </c>
      <c r="H529" s="284">
        <v>15</v>
      </c>
      <c r="I529" s="285"/>
      <c r="J529" s="286">
        <f>ROUND(I529*H529,0)</f>
        <v>0</v>
      </c>
      <c r="K529" s="287"/>
      <c r="L529" s="288"/>
      <c r="M529" s="289" t="s">
        <v>1</v>
      </c>
      <c r="N529" s="290" t="s">
        <v>42</v>
      </c>
      <c r="O529" s="91"/>
      <c r="P529" s="231">
        <f>O529*H529</f>
        <v>0</v>
      </c>
      <c r="Q529" s="231">
        <v>0.00015</v>
      </c>
      <c r="R529" s="231">
        <f>Q529*H529</f>
        <v>0.00225</v>
      </c>
      <c r="S529" s="231">
        <v>0</v>
      </c>
      <c r="T529" s="232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33" t="s">
        <v>488</v>
      </c>
      <c r="AT529" s="233" t="s">
        <v>366</v>
      </c>
      <c r="AU529" s="233" t="s">
        <v>86</v>
      </c>
      <c r="AY529" s="17" t="s">
        <v>204</v>
      </c>
      <c r="BE529" s="234">
        <f>IF(N529="základní",J529,0)</f>
        <v>0</v>
      </c>
      <c r="BF529" s="234">
        <f>IF(N529="snížená",J529,0)</f>
        <v>0</v>
      </c>
      <c r="BG529" s="234">
        <f>IF(N529="zákl. přenesená",J529,0)</f>
        <v>0</v>
      </c>
      <c r="BH529" s="234">
        <f>IF(N529="sníž. přenesená",J529,0)</f>
        <v>0</v>
      </c>
      <c r="BI529" s="234">
        <f>IF(N529="nulová",J529,0)</f>
        <v>0</v>
      </c>
      <c r="BJ529" s="17" t="s">
        <v>8</v>
      </c>
      <c r="BK529" s="234">
        <f>ROUND(I529*H529,0)</f>
        <v>0</v>
      </c>
      <c r="BL529" s="17" t="s">
        <v>240</v>
      </c>
      <c r="BM529" s="233" t="s">
        <v>1226</v>
      </c>
    </row>
    <row r="530" spans="1:65" s="2" customFormat="1" ht="21.75" customHeight="1">
      <c r="A530" s="38"/>
      <c r="B530" s="39"/>
      <c r="C530" s="221" t="s">
        <v>1227</v>
      </c>
      <c r="D530" s="221" t="s">
        <v>205</v>
      </c>
      <c r="E530" s="222" t="s">
        <v>1228</v>
      </c>
      <c r="F530" s="223" t="s">
        <v>1229</v>
      </c>
      <c r="G530" s="224" t="s">
        <v>274</v>
      </c>
      <c r="H530" s="225">
        <v>16</v>
      </c>
      <c r="I530" s="226"/>
      <c r="J530" s="227">
        <f>ROUND(I530*H530,0)</f>
        <v>0</v>
      </c>
      <c r="K530" s="228"/>
      <c r="L530" s="44"/>
      <c r="M530" s="229" t="s">
        <v>1</v>
      </c>
      <c r="N530" s="230" t="s">
        <v>42</v>
      </c>
      <c r="O530" s="91"/>
      <c r="P530" s="231">
        <f>O530*H530</f>
        <v>0</v>
      </c>
      <c r="Q530" s="231">
        <v>0</v>
      </c>
      <c r="R530" s="231">
        <f>Q530*H530</f>
        <v>0</v>
      </c>
      <c r="S530" s="231">
        <v>0</v>
      </c>
      <c r="T530" s="232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3" t="s">
        <v>240</v>
      </c>
      <c r="AT530" s="233" t="s">
        <v>205</v>
      </c>
      <c r="AU530" s="233" t="s">
        <v>86</v>
      </c>
      <c r="AY530" s="17" t="s">
        <v>204</v>
      </c>
      <c r="BE530" s="234">
        <f>IF(N530="základní",J530,0)</f>
        <v>0</v>
      </c>
      <c r="BF530" s="234">
        <f>IF(N530="snížená",J530,0)</f>
        <v>0</v>
      </c>
      <c r="BG530" s="234">
        <f>IF(N530="zákl. přenesená",J530,0)</f>
        <v>0</v>
      </c>
      <c r="BH530" s="234">
        <f>IF(N530="sníž. přenesená",J530,0)</f>
        <v>0</v>
      </c>
      <c r="BI530" s="234">
        <f>IF(N530="nulová",J530,0)</f>
        <v>0</v>
      </c>
      <c r="BJ530" s="17" t="s">
        <v>8</v>
      </c>
      <c r="BK530" s="234">
        <f>ROUND(I530*H530,0)</f>
        <v>0</v>
      </c>
      <c r="BL530" s="17" t="s">
        <v>240</v>
      </c>
      <c r="BM530" s="233" t="s">
        <v>1230</v>
      </c>
    </row>
    <row r="531" spans="1:65" s="2" customFormat="1" ht="21.75" customHeight="1">
      <c r="A531" s="38"/>
      <c r="B531" s="39"/>
      <c r="C531" s="280" t="s">
        <v>1231</v>
      </c>
      <c r="D531" s="280" t="s">
        <v>366</v>
      </c>
      <c r="E531" s="281" t="s">
        <v>1232</v>
      </c>
      <c r="F531" s="282" t="s">
        <v>1233</v>
      </c>
      <c r="G531" s="283" t="s">
        <v>274</v>
      </c>
      <c r="H531" s="284">
        <v>16</v>
      </c>
      <c r="I531" s="285"/>
      <c r="J531" s="286">
        <f>ROUND(I531*H531,0)</f>
        <v>0</v>
      </c>
      <c r="K531" s="287"/>
      <c r="L531" s="288"/>
      <c r="M531" s="289" t="s">
        <v>1</v>
      </c>
      <c r="N531" s="290" t="s">
        <v>42</v>
      </c>
      <c r="O531" s="91"/>
      <c r="P531" s="231">
        <f>O531*H531</f>
        <v>0</v>
      </c>
      <c r="Q531" s="231">
        <v>0.0012</v>
      </c>
      <c r="R531" s="231">
        <f>Q531*H531</f>
        <v>0.0192</v>
      </c>
      <c r="S531" s="231">
        <v>0</v>
      </c>
      <c r="T531" s="232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33" t="s">
        <v>488</v>
      </c>
      <c r="AT531" s="233" t="s">
        <v>366</v>
      </c>
      <c r="AU531" s="233" t="s">
        <v>86</v>
      </c>
      <c r="AY531" s="17" t="s">
        <v>204</v>
      </c>
      <c r="BE531" s="234">
        <f>IF(N531="základní",J531,0)</f>
        <v>0</v>
      </c>
      <c r="BF531" s="234">
        <f>IF(N531="snížená",J531,0)</f>
        <v>0</v>
      </c>
      <c r="BG531" s="234">
        <f>IF(N531="zákl. přenesená",J531,0)</f>
        <v>0</v>
      </c>
      <c r="BH531" s="234">
        <f>IF(N531="sníž. přenesená",J531,0)</f>
        <v>0</v>
      </c>
      <c r="BI531" s="234">
        <f>IF(N531="nulová",J531,0)</f>
        <v>0</v>
      </c>
      <c r="BJ531" s="17" t="s">
        <v>8</v>
      </c>
      <c r="BK531" s="234">
        <f>ROUND(I531*H531,0)</f>
        <v>0</v>
      </c>
      <c r="BL531" s="17" t="s">
        <v>240</v>
      </c>
      <c r="BM531" s="233" t="s">
        <v>1234</v>
      </c>
    </row>
    <row r="532" spans="1:65" s="2" customFormat="1" ht="21.75" customHeight="1">
      <c r="A532" s="38"/>
      <c r="B532" s="39"/>
      <c r="C532" s="221" t="s">
        <v>1235</v>
      </c>
      <c r="D532" s="221" t="s">
        <v>205</v>
      </c>
      <c r="E532" s="222" t="s">
        <v>1236</v>
      </c>
      <c r="F532" s="223" t="s">
        <v>1237</v>
      </c>
      <c r="G532" s="224" t="s">
        <v>274</v>
      </c>
      <c r="H532" s="225">
        <v>5</v>
      </c>
      <c r="I532" s="226"/>
      <c r="J532" s="227">
        <f>ROUND(I532*H532,0)</f>
        <v>0</v>
      </c>
      <c r="K532" s="228"/>
      <c r="L532" s="44"/>
      <c r="M532" s="229" t="s">
        <v>1</v>
      </c>
      <c r="N532" s="230" t="s">
        <v>42</v>
      </c>
      <c r="O532" s="91"/>
      <c r="P532" s="231">
        <f>O532*H532</f>
        <v>0</v>
      </c>
      <c r="Q532" s="231">
        <v>0</v>
      </c>
      <c r="R532" s="231">
        <f>Q532*H532</f>
        <v>0</v>
      </c>
      <c r="S532" s="231">
        <v>0</v>
      </c>
      <c r="T532" s="232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33" t="s">
        <v>240</v>
      </c>
      <c r="AT532" s="233" t="s">
        <v>205</v>
      </c>
      <c r="AU532" s="233" t="s">
        <v>86</v>
      </c>
      <c r="AY532" s="17" t="s">
        <v>204</v>
      </c>
      <c r="BE532" s="234">
        <f>IF(N532="základní",J532,0)</f>
        <v>0</v>
      </c>
      <c r="BF532" s="234">
        <f>IF(N532="snížená",J532,0)</f>
        <v>0</v>
      </c>
      <c r="BG532" s="234">
        <f>IF(N532="zákl. přenesená",J532,0)</f>
        <v>0</v>
      </c>
      <c r="BH532" s="234">
        <f>IF(N532="sníž. přenesená",J532,0)</f>
        <v>0</v>
      </c>
      <c r="BI532" s="234">
        <f>IF(N532="nulová",J532,0)</f>
        <v>0</v>
      </c>
      <c r="BJ532" s="17" t="s">
        <v>8</v>
      </c>
      <c r="BK532" s="234">
        <f>ROUND(I532*H532,0)</f>
        <v>0</v>
      </c>
      <c r="BL532" s="17" t="s">
        <v>240</v>
      </c>
      <c r="BM532" s="233" t="s">
        <v>1238</v>
      </c>
    </row>
    <row r="533" spans="1:65" s="2" customFormat="1" ht="16.5" customHeight="1">
      <c r="A533" s="38"/>
      <c r="B533" s="39"/>
      <c r="C533" s="280" t="s">
        <v>1239</v>
      </c>
      <c r="D533" s="280" t="s">
        <v>366</v>
      </c>
      <c r="E533" s="281" t="s">
        <v>1240</v>
      </c>
      <c r="F533" s="282" t="s">
        <v>1241</v>
      </c>
      <c r="G533" s="283" t="s">
        <v>374</v>
      </c>
      <c r="H533" s="284">
        <v>5</v>
      </c>
      <c r="I533" s="285"/>
      <c r="J533" s="286">
        <f>ROUND(I533*H533,0)</f>
        <v>0</v>
      </c>
      <c r="K533" s="287"/>
      <c r="L533" s="288"/>
      <c r="M533" s="289" t="s">
        <v>1</v>
      </c>
      <c r="N533" s="290" t="s">
        <v>42</v>
      </c>
      <c r="O533" s="91"/>
      <c r="P533" s="231">
        <f>O533*H533</f>
        <v>0</v>
      </c>
      <c r="Q533" s="231">
        <v>0</v>
      </c>
      <c r="R533" s="231">
        <f>Q533*H533</f>
        <v>0</v>
      </c>
      <c r="S533" s="231">
        <v>0</v>
      </c>
      <c r="T533" s="232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33" t="s">
        <v>488</v>
      </c>
      <c r="AT533" s="233" t="s">
        <v>366</v>
      </c>
      <c r="AU533" s="233" t="s">
        <v>86</v>
      </c>
      <c r="AY533" s="17" t="s">
        <v>204</v>
      </c>
      <c r="BE533" s="234">
        <f>IF(N533="základní",J533,0)</f>
        <v>0</v>
      </c>
      <c r="BF533" s="234">
        <f>IF(N533="snížená",J533,0)</f>
        <v>0</v>
      </c>
      <c r="BG533" s="234">
        <f>IF(N533="zákl. přenesená",J533,0)</f>
        <v>0</v>
      </c>
      <c r="BH533" s="234">
        <f>IF(N533="sníž. přenesená",J533,0)</f>
        <v>0</v>
      </c>
      <c r="BI533" s="234">
        <f>IF(N533="nulová",J533,0)</f>
        <v>0</v>
      </c>
      <c r="BJ533" s="17" t="s">
        <v>8</v>
      </c>
      <c r="BK533" s="234">
        <f>ROUND(I533*H533,0)</f>
        <v>0</v>
      </c>
      <c r="BL533" s="17" t="s">
        <v>240</v>
      </c>
      <c r="BM533" s="233" t="s">
        <v>1242</v>
      </c>
    </row>
    <row r="534" spans="1:65" s="2" customFormat="1" ht="21.75" customHeight="1">
      <c r="A534" s="38"/>
      <c r="B534" s="39"/>
      <c r="C534" s="221" t="s">
        <v>1243</v>
      </c>
      <c r="D534" s="221" t="s">
        <v>205</v>
      </c>
      <c r="E534" s="222" t="s">
        <v>1244</v>
      </c>
      <c r="F534" s="223" t="s">
        <v>1245</v>
      </c>
      <c r="G534" s="224" t="s">
        <v>473</v>
      </c>
      <c r="H534" s="225">
        <v>5.6</v>
      </c>
      <c r="I534" s="226"/>
      <c r="J534" s="227">
        <f>ROUND(I534*H534,0)</f>
        <v>0</v>
      </c>
      <c r="K534" s="228"/>
      <c r="L534" s="44"/>
      <c r="M534" s="229" t="s">
        <v>1</v>
      </c>
      <c r="N534" s="230" t="s">
        <v>42</v>
      </c>
      <c r="O534" s="91"/>
      <c r="P534" s="231">
        <f>O534*H534</f>
        <v>0</v>
      </c>
      <c r="Q534" s="231">
        <v>0</v>
      </c>
      <c r="R534" s="231">
        <f>Q534*H534</f>
        <v>0</v>
      </c>
      <c r="S534" s="231">
        <v>0</v>
      </c>
      <c r="T534" s="232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3" t="s">
        <v>240</v>
      </c>
      <c r="AT534" s="233" t="s">
        <v>205</v>
      </c>
      <c r="AU534" s="233" t="s">
        <v>86</v>
      </c>
      <c r="AY534" s="17" t="s">
        <v>204</v>
      </c>
      <c r="BE534" s="234">
        <f>IF(N534="základní",J534,0)</f>
        <v>0</v>
      </c>
      <c r="BF534" s="234">
        <f>IF(N534="snížená",J534,0)</f>
        <v>0</v>
      </c>
      <c r="BG534" s="234">
        <f>IF(N534="zákl. přenesená",J534,0)</f>
        <v>0</v>
      </c>
      <c r="BH534" s="234">
        <f>IF(N534="sníž. přenesená",J534,0)</f>
        <v>0</v>
      </c>
      <c r="BI534" s="234">
        <f>IF(N534="nulová",J534,0)</f>
        <v>0</v>
      </c>
      <c r="BJ534" s="17" t="s">
        <v>8</v>
      </c>
      <c r="BK534" s="234">
        <f>ROUND(I534*H534,0)</f>
        <v>0</v>
      </c>
      <c r="BL534" s="17" t="s">
        <v>240</v>
      </c>
      <c r="BM534" s="233" t="s">
        <v>1246</v>
      </c>
    </row>
    <row r="535" spans="1:51" s="12" customFormat="1" ht="12">
      <c r="A535" s="12"/>
      <c r="B535" s="235"/>
      <c r="C535" s="236"/>
      <c r="D535" s="237" t="s">
        <v>210</v>
      </c>
      <c r="E535" s="238" t="s">
        <v>1</v>
      </c>
      <c r="F535" s="239" t="s">
        <v>1247</v>
      </c>
      <c r="G535" s="236"/>
      <c r="H535" s="240">
        <v>5.6</v>
      </c>
      <c r="I535" s="241"/>
      <c r="J535" s="236"/>
      <c r="K535" s="236"/>
      <c r="L535" s="242"/>
      <c r="M535" s="243"/>
      <c r="N535" s="244"/>
      <c r="O535" s="244"/>
      <c r="P535" s="244"/>
      <c r="Q535" s="244"/>
      <c r="R535" s="244"/>
      <c r="S535" s="244"/>
      <c r="T535" s="245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T535" s="246" t="s">
        <v>210</v>
      </c>
      <c r="AU535" s="246" t="s">
        <v>86</v>
      </c>
      <c r="AV535" s="12" t="s">
        <v>86</v>
      </c>
      <c r="AW535" s="12" t="s">
        <v>33</v>
      </c>
      <c r="AX535" s="12" t="s">
        <v>77</v>
      </c>
      <c r="AY535" s="246" t="s">
        <v>204</v>
      </c>
    </row>
    <row r="536" spans="1:51" s="13" customFormat="1" ht="12">
      <c r="A536" s="13"/>
      <c r="B536" s="247"/>
      <c r="C536" s="248"/>
      <c r="D536" s="237" t="s">
        <v>210</v>
      </c>
      <c r="E536" s="249" t="s">
        <v>1</v>
      </c>
      <c r="F536" s="250" t="s">
        <v>213</v>
      </c>
      <c r="G536" s="248"/>
      <c r="H536" s="251">
        <v>5.6</v>
      </c>
      <c r="I536" s="252"/>
      <c r="J536" s="248"/>
      <c r="K536" s="248"/>
      <c r="L536" s="253"/>
      <c r="M536" s="254"/>
      <c r="N536" s="255"/>
      <c r="O536" s="255"/>
      <c r="P536" s="255"/>
      <c r="Q536" s="255"/>
      <c r="R536" s="255"/>
      <c r="S536" s="255"/>
      <c r="T536" s="25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7" t="s">
        <v>210</v>
      </c>
      <c r="AU536" s="257" t="s">
        <v>86</v>
      </c>
      <c r="AV536" s="13" t="s">
        <v>209</v>
      </c>
      <c r="AW536" s="13" t="s">
        <v>33</v>
      </c>
      <c r="AX536" s="13" t="s">
        <v>8</v>
      </c>
      <c r="AY536" s="257" t="s">
        <v>204</v>
      </c>
    </row>
    <row r="537" spans="1:65" s="2" customFormat="1" ht="21.75" customHeight="1">
      <c r="A537" s="38"/>
      <c r="B537" s="39"/>
      <c r="C537" s="221" t="s">
        <v>1248</v>
      </c>
      <c r="D537" s="221" t="s">
        <v>205</v>
      </c>
      <c r="E537" s="222" t="s">
        <v>1249</v>
      </c>
      <c r="F537" s="223" t="s">
        <v>1250</v>
      </c>
      <c r="G537" s="224" t="s">
        <v>274</v>
      </c>
      <c r="H537" s="225">
        <v>7</v>
      </c>
      <c r="I537" s="226"/>
      <c r="J537" s="227">
        <f>ROUND(I537*H537,0)</f>
        <v>0</v>
      </c>
      <c r="K537" s="228"/>
      <c r="L537" s="44"/>
      <c r="M537" s="229" t="s">
        <v>1</v>
      </c>
      <c r="N537" s="230" t="s">
        <v>42</v>
      </c>
      <c r="O537" s="91"/>
      <c r="P537" s="231">
        <f>O537*H537</f>
        <v>0</v>
      </c>
      <c r="Q537" s="231">
        <v>0</v>
      </c>
      <c r="R537" s="231">
        <f>Q537*H537</f>
        <v>0</v>
      </c>
      <c r="S537" s="231">
        <v>0</v>
      </c>
      <c r="T537" s="232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33" t="s">
        <v>240</v>
      </c>
      <c r="AT537" s="233" t="s">
        <v>205</v>
      </c>
      <c r="AU537" s="233" t="s">
        <v>86</v>
      </c>
      <c r="AY537" s="17" t="s">
        <v>204</v>
      </c>
      <c r="BE537" s="234">
        <f>IF(N537="základní",J537,0)</f>
        <v>0</v>
      </c>
      <c r="BF537" s="234">
        <f>IF(N537="snížená",J537,0)</f>
        <v>0</v>
      </c>
      <c r="BG537" s="234">
        <f>IF(N537="zákl. přenesená",J537,0)</f>
        <v>0</v>
      </c>
      <c r="BH537" s="234">
        <f>IF(N537="sníž. přenesená",J537,0)</f>
        <v>0</v>
      </c>
      <c r="BI537" s="234">
        <f>IF(N537="nulová",J537,0)</f>
        <v>0</v>
      </c>
      <c r="BJ537" s="17" t="s">
        <v>8</v>
      </c>
      <c r="BK537" s="234">
        <f>ROUND(I537*H537,0)</f>
        <v>0</v>
      </c>
      <c r="BL537" s="17" t="s">
        <v>240</v>
      </c>
      <c r="BM537" s="233" t="s">
        <v>1251</v>
      </c>
    </row>
    <row r="538" spans="1:51" s="12" customFormat="1" ht="12">
      <c r="A538" s="12"/>
      <c r="B538" s="235"/>
      <c r="C538" s="236"/>
      <c r="D538" s="237" t="s">
        <v>210</v>
      </c>
      <c r="E538" s="238" t="s">
        <v>1</v>
      </c>
      <c r="F538" s="239" t="s">
        <v>1252</v>
      </c>
      <c r="G538" s="236"/>
      <c r="H538" s="240">
        <v>7</v>
      </c>
      <c r="I538" s="241"/>
      <c r="J538" s="236"/>
      <c r="K538" s="236"/>
      <c r="L538" s="242"/>
      <c r="M538" s="243"/>
      <c r="N538" s="244"/>
      <c r="O538" s="244"/>
      <c r="P538" s="244"/>
      <c r="Q538" s="244"/>
      <c r="R538" s="244"/>
      <c r="S538" s="244"/>
      <c r="T538" s="245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T538" s="246" t="s">
        <v>210</v>
      </c>
      <c r="AU538" s="246" t="s">
        <v>86</v>
      </c>
      <c r="AV538" s="12" t="s">
        <v>86</v>
      </c>
      <c r="AW538" s="12" t="s">
        <v>33</v>
      </c>
      <c r="AX538" s="12" t="s">
        <v>77</v>
      </c>
      <c r="AY538" s="246" t="s">
        <v>204</v>
      </c>
    </row>
    <row r="539" spans="1:65" s="2" customFormat="1" ht="21.75" customHeight="1">
      <c r="A539" s="38"/>
      <c r="B539" s="39"/>
      <c r="C539" s="221" t="s">
        <v>629</v>
      </c>
      <c r="D539" s="221" t="s">
        <v>205</v>
      </c>
      <c r="E539" s="222" t="s">
        <v>1253</v>
      </c>
      <c r="F539" s="223" t="s">
        <v>1254</v>
      </c>
      <c r="G539" s="224" t="s">
        <v>274</v>
      </c>
      <c r="H539" s="225">
        <v>2</v>
      </c>
      <c r="I539" s="226"/>
      <c r="J539" s="227">
        <f>ROUND(I539*H539,0)</f>
        <v>0</v>
      </c>
      <c r="K539" s="228"/>
      <c r="L539" s="44"/>
      <c r="M539" s="229" t="s">
        <v>1</v>
      </c>
      <c r="N539" s="230" t="s">
        <v>42</v>
      </c>
      <c r="O539" s="91"/>
      <c r="P539" s="231">
        <f>O539*H539</f>
        <v>0</v>
      </c>
      <c r="Q539" s="231">
        <v>0</v>
      </c>
      <c r="R539" s="231">
        <f>Q539*H539</f>
        <v>0</v>
      </c>
      <c r="S539" s="231">
        <v>0</v>
      </c>
      <c r="T539" s="232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33" t="s">
        <v>240</v>
      </c>
      <c r="AT539" s="233" t="s">
        <v>205</v>
      </c>
      <c r="AU539" s="233" t="s">
        <v>86</v>
      </c>
      <c r="AY539" s="17" t="s">
        <v>204</v>
      </c>
      <c r="BE539" s="234">
        <f>IF(N539="základní",J539,0)</f>
        <v>0</v>
      </c>
      <c r="BF539" s="234">
        <f>IF(N539="snížená",J539,0)</f>
        <v>0</v>
      </c>
      <c r="BG539" s="234">
        <f>IF(N539="zákl. přenesená",J539,0)</f>
        <v>0</v>
      </c>
      <c r="BH539" s="234">
        <f>IF(N539="sníž. přenesená",J539,0)</f>
        <v>0</v>
      </c>
      <c r="BI539" s="234">
        <f>IF(N539="nulová",J539,0)</f>
        <v>0</v>
      </c>
      <c r="BJ539" s="17" t="s">
        <v>8</v>
      </c>
      <c r="BK539" s="234">
        <f>ROUND(I539*H539,0)</f>
        <v>0</v>
      </c>
      <c r="BL539" s="17" t="s">
        <v>240</v>
      </c>
      <c r="BM539" s="233" t="s">
        <v>1255</v>
      </c>
    </row>
    <row r="540" spans="1:65" s="2" customFormat="1" ht="21.75" customHeight="1">
      <c r="A540" s="38"/>
      <c r="B540" s="39"/>
      <c r="C540" s="280" t="s">
        <v>1256</v>
      </c>
      <c r="D540" s="280" t="s">
        <v>366</v>
      </c>
      <c r="E540" s="281" t="s">
        <v>1257</v>
      </c>
      <c r="F540" s="282" t="s">
        <v>1258</v>
      </c>
      <c r="G540" s="283" t="s">
        <v>473</v>
      </c>
      <c r="H540" s="284">
        <v>11</v>
      </c>
      <c r="I540" s="285"/>
      <c r="J540" s="286">
        <f>ROUND(I540*H540,0)</f>
        <v>0</v>
      </c>
      <c r="K540" s="287"/>
      <c r="L540" s="288"/>
      <c r="M540" s="289" t="s">
        <v>1</v>
      </c>
      <c r="N540" s="290" t="s">
        <v>42</v>
      </c>
      <c r="O540" s="91"/>
      <c r="P540" s="231">
        <f>O540*H540</f>
        <v>0</v>
      </c>
      <c r="Q540" s="231">
        <v>0.0015</v>
      </c>
      <c r="R540" s="231">
        <f>Q540*H540</f>
        <v>0.0165</v>
      </c>
      <c r="S540" s="231">
        <v>0</v>
      </c>
      <c r="T540" s="232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33" t="s">
        <v>488</v>
      </c>
      <c r="AT540" s="233" t="s">
        <v>366</v>
      </c>
      <c r="AU540" s="233" t="s">
        <v>86</v>
      </c>
      <c r="AY540" s="17" t="s">
        <v>204</v>
      </c>
      <c r="BE540" s="234">
        <f>IF(N540="základní",J540,0)</f>
        <v>0</v>
      </c>
      <c r="BF540" s="234">
        <f>IF(N540="snížená",J540,0)</f>
        <v>0</v>
      </c>
      <c r="BG540" s="234">
        <f>IF(N540="zákl. přenesená",J540,0)</f>
        <v>0</v>
      </c>
      <c r="BH540" s="234">
        <f>IF(N540="sníž. přenesená",J540,0)</f>
        <v>0</v>
      </c>
      <c r="BI540" s="234">
        <f>IF(N540="nulová",J540,0)</f>
        <v>0</v>
      </c>
      <c r="BJ540" s="17" t="s">
        <v>8</v>
      </c>
      <c r="BK540" s="234">
        <f>ROUND(I540*H540,0)</f>
        <v>0</v>
      </c>
      <c r="BL540" s="17" t="s">
        <v>240</v>
      </c>
      <c r="BM540" s="233" t="s">
        <v>1259</v>
      </c>
    </row>
    <row r="541" spans="1:51" s="12" customFormat="1" ht="12">
      <c r="A541" s="12"/>
      <c r="B541" s="235"/>
      <c r="C541" s="236"/>
      <c r="D541" s="237" t="s">
        <v>210</v>
      </c>
      <c r="E541" s="238" t="s">
        <v>1</v>
      </c>
      <c r="F541" s="239" t="s">
        <v>1260</v>
      </c>
      <c r="G541" s="236"/>
      <c r="H541" s="240">
        <v>11</v>
      </c>
      <c r="I541" s="241"/>
      <c r="J541" s="236"/>
      <c r="K541" s="236"/>
      <c r="L541" s="242"/>
      <c r="M541" s="243"/>
      <c r="N541" s="244"/>
      <c r="O541" s="244"/>
      <c r="P541" s="244"/>
      <c r="Q541" s="244"/>
      <c r="R541" s="244"/>
      <c r="S541" s="244"/>
      <c r="T541" s="245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T541" s="246" t="s">
        <v>210</v>
      </c>
      <c r="AU541" s="246" t="s">
        <v>86</v>
      </c>
      <c r="AV541" s="12" t="s">
        <v>86</v>
      </c>
      <c r="AW541" s="12" t="s">
        <v>33</v>
      </c>
      <c r="AX541" s="12" t="s">
        <v>77</v>
      </c>
      <c r="AY541" s="246" t="s">
        <v>204</v>
      </c>
    </row>
    <row r="542" spans="1:65" s="2" customFormat="1" ht="16.5" customHeight="1">
      <c r="A542" s="38"/>
      <c r="B542" s="39"/>
      <c r="C542" s="280" t="s">
        <v>639</v>
      </c>
      <c r="D542" s="280" t="s">
        <v>366</v>
      </c>
      <c r="E542" s="281" t="s">
        <v>1261</v>
      </c>
      <c r="F542" s="282" t="s">
        <v>1262</v>
      </c>
      <c r="G542" s="283" t="s">
        <v>1263</v>
      </c>
      <c r="H542" s="284">
        <v>9</v>
      </c>
      <c r="I542" s="285"/>
      <c r="J542" s="286">
        <f>ROUND(I542*H542,0)</f>
        <v>0</v>
      </c>
      <c r="K542" s="287"/>
      <c r="L542" s="288"/>
      <c r="M542" s="289" t="s">
        <v>1</v>
      </c>
      <c r="N542" s="290" t="s">
        <v>42</v>
      </c>
      <c r="O542" s="91"/>
      <c r="P542" s="231">
        <f>O542*H542</f>
        <v>0</v>
      </c>
      <c r="Q542" s="231">
        <v>0.0002</v>
      </c>
      <c r="R542" s="231">
        <f>Q542*H542</f>
        <v>0.0018000000000000002</v>
      </c>
      <c r="S542" s="231">
        <v>0</v>
      </c>
      <c r="T542" s="232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33" t="s">
        <v>488</v>
      </c>
      <c r="AT542" s="233" t="s">
        <v>366</v>
      </c>
      <c r="AU542" s="233" t="s">
        <v>86</v>
      </c>
      <c r="AY542" s="17" t="s">
        <v>204</v>
      </c>
      <c r="BE542" s="234">
        <f>IF(N542="základní",J542,0)</f>
        <v>0</v>
      </c>
      <c r="BF542" s="234">
        <f>IF(N542="snížená",J542,0)</f>
        <v>0</v>
      </c>
      <c r="BG542" s="234">
        <f>IF(N542="zákl. přenesená",J542,0)</f>
        <v>0</v>
      </c>
      <c r="BH542" s="234">
        <f>IF(N542="sníž. přenesená",J542,0)</f>
        <v>0</v>
      </c>
      <c r="BI542" s="234">
        <f>IF(N542="nulová",J542,0)</f>
        <v>0</v>
      </c>
      <c r="BJ542" s="17" t="s">
        <v>8</v>
      </c>
      <c r="BK542" s="234">
        <f>ROUND(I542*H542,0)</f>
        <v>0</v>
      </c>
      <c r="BL542" s="17" t="s">
        <v>240</v>
      </c>
      <c r="BM542" s="233" t="s">
        <v>1264</v>
      </c>
    </row>
    <row r="543" spans="1:65" s="2" customFormat="1" ht="21.75" customHeight="1">
      <c r="A543" s="38"/>
      <c r="B543" s="39"/>
      <c r="C543" s="221" t="s">
        <v>1265</v>
      </c>
      <c r="D543" s="221" t="s">
        <v>205</v>
      </c>
      <c r="E543" s="222" t="s">
        <v>1266</v>
      </c>
      <c r="F543" s="223" t="s">
        <v>1267</v>
      </c>
      <c r="G543" s="224" t="s">
        <v>374</v>
      </c>
      <c r="H543" s="225">
        <v>2</v>
      </c>
      <c r="I543" s="226"/>
      <c r="J543" s="227">
        <f>ROUND(I543*H543,0)</f>
        <v>0</v>
      </c>
      <c r="K543" s="228"/>
      <c r="L543" s="44"/>
      <c r="M543" s="229" t="s">
        <v>1</v>
      </c>
      <c r="N543" s="230" t="s">
        <v>42</v>
      </c>
      <c r="O543" s="91"/>
      <c r="P543" s="231">
        <f>O543*H543</f>
        <v>0</v>
      </c>
      <c r="Q543" s="231">
        <v>0</v>
      </c>
      <c r="R543" s="231">
        <f>Q543*H543</f>
        <v>0</v>
      </c>
      <c r="S543" s="231">
        <v>0</v>
      </c>
      <c r="T543" s="232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33" t="s">
        <v>240</v>
      </c>
      <c r="AT543" s="233" t="s">
        <v>205</v>
      </c>
      <c r="AU543" s="233" t="s">
        <v>86</v>
      </c>
      <c r="AY543" s="17" t="s">
        <v>204</v>
      </c>
      <c r="BE543" s="234">
        <f>IF(N543="základní",J543,0)</f>
        <v>0</v>
      </c>
      <c r="BF543" s="234">
        <f>IF(N543="snížená",J543,0)</f>
        <v>0</v>
      </c>
      <c r="BG543" s="234">
        <f>IF(N543="zákl. přenesená",J543,0)</f>
        <v>0</v>
      </c>
      <c r="BH543" s="234">
        <f>IF(N543="sníž. přenesená",J543,0)</f>
        <v>0</v>
      </c>
      <c r="BI543" s="234">
        <f>IF(N543="nulová",J543,0)</f>
        <v>0</v>
      </c>
      <c r="BJ543" s="17" t="s">
        <v>8</v>
      </c>
      <c r="BK543" s="234">
        <f>ROUND(I543*H543,0)</f>
        <v>0</v>
      </c>
      <c r="BL543" s="17" t="s">
        <v>240</v>
      </c>
      <c r="BM543" s="233" t="s">
        <v>1268</v>
      </c>
    </row>
    <row r="544" spans="1:65" s="2" customFormat="1" ht="33" customHeight="1">
      <c r="A544" s="38"/>
      <c r="B544" s="39"/>
      <c r="C544" s="221" t="s">
        <v>1269</v>
      </c>
      <c r="D544" s="221" t="s">
        <v>205</v>
      </c>
      <c r="E544" s="222" t="s">
        <v>1270</v>
      </c>
      <c r="F544" s="223" t="s">
        <v>1271</v>
      </c>
      <c r="G544" s="224" t="s">
        <v>374</v>
      </c>
      <c r="H544" s="225">
        <v>2</v>
      </c>
      <c r="I544" s="226"/>
      <c r="J544" s="227">
        <f>ROUND(I544*H544,0)</f>
        <v>0</v>
      </c>
      <c r="K544" s="228"/>
      <c r="L544" s="44"/>
      <c r="M544" s="229" t="s">
        <v>1</v>
      </c>
      <c r="N544" s="230" t="s">
        <v>42</v>
      </c>
      <c r="O544" s="91"/>
      <c r="P544" s="231">
        <f>O544*H544</f>
        <v>0</v>
      </c>
      <c r="Q544" s="231">
        <v>0</v>
      </c>
      <c r="R544" s="231">
        <f>Q544*H544</f>
        <v>0</v>
      </c>
      <c r="S544" s="231">
        <v>0</v>
      </c>
      <c r="T544" s="232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33" t="s">
        <v>240</v>
      </c>
      <c r="AT544" s="233" t="s">
        <v>205</v>
      </c>
      <c r="AU544" s="233" t="s">
        <v>86</v>
      </c>
      <c r="AY544" s="17" t="s">
        <v>204</v>
      </c>
      <c r="BE544" s="234">
        <f>IF(N544="základní",J544,0)</f>
        <v>0</v>
      </c>
      <c r="BF544" s="234">
        <f>IF(N544="snížená",J544,0)</f>
        <v>0</v>
      </c>
      <c r="BG544" s="234">
        <f>IF(N544="zákl. přenesená",J544,0)</f>
        <v>0</v>
      </c>
      <c r="BH544" s="234">
        <f>IF(N544="sníž. přenesená",J544,0)</f>
        <v>0</v>
      </c>
      <c r="BI544" s="234">
        <f>IF(N544="nulová",J544,0)</f>
        <v>0</v>
      </c>
      <c r="BJ544" s="17" t="s">
        <v>8</v>
      </c>
      <c r="BK544" s="234">
        <f>ROUND(I544*H544,0)</f>
        <v>0</v>
      </c>
      <c r="BL544" s="17" t="s">
        <v>240</v>
      </c>
      <c r="BM544" s="233" t="s">
        <v>1272</v>
      </c>
    </row>
    <row r="545" spans="1:65" s="2" customFormat="1" ht="21.75" customHeight="1">
      <c r="A545" s="38"/>
      <c r="B545" s="39"/>
      <c r="C545" s="221" t="s">
        <v>1273</v>
      </c>
      <c r="D545" s="221" t="s">
        <v>205</v>
      </c>
      <c r="E545" s="222" t="s">
        <v>1274</v>
      </c>
      <c r="F545" s="223" t="s">
        <v>1275</v>
      </c>
      <c r="G545" s="224" t="s">
        <v>230</v>
      </c>
      <c r="H545" s="225">
        <v>0.401</v>
      </c>
      <c r="I545" s="226"/>
      <c r="J545" s="227">
        <f>ROUND(I545*H545,0)</f>
        <v>0</v>
      </c>
      <c r="K545" s="228"/>
      <c r="L545" s="44"/>
      <c r="M545" s="229" t="s">
        <v>1</v>
      </c>
      <c r="N545" s="230" t="s">
        <v>42</v>
      </c>
      <c r="O545" s="91"/>
      <c r="P545" s="231">
        <f>O545*H545</f>
        <v>0</v>
      </c>
      <c r="Q545" s="231">
        <v>0</v>
      </c>
      <c r="R545" s="231">
        <f>Q545*H545</f>
        <v>0</v>
      </c>
      <c r="S545" s="231">
        <v>0</v>
      </c>
      <c r="T545" s="232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33" t="s">
        <v>240</v>
      </c>
      <c r="AT545" s="233" t="s">
        <v>205</v>
      </c>
      <c r="AU545" s="233" t="s">
        <v>86</v>
      </c>
      <c r="AY545" s="17" t="s">
        <v>204</v>
      </c>
      <c r="BE545" s="234">
        <f>IF(N545="základní",J545,0)</f>
        <v>0</v>
      </c>
      <c r="BF545" s="234">
        <f>IF(N545="snížená",J545,0)</f>
        <v>0</v>
      </c>
      <c r="BG545" s="234">
        <f>IF(N545="zákl. přenesená",J545,0)</f>
        <v>0</v>
      </c>
      <c r="BH545" s="234">
        <f>IF(N545="sníž. přenesená",J545,0)</f>
        <v>0</v>
      </c>
      <c r="BI545" s="234">
        <f>IF(N545="nulová",J545,0)</f>
        <v>0</v>
      </c>
      <c r="BJ545" s="17" t="s">
        <v>8</v>
      </c>
      <c r="BK545" s="234">
        <f>ROUND(I545*H545,0)</f>
        <v>0</v>
      </c>
      <c r="BL545" s="17" t="s">
        <v>240</v>
      </c>
      <c r="BM545" s="233" t="s">
        <v>1276</v>
      </c>
    </row>
    <row r="546" spans="1:63" s="11" customFormat="1" ht="22.8" customHeight="1">
      <c r="A546" s="11"/>
      <c r="B546" s="207"/>
      <c r="C546" s="208"/>
      <c r="D546" s="209" t="s">
        <v>76</v>
      </c>
      <c r="E546" s="268" t="s">
        <v>1277</v>
      </c>
      <c r="F546" s="268" t="s">
        <v>1278</v>
      </c>
      <c r="G546" s="208"/>
      <c r="H546" s="208"/>
      <c r="I546" s="211"/>
      <c r="J546" s="269">
        <f>BK546</f>
        <v>0</v>
      </c>
      <c r="K546" s="208"/>
      <c r="L546" s="213"/>
      <c r="M546" s="214"/>
      <c r="N546" s="215"/>
      <c r="O546" s="215"/>
      <c r="P546" s="216">
        <f>SUM(P547:P571)</f>
        <v>0</v>
      </c>
      <c r="Q546" s="215"/>
      <c r="R546" s="216">
        <f>SUM(R547:R571)</f>
        <v>4.15811052</v>
      </c>
      <c r="S546" s="215"/>
      <c r="T546" s="217">
        <f>SUM(T547:T571)</f>
        <v>0</v>
      </c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R546" s="218" t="s">
        <v>86</v>
      </c>
      <c r="AT546" s="219" t="s">
        <v>76</v>
      </c>
      <c r="AU546" s="219" t="s">
        <v>8</v>
      </c>
      <c r="AY546" s="218" t="s">
        <v>204</v>
      </c>
      <c r="BK546" s="220">
        <f>SUM(BK547:BK571)</f>
        <v>0</v>
      </c>
    </row>
    <row r="547" spans="1:65" s="2" customFormat="1" ht="21.75" customHeight="1">
      <c r="A547" s="38"/>
      <c r="B547" s="39"/>
      <c r="C547" s="221" t="s">
        <v>1279</v>
      </c>
      <c r="D547" s="221" t="s">
        <v>205</v>
      </c>
      <c r="E547" s="222" t="s">
        <v>1280</v>
      </c>
      <c r="F547" s="223" t="s">
        <v>1281</v>
      </c>
      <c r="G547" s="224" t="s">
        <v>369</v>
      </c>
      <c r="H547" s="225">
        <v>383.59</v>
      </c>
      <c r="I547" s="226"/>
      <c r="J547" s="227">
        <f>ROUND(I547*H547,0)</f>
        <v>0</v>
      </c>
      <c r="K547" s="228"/>
      <c r="L547" s="44"/>
      <c r="M547" s="229" t="s">
        <v>1</v>
      </c>
      <c r="N547" s="230" t="s">
        <v>42</v>
      </c>
      <c r="O547" s="91"/>
      <c r="P547" s="231">
        <f>O547*H547</f>
        <v>0</v>
      </c>
      <c r="Q547" s="231">
        <v>0</v>
      </c>
      <c r="R547" s="231">
        <f>Q547*H547</f>
        <v>0</v>
      </c>
      <c r="S547" s="231">
        <v>0</v>
      </c>
      <c r="T547" s="232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33" t="s">
        <v>240</v>
      </c>
      <c r="AT547" s="233" t="s">
        <v>205</v>
      </c>
      <c r="AU547" s="233" t="s">
        <v>86</v>
      </c>
      <c r="AY547" s="17" t="s">
        <v>204</v>
      </c>
      <c r="BE547" s="234">
        <f>IF(N547="základní",J547,0)</f>
        <v>0</v>
      </c>
      <c r="BF547" s="234">
        <f>IF(N547="snížená",J547,0)</f>
        <v>0</v>
      </c>
      <c r="BG547" s="234">
        <f>IF(N547="zákl. přenesená",J547,0)</f>
        <v>0</v>
      </c>
      <c r="BH547" s="234">
        <f>IF(N547="sníž. přenesená",J547,0)</f>
        <v>0</v>
      </c>
      <c r="BI547" s="234">
        <f>IF(N547="nulová",J547,0)</f>
        <v>0</v>
      </c>
      <c r="BJ547" s="17" t="s">
        <v>8</v>
      </c>
      <c r="BK547" s="234">
        <f>ROUND(I547*H547,0)</f>
        <v>0</v>
      </c>
      <c r="BL547" s="17" t="s">
        <v>240</v>
      </c>
      <c r="BM547" s="233" t="s">
        <v>1282</v>
      </c>
    </row>
    <row r="548" spans="1:65" s="2" customFormat="1" ht="21.75" customHeight="1">
      <c r="A548" s="38"/>
      <c r="B548" s="39"/>
      <c r="C548" s="221" t="s">
        <v>1283</v>
      </c>
      <c r="D548" s="221" t="s">
        <v>205</v>
      </c>
      <c r="E548" s="222" t="s">
        <v>1284</v>
      </c>
      <c r="F548" s="223" t="s">
        <v>1285</v>
      </c>
      <c r="G548" s="224" t="s">
        <v>369</v>
      </c>
      <c r="H548" s="225">
        <v>656.92</v>
      </c>
      <c r="I548" s="226"/>
      <c r="J548" s="227">
        <f>ROUND(I548*H548,0)</f>
        <v>0</v>
      </c>
      <c r="K548" s="228"/>
      <c r="L548" s="44"/>
      <c r="M548" s="229" t="s">
        <v>1</v>
      </c>
      <c r="N548" s="230" t="s">
        <v>42</v>
      </c>
      <c r="O548" s="91"/>
      <c r="P548" s="231">
        <f>O548*H548</f>
        <v>0</v>
      </c>
      <c r="Q548" s="231">
        <v>0</v>
      </c>
      <c r="R548" s="231">
        <f>Q548*H548</f>
        <v>0</v>
      </c>
      <c r="S548" s="231">
        <v>0</v>
      </c>
      <c r="T548" s="232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33" t="s">
        <v>240</v>
      </c>
      <c r="AT548" s="233" t="s">
        <v>205</v>
      </c>
      <c r="AU548" s="233" t="s">
        <v>86</v>
      </c>
      <c r="AY548" s="17" t="s">
        <v>204</v>
      </c>
      <c r="BE548" s="234">
        <f>IF(N548="základní",J548,0)</f>
        <v>0</v>
      </c>
      <c r="BF548" s="234">
        <f>IF(N548="snížená",J548,0)</f>
        <v>0</v>
      </c>
      <c r="BG548" s="234">
        <f>IF(N548="zákl. přenesená",J548,0)</f>
        <v>0</v>
      </c>
      <c r="BH548" s="234">
        <f>IF(N548="sníž. přenesená",J548,0)</f>
        <v>0</v>
      </c>
      <c r="BI548" s="234">
        <f>IF(N548="nulová",J548,0)</f>
        <v>0</v>
      </c>
      <c r="BJ548" s="17" t="s">
        <v>8</v>
      </c>
      <c r="BK548" s="234">
        <f>ROUND(I548*H548,0)</f>
        <v>0</v>
      </c>
      <c r="BL548" s="17" t="s">
        <v>240</v>
      </c>
      <c r="BM548" s="233" t="s">
        <v>1286</v>
      </c>
    </row>
    <row r="549" spans="1:65" s="2" customFormat="1" ht="33" customHeight="1">
      <c r="A549" s="38"/>
      <c r="B549" s="39"/>
      <c r="C549" s="221" t="s">
        <v>1287</v>
      </c>
      <c r="D549" s="221" t="s">
        <v>205</v>
      </c>
      <c r="E549" s="222" t="s">
        <v>1288</v>
      </c>
      <c r="F549" s="223" t="s">
        <v>1289</v>
      </c>
      <c r="G549" s="224" t="s">
        <v>369</v>
      </c>
      <c r="H549" s="225">
        <v>125</v>
      </c>
      <c r="I549" s="226"/>
      <c r="J549" s="227">
        <f>ROUND(I549*H549,0)</f>
        <v>0</v>
      </c>
      <c r="K549" s="228"/>
      <c r="L549" s="44"/>
      <c r="M549" s="229" t="s">
        <v>1</v>
      </c>
      <c r="N549" s="230" t="s">
        <v>42</v>
      </c>
      <c r="O549" s="91"/>
      <c r="P549" s="231">
        <f>O549*H549</f>
        <v>0</v>
      </c>
      <c r="Q549" s="231">
        <v>0</v>
      </c>
      <c r="R549" s="231">
        <f>Q549*H549</f>
        <v>0</v>
      </c>
      <c r="S549" s="231">
        <v>0</v>
      </c>
      <c r="T549" s="232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33" t="s">
        <v>240</v>
      </c>
      <c r="AT549" s="233" t="s">
        <v>205</v>
      </c>
      <c r="AU549" s="233" t="s">
        <v>86</v>
      </c>
      <c r="AY549" s="17" t="s">
        <v>204</v>
      </c>
      <c r="BE549" s="234">
        <f>IF(N549="základní",J549,0)</f>
        <v>0</v>
      </c>
      <c r="BF549" s="234">
        <f>IF(N549="snížená",J549,0)</f>
        <v>0</v>
      </c>
      <c r="BG549" s="234">
        <f>IF(N549="zákl. přenesená",J549,0)</f>
        <v>0</v>
      </c>
      <c r="BH549" s="234">
        <f>IF(N549="sníž. přenesená",J549,0)</f>
        <v>0</v>
      </c>
      <c r="BI549" s="234">
        <f>IF(N549="nulová",J549,0)</f>
        <v>0</v>
      </c>
      <c r="BJ549" s="17" t="s">
        <v>8</v>
      </c>
      <c r="BK549" s="234">
        <f>ROUND(I549*H549,0)</f>
        <v>0</v>
      </c>
      <c r="BL549" s="17" t="s">
        <v>240</v>
      </c>
      <c r="BM549" s="233" t="s">
        <v>1290</v>
      </c>
    </row>
    <row r="550" spans="1:65" s="2" customFormat="1" ht="33" customHeight="1">
      <c r="A550" s="38"/>
      <c r="B550" s="39"/>
      <c r="C550" s="221" t="s">
        <v>1291</v>
      </c>
      <c r="D550" s="221" t="s">
        <v>205</v>
      </c>
      <c r="E550" s="222" t="s">
        <v>1292</v>
      </c>
      <c r="F550" s="223" t="s">
        <v>1293</v>
      </c>
      <c r="G550" s="224" t="s">
        <v>369</v>
      </c>
      <c r="H550" s="225">
        <v>252</v>
      </c>
      <c r="I550" s="226"/>
      <c r="J550" s="227">
        <f>ROUND(I550*H550,0)</f>
        <v>0</v>
      </c>
      <c r="K550" s="228"/>
      <c r="L550" s="44"/>
      <c r="M550" s="229" t="s">
        <v>1</v>
      </c>
      <c r="N550" s="230" t="s">
        <v>42</v>
      </c>
      <c r="O550" s="91"/>
      <c r="P550" s="231">
        <f>O550*H550</f>
        <v>0</v>
      </c>
      <c r="Q550" s="231">
        <v>0</v>
      </c>
      <c r="R550" s="231">
        <f>Q550*H550</f>
        <v>0</v>
      </c>
      <c r="S550" s="231">
        <v>0</v>
      </c>
      <c r="T550" s="232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33" t="s">
        <v>240</v>
      </c>
      <c r="AT550" s="233" t="s">
        <v>205</v>
      </c>
      <c r="AU550" s="233" t="s">
        <v>86</v>
      </c>
      <c r="AY550" s="17" t="s">
        <v>204</v>
      </c>
      <c r="BE550" s="234">
        <f>IF(N550="základní",J550,0)</f>
        <v>0</v>
      </c>
      <c r="BF550" s="234">
        <f>IF(N550="snížená",J550,0)</f>
        <v>0</v>
      </c>
      <c r="BG550" s="234">
        <f>IF(N550="zákl. přenesená",J550,0)</f>
        <v>0</v>
      </c>
      <c r="BH550" s="234">
        <f>IF(N550="sníž. přenesená",J550,0)</f>
        <v>0</v>
      </c>
      <c r="BI550" s="234">
        <f>IF(N550="nulová",J550,0)</f>
        <v>0</v>
      </c>
      <c r="BJ550" s="17" t="s">
        <v>8</v>
      </c>
      <c r="BK550" s="234">
        <f>ROUND(I550*H550,0)</f>
        <v>0</v>
      </c>
      <c r="BL550" s="17" t="s">
        <v>240</v>
      </c>
      <c r="BM550" s="233" t="s">
        <v>1294</v>
      </c>
    </row>
    <row r="551" spans="1:65" s="2" customFormat="1" ht="21.75" customHeight="1">
      <c r="A551" s="38"/>
      <c r="B551" s="39"/>
      <c r="C551" s="221" t="s">
        <v>1295</v>
      </c>
      <c r="D551" s="221" t="s">
        <v>205</v>
      </c>
      <c r="E551" s="222" t="s">
        <v>1296</v>
      </c>
      <c r="F551" s="223" t="s">
        <v>1297</v>
      </c>
      <c r="G551" s="224" t="s">
        <v>374</v>
      </c>
      <c r="H551" s="225">
        <v>89</v>
      </c>
      <c r="I551" s="226"/>
      <c r="J551" s="227">
        <f>ROUND(I551*H551,0)</f>
        <v>0</v>
      </c>
      <c r="K551" s="228"/>
      <c r="L551" s="44"/>
      <c r="M551" s="229" t="s">
        <v>1</v>
      </c>
      <c r="N551" s="230" t="s">
        <v>42</v>
      </c>
      <c r="O551" s="91"/>
      <c r="P551" s="231">
        <f>O551*H551</f>
        <v>0</v>
      </c>
      <c r="Q551" s="231">
        <v>0.035</v>
      </c>
      <c r="R551" s="231">
        <f>Q551*H551</f>
        <v>3.115</v>
      </c>
      <c r="S551" s="231">
        <v>0</v>
      </c>
      <c r="T551" s="232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3" t="s">
        <v>240</v>
      </c>
      <c r="AT551" s="233" t="s">
        <v>205</v>
      </c>
      <c r="AU551" s="233" t="s">
        <v>86</v>
      </c>
      <c r="AY551" s="17" t="s">
        <v>204</v>
      </c>
      <c r="BE551" s="234">
        <f>IF(N551="základní",J551,0)</f>
        <v>0</v>
      </c>
      <c r="BF551" s="234">
        <f>IF(N551="snížená",J551,0)</f>
        <v>0</v>
      </c>
      <c r="BG551" s="234">
        <f>IF(N551="zákl. přenesená",J551,0)</f>
        <v>0</v>
      </c>
      <c r="BH551" s="234">
        <f>IF(N551="sníž. přenesená",J551,0)</f>
        <v>0</v>
      </c>
      <c r="BI551" s="234">
        <f>IF(N551="nulová",J551,0)</f>
        <v>0</v>
      </c>
      <c r="BJ551" s="17" t="s">
        <v>8</v>
      </c>
      <c r="BK551" s="234">
        <f>ROUND(I551*H551,0)</f>
        <v>0</v>
      </c>
      <c r="BL551" s="17" t="s">
        <v>240</v>
      </c>
      <c r="BM551" s="233" t="s">
        <v>1298</v>
      </c>
    </row>
    <row r="552" spans="1:51" s="12" customFormat="1" ht="12">
      <c r="A552" s="12"/>
      <c r="B552" s="235"/>
      <c r="C552" s="236"/>
      <c r="D552" s="237" t="s">
        <v>210</v>
      </c>
      <c r="E552" s="238" t="s">
        <v>1</v>
      </c>
      <c r="F552" s="239" t="s">
        <v>519</v>
      </c>
      <c r="G552" s="236"/>
      <c r="H552" s="240">
        <v>65</v>
      </c>
      <c r="I552" s="241"/>
      <c r="J552" s="236"/>
      <c r="K552" s="236"/>
      <c r="L552" s="242"/>
      <c r="M552" s="243"/>
      <c r="N552" s="244"/>
      <c r="O552" s="244"/>
      <c r="P552" s="244"/>
      <c r="Q552" s="244"/>
      <c r="R552" s="244"/>
      <c r="S552" s="244"/>
      <c r="T552" s="245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T552" s="246" t="s">
        <v>210</v>
      </c>
      <c r="AU552" s="246" t="s">
        <v>86</v>
      </c>
      <c r="AV552" s="12" t="s">
        <v>86</v>
      </c>
      <c r="AW552" s="12" t="s">
        <v>33</v>
      </c>
      <c r="AX552" s="12" t="s">
        <v>77</v>
      </c>
      <c r="AY552" s="246" t="s">
        <v>204</v>
      </c>
    </row>
    <row r="553" spans="1:51" s="12" customFormat="1" ht="12">
      <c r="A553" s="12"/>
      <c r="B553" s="235"/>
      <c r="C553" s="236"/>
      <c r="D553" s="237" t="s">
        <v>210</v>
      </c>
      <c r="E553" s="238" t="s">
        <v>1</v>
      </c>
      <c r="F553" s="239" t="s">
        <v>520</v>
      </c>
      <c r="G553" s="236"/>
      <c r="H553" s="240">
        <v>21</v>
      </c>
      <c r="I553" s="241"/>
      <c r="J553" s="236"/>
      <c r="K553" s="236"/>
      <c r="L553" s="242"/>
      <c r="M553" s="243"/>
      <c r="N553" s="244"/>
      <c r="O553" s="244"/>
      <c r="P553" s="244"/>
      <c r="Q553" s="244"/>
      <c r="R553" s="244"/>
      <c r="S553" s="244"/>
      <c r="T553" s="245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T553" s="246" t="s">
        <v>210</v>
      </c>
      <c r="AU553" s="246" t="s">
        <v>86</v>
      </c>
      <c r="AV553" s="12" t="s">
        <v>86</v>
      </c>
      <c r="AW553" s="12" t="s">
        <v>33</v>
      </c>
      <c r="AX553" s="12" t="s">
        <v>77</v>
      </c>
      <c r="AY553" s="246" t="s">
        <v>204</v>
      </c>
    </row>
    <row r="554" spans="1:51" s="12" customFormat="1" ht="12">
      <c r="A554" s="12"/>
      <c r="B554" s="235"/>
      <c r="C554" s="236"/>
      <c r="D554" s="237" t="s">
        <v>210</v>
      </c>
      <c r="E554" s="238" t="s">
        <v>1</v>
      </c>
      <c r="F554" s="239" t="s">
        <v>521</v>
      </c>
      <c r="G554" s="236"/>
      <c r="H554" s="240">
        <v>3</v>
      </c>
      <c r="I554" s="241"/>
      <c r="J554" s="236"/>
      <c r="K554" s="236"/>
      <c r="L554" s="242"/>
      <c r="M554" s="243"/>
      <c r="N554" s="244"/>
      <c r="O554" s="244"/>
      <c r="P554" s="244"/>
      <c r="Q554" s="244"/>
      <c r="R554" s="244"/>
      <c r="S554" s="244"/>
      <c r="T554" s="245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T554" s="246" t="s">
        <v>210</v>
      </c>
      <c r="AU554" s="246" t="s">
        <v>86</v>
      </c>
      <c r="AV554" s="12" t="s">
        <v>86</v>
      </c>
      <c r="AW554" s="12" t="s">
        <v>33</v>
      </c>
      <c r="AX554" s="12" t="s">
        <v>77</v>
      </c>
      <c r="AY554" s="246" t="s">
        <v>204</v>
      </c>
    </row>
    <row r="555" spans="1:65" s="2" customFormat="1" ht="33" customHeight="1">
      <c r="A555" s="38"/>
      <c r="B555" s="39"/>
      <c r="C555" s="221" t="s">
        <v>1299</v>
      </c>
      <c r="D555" s="221" t="s">
        <v>205</v>
      </c>
      <c r="E555" s="222" t="s">
        <v>1300</v>
      </c>
      <c r="F555" s="223" t="s">
        <v>1301</v>
      </c>
      <c r="G555" s="224" t="s">
        <v>374</v>
      </c>
      <c r="H555" s="225">
        <v>2</v>
      </c>
      <c r="I555" s="226"/>
      <c r="J555" s="227">
        <f>ROUND(I555*H555,0)</f>
        <v>0</v>
      </c>
      <c r="K555" s="228"/>
      <c r="L555" s="44"/>
      <c r="M555" s="229" t="s">
        <v>1</v>
      </c>
      <c r="N555" s="230" t="s">
        <v>42</v>
      </c>
      <c r="O555" s="91"/>
      <c r="P555" s="231">
        <f>O555*H555</f>
        <v>0</v>
      </c>
      <c r="Q555" s="231">
        <v>0</v>
      </c>
      <c r="R555" s="231">
        <f>Q555*H555</f>
        <v>0</v>
      </c>
      <c r="S555" s="231">
        <v>0</v>
      </c>
      <c r="T555" s="232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33" t="s">
        <v>240</v>
      </c>
      <c r="AT555" s="233" t="s">
        <v>205</v>
      </c>
      <c r="AU555" s="233" t="s">
        <v>86</v>
      </c>
      <c r="AY555" s="17" t="s">
        <v>204</v>
      </c>
      <c r="BE555" s="234">
        <f>IF(N555="základní",J555,0)</f>
        <v>0</v>
      </c>
      <c r="BF555" s="234">
        <f>IF(N555="snížená",J555,0)</f>
        <v>0</v>
      </c>
      <c r="BG555" s="234">
        <f>IF(N555="zákl. přenesená",J555,0)</f>
        <v>0</v>
      </c>
      <c r="BH555" s="234">
        <f>IF(N555="sníž. přenesená",J555,0)</f>
        <v>0</v>
      </c>
      <c r="BI555" s="234">
        <f>IF(N555="nulová",J555,0)</f>
        <v>0</v>
      </c>
      <c r="BJ555" s="17" t="s">
        <v>8</v>
      </c>
      <c r="BK555" s="234">
        <f>ROUND(I555*H555,0)</f>
        <v>0</v>
      </c>
      <c r="BL555" s="17" t="s">
        <v>240</v>
      </c>
      <c r="BM555" s="233" t="s">
        <v>1302</v>
      </c>
    </row>
    <row r="556" spans="1:65" s="2" customFormat="1" ht="21.75" customHeight="1">
      <c r="A556" s="38"/>
      <c r="B556" s="39"/>
      <c r="C556" s="221" t="s">
        <v>1303</v>
      </c>
      <c r="D556" s="221" t="s">
        <v>205</v>
      </c>
      <c r="E556" s="222" t="s">
        <v>1304</v>
      </c>
      <c r="F556" s="223" t="s">
        <v>1305</v>
      </c>
      <c r="G556" s="224" t="s">
        <v>374</v>
      </c>
      <c r="H556" s="225">
        <v>5</v>
      </c>
      <c r="I556" s="226"/>
      <c r="J556" s="227">
        <f>ROUND(I556*H556,0)</f>
        <v>0</v>
      </c>
      <c r="K556" s="228"/>
      <c r="L556" s="44"/>
      <c r="M556" s="229" t="s">
        <v>1</v>
      </c>
      <c r="N556" s="230" t="s">
        <v>42</v>
      </c>
      <c r="O556" s="91"/>
      <c r="P556" s="231">
        <f>O556*H556</f>
        <v>0</v>
      </c>
      <c r="Q556" s="231">
        <v>0</v>
      </c>
      <c r="R556" s="231">
        <f>Q556*H556</f>
        <v>0</v>
      </c>
      <c r="S556" s="231">
        <v>0</v>
      </c>
      <c r="T556" s="232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33" t="s">
        <v>240</v>
      </c>
      <c r="AT556" s="233" t="s">
        <v>205</v>
      </c>
      <c r="AU556" s="233" t="s">
        <v>86</v>
      </c>
      <c r="AY556" s="17" t="s">
        <v>204</v>
      </c>
      <c r="BE556" s="234">
        <f>IF(N556="základní",J556,0)</f>
        <v>0</v>
      </c>
      <c r="BF556" s="234">
        <f>IF(N556="snížená",J556,0)</f>
        <v>0</v>
      </c>
      <c r="BG556" s="234">
        <f>IF(N556="zákl. přenesená",J556,0)</f>
        <v>0</v>
      </c>
      <c r="BH556" s="234">
        <f>IF(N556="sníž. přenesená",J556,0)</f>
        <v>0</v>
      </c>
      <c r="BI556" s="234">
        <f>IF(N556="nulová",J556,0)</f>
        <v>0</v>
      </c>
      <c r="BJ556" s="17" t="s">
        <v>8</v>
      </c>
      <c r="BK556" s="234">
        <f>ROUND(I556*H556,0)</f>
        <v>0</v>
      </c>
      <c r="BL556" s="17" t="s">
        <v>240</v>
      </c>
      <c r="BM556" s="233" t="s">
        <v>1306</v>
      </c>
    </row>
    <row r="557" spans="1:65" s="2" customFormat="1" ht="21.75" customHeight="1">
      <c r="A557" s="38"/>
      <c r="B557" s="39"/>
      <c r="C557" s="221" t="s">
        <v>1307</v>
      </c>
      <c r="D557" s="221" t="s">
        <v>205</v>
      </c>
      <c r="E557" s="222" t="s">
        <v>1308</v>
      </c>
      <c r="F557" s="223" t="s">
        <v>1309</v>
      </c>
      <c r="G557" s="224" t="s">
        <v>374</v>
      </c>
      <c r="H557" s="225">
        <v>1</v>
      </c>
      <c r="I557" s="226"/>
      <c r="J557" s="227">
        <f>ROUND(I557*H557,0)</f>
        <v>0</v>
      </c>
      <c r="K557" s="228"/>
      <c r="L557" s="44"/>
      <c r="M557" s="229" t="s">
        <v>1</v>
      </c>
      <c r="N557" s="230" t="s">
        <v>42</v>
      </c>
      <c r="O557" s="91"/>
      <c r="P557" s="231">
        <f>O557*H557</f>
        <v>0</v>
      </c>
      <c r="Q557" s="231">
        <v>0</v>
      </c>
      <c r="R557" s="231">
        <f>Q557*H557</f>
        <v>0</v>
      </c>
      <c r="S557" s="231">
        <v>0</v>
      </c>
      <c r="T557" s="232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33" t="s">
        <v>240</v>
      </c>
      <c r="AT557" s="233" t="s">
        <v>205</v>
      </c>
      <c r="AU557" s="233" t="s">
        <v>86</v>
      </c>
      <c r="AY557" s="17" t="s">
        <v>204</v>
      </c>
      <c r="BE557" s="234">
        <f>IF(N557="základní",J557,0)</f>
        <v>0</v>
      </c>
      <c r="BF557" s="234">
        <f>IF(N557="snížená",J557,0)</f>
        <v>0</v>
      </c>
      <c r="BG557" s="234">
        <f>IF(N557="zákl. přenesená",J557,0)</f>
        <v>0</v>
      </c>
      <c r="BH557" s="234">
        <f>IF(N557="sníž. přenesená",J557,0)</f>
        <v>0</v>
      </c>
      <c r="BI557" s="234">
        <f>IF(N557="nulová",J557,0)</f>
        <v>0</v>
      </c>
      <c r="BJ557" s="17" t="s">
        <v>8</v>
      </c>
      <c r="BK557" s="234">
        <f>ROUND(I557*H557,0)</f>
        <v>0</v>
      </c>
      <c r="BL557" s="17" t="s">
        <v>240</v>
      </c>
      <c r="BM557" s="233" t="s">
        <v>1310</v>
      </c>
    </row>
    <row r="558" spans="1:65" s="2" customFormat="1" ht="33" customHeight="1">
      <c r="A558" s="38"/>
      <c r="B558" s="39"/>
      <c r="C558" s="221" t="s">
        <v>690</v>
      </c>
      <c r="D558" s="221" t="s">
        <v>205</v>
      </c>
      <c r="E558" s="222" t="s">
        <v>1311</v>
      </c>
      <c r="F558" s="223" t="s">
        <v>1312</v>
      </c>
      <c r="G558" s="224" t="s">
        <v>374</v>
      </c>
      <c r="H558" s="225">
        <v>80</v>
      </c>
      <c r="I558" s="226"/>
      <c r="J558" s="227">
        <f>ROUND(I558*H558,0)</f>
        <v>0</v>
      </c>
      <c r="K558" s="228"/>
      <c r="L558" s="44"/>
      <c r="M558" s="229" t="s">
        <v>1</v>
      </c>
      <c r="N558" s="230" t="s">
        <v>42</v>
      </c>
      <c r="O558" s="91"/>
      <c r="P558" s="231">
        <f>O558*H558</f>
        <v>0</v>
      </c>
      <c r="Q558" s="231">
        <v>0</v>
      </c>
      <c r="R558" s="231">
        <f>Q558*H558</f>
        <v>0</v>
      </c>
      <c r="S558" s="231">
        <v>0</v>
      </c>
      <c r="T558" s="232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33" t="s">
        <v>240</v>
      </c>
      <c r="AT558" s="233" t="s">
        <v>205</v>
      </c>
      <c r="AU558" s="233" t="s">
        <v>86</v>
      </c>
      <c r="AY558" s="17" t="s">
        <v>204</v>
      </c>
      <c r="BE558" s="234">
        <f>IF(N558="základní",J558,0)</f>
        <v>0</v>
      </c>
      <c r="BF558" s="234">
        <f>IF(N558="snížená",J558,0)</f>
        <v>0</v>
      </c>
      <c r="BG558" s="234">
        <f>IF(N558="zákl. přenesená",J558,0)</f>
        <v>0</v>
      </c>
      <c r="BH558" s="234">
        <f>IF(N558="sníž. přenesená",J558,0)</f>
        <v>0</v>
      </c>
      <c r="BI558" s="234">
        <f>IF(N558="nulová",J558,0)</f>
        <v>0</v>
      </c>
      <c r="BJ558" s="17" t="s">
        <v>8</v>
      </c>
      <c r="BK558" s="234">
        <f>ROUND(I558*H558,0)</f>
        <v>0</v>
      </c>
      <c r="BL558" s="17" t="s">
        <v>240</v>
      </c>
      <c r="BM558" s="233" t="s">
        <v>1313</v>
      </c>
    </row>
    <row r="559" spans="1:65" s="2" customFormat="1" ht="21.75" customHeight="1">
      <c r="A559" s="38"/>
      <c r="B559" s="39"/>
      <c r="C559" s="221" t="s">
        <v>1314</v>
      </c>
      <c r="D559" s="221" t="s">
        <v>205</v>
      </c>
      <c r="E559" s="222" t="s">
        <v>1315</v>
      </c>
      <c r="F559" s="223" t="s">
        <v>1316</v>
      </c>
      <c r="G559" s="224" t="s">
        <v>374</v>
      </c>
      <c r="H559" s="225">
        <v>4</v>
      </c>
      <c r="I559" s="226"/>
      <c r="J559" s="227">
        <f>ROUND(I559*H559,0)</f>
        <v>0</v>
      </c>
      <c r="K559" s="228"/>
      <c r="L559" s="44"/>
      <c r="M559" s="229" t="s">
        <v>1</v>
      </c>
      <c r="N559" s="230" t="s">
        <v>42</v>
      </c>
      <c r="O559" s="91"/>
      <c r="P559" s="231">
        <f>O559*H559</f>
        <v>0</v>
      </c>
      <c r="Q559" s="231">
        <v>0</v>
      </c>
      <c r="R559" s="231">
        <f>Q559*H559</f>
        <v>0</v>
      </c>
      <c r="S559" s="231">
        <v>0</v>
      </c>
      <c r="T559" s="232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33" t="s">
        <v>240</v>
      </c>
      <c r="AT559" s="233" t="s">
        <v>205</v>
      </c>
      <c r="AU559" s="233" t="s">
        <v>86</v>
      </c>
      <c r="AY559" s="17" t="s">
        <v>204</v>
      </c>
      <c r="BE559" s="234">
        <f>IF(N559="základní",J559,0)</f>
        <v>0</v>
      </c>
      <c r="BF559" s="234">
        <f>IF(N559="snížená",J559,0)</f>
        <v>0</v>
      </c>
      <c r="BG559" s="234">
        <f>IF(N559="zákl. přenesená",J559,0)</f>
        <v>0</v>
      </c>
      <c r="BH559" s="234">
        <f>IF(N559="sníž. přenesená",J559,0)</f>
        <v>0</v>
      </c>
      <c r="BI559" s="234">
        <f>IF(N559="nulová",J559,0)</f>
        <v>0</v>
      </c>
      <c r="BJ559" s="17" t="s">
        <v>8</v>
      </c>
      <c r="BK559" s="234">
        <f>ROUND(I559*H559,0)</f>
        <v>0</v>
      </c>
      <c r="BL559" s="17" t="s">
        <v>240</v>
      </c>
      <c r="BM559" s="233" t="s">
        <v>1317</v>
      </c>
    </row>
    <row r="560" spans="1:65" s="2" customFormat="1" ht="21.75" customHeight="1">
      <c r="A560" s="38"/>
      <c r="B560" s="39"/>
      <c r="C560" s="221" t="s">
        <v>175</v>
      </c>
      <c r="D560" s="221" t="s">
        <v>205</v>
      </c>
      <c r="E560" s="222" t="s">
        <v>1318</v>
      </c>
      <c r="F560" s="223" t="s">
        <v>1319</v>
      </c>
      <c r="G560" s="224" t="s">
        <v>374</v>
      </c>
      <c r="H560" s="225">
        <v>1</v>
      </c>
      <c r="I560" s="226"/>
      <c r="J560" s="227">
        <f>ROUND(I560*H560,0)</f>
        <v>0</v>
      </c>
      <c r="K560" s="228"/>
      <c r="L560" s="44"/>
      <c r="M560" s="229" t="s">
        <v>1</v>
      </c>
      <c r="N560" s="230" t="s">
        <v>42</v>
      </c>
      <c r="O560" s="91"/>
      <c r="P560" s="231">
        <f>O560*H560</f>
        <v>0</v>
      </c>
      <c r="Q560" s="231">
        <v>0</v>
      </c>
      <c r="R560" s="231">
        <f>Q560*H560</f>
        <v>0</v>
      </c>
      <c r="S560" s="231">
        <v>0</v>
      </c>
      <c r="T560" s="232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33" t="s">
        <v>240</v>
      </c>
      <c r="AT560" s="233" t="s">
        <v>205</v>
      </c>
      <c r="AU560" s="233" t="s">
        <v>86</v>
      </c>
      <c r="AY560" s="17" t="s">
        <v>204</v>
      </c>
      <c r="BE560" s="234">
        <f>IF(N560="základní",J560,0)</f>
        <v>0</v>
      </c>
      <c r="BF560" s="234">
        <f>IF(N560="snížená",J560,0)</f>
        <v>0</v>
      </c>
      <c r="BG560" s="234">
        <f>IF(N560="zákl. přenesená",J560,0)</f>
        <v>0</v>
      </c>
      <c r="BH560" s="234">
        <f>IF(N560="sníž. přenesená",J560,0)</f>
        <v>0</v>
      </c>
      <c r="BI560" s="234">
        <f>IF(N560="nulová",J560,0)</f>
        <v>0</v>
      </c>
      <c r="BJ560" s="17" t="s">
        <v>8</v>
      </c>
      <c r="BK560" s="234">
        <f>ROUND(I560*H560,0)</f>
        <v>0</v>
      </c>
      <c r="BL560" s="17" t="s">
        <v>240</v>
      </c>
      <c r="BM560" s="233" t="s">
        <v>1320</v>
      </c>
    </row>
    <row r="561" spans="1:65" s="2" customFormat="1" ht="21.75" customHeight="1">
      <c r="A561" s="38"/>
      <c r="B561" s="39"/>
      <c r="C561" s="221" t="s">
        <v>1321</v>
      </c>
      <c r="D561" s="221" t="s">
        <v>205</v>
      </c>
      <c r="E561" s="222" t="s">
        <v>1322</v>
      </c>
      <c r="F561" s="223" t="s">
        <v>1323</v>
      </c>
      <c r="G561" s="224" t="s">
        <v>374</v>
      </c>
      <c r="H561" s="225">
        <v>1</v>
      </c>
      <c r="I561" s="226"/>
      <c r="J561" s="227">
        <f>ROUND(I561*H561,0)</f>
        <v>0</v>
      </c>
      <c r="K561" s="228"/>
      <c r="L561" s="44"/>
      <c r="M561" s="229" t="s">
        <v>1</v>
      </c>
      <c r="N561" s="230" t="s">
        <v>42</v>
      </c>
      <c r="O561" s="91"/>
      <c r="P561" s="231">
        <f>O561*H561</f>
        <v>0</v>
      </c>
      <c r="Q561" s="231">
        <v>0</v>
      </c>
      <c r="R561" s="231">
        <f>Q561*H561</f>
        <v>0</v>
      </c>
      <c r="S561" s="231">
        <v>0</v>
      </c>
      <c r="T561" s="232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33" t="s">
        <v>240</v>
      </c>
      <c r="AT561" s="233" t="s">
        <v>205</v>
      </c>
      <c r="AU561" s="233" t="s">
        <v>86</v>
      </c>
      <c r="AY561" s="17" t="s">
        <v>204</v>
      </c>
      <c r="BE561" s="234">
        <f>IF(N561="základní",J561,0)</f>
        <v>0</v>
      </c>
      <c r="BF561" s="234">
        <f>IF(N561="snížená",J561,0)</f>
        <v>0</v>
      </c>
      <c r="BG561" s="234">
        <f>IF(N561="zákl. přenesená",J561,0)</f>
        <v>0</v>
      </c>
      <c r="BH561" s="234">
        <f>IF(N561="sníž. přenesená",J561,0)</f>
        <v>0</v>
      </c>
      <c r="BI561" s="234">
        <f>IF(N561="nulová",J561,0)</f>
        <v>0</v>
      </c>
      <c r="BJ561" s="17" t="s">
        <v>8</v>
      </c>
      <c r="BK561" s="234">
        <f>ROUND(I561*H561,0)</f>
        <v>0</v>
      </c>
      <c r="BL561" s="17" t="s">
        <v>240</v>
      </c>
      <c r="BM561" s="233" t="s">
        <v>1324</v>
      </c>
    </row>
    <row r="562" spans="1:65" s="2" customFormat="1" ht="16.5" customHeight="1">
      <c r="A562" s="38"/>
      <c r="B562" s="39"/>
      <c r="C562" s="221" t="s">
        <v>923</v>
      </c>
      <c r="D562" s="221" t="s">
        <v>205</v>
      </c>
      <c r="E562" s="222" t="s">
        <v>1325</v>
      </c>
      <c r="F562" s="223" t="s">
        <v>1326</v>
      </c>
      <c r="G562" s="224" t="s">
        <v>1327</v>
      </c>
      <c r="H562" s="225">
        <v>3011</v>
      </c>
      <c r="I562" s="226"/>
      <c r="J562" s="227">
        <f>ROUND(I562*H562,0)</f>
        <v>0</v>
      </c>
      <c r="K562" s="228"/>
      <c r="L562" s="44"/>
      <c r="M562" s="229" t="s">
        <v>1</v>
      </c>
      <c r="N562" s="230" t="s">
        <v>42</v>
      </c>
      <c r="O562" s="91"/>
      <c r="P562" s="231">
        <f>O562*H562</f>
        <v>0</v>
      </c>
      <c r="Q562" s="231">
        <v>0</v>
      </c>
      <c r="R562" s="231">
        <f>Q562*H562</f>
        <v>0</v>
      </c>
      <c r="S562" s="231">
        <v>0</v>
      </c>
      <c r="T562" s="232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33" t="s">
        <v>240</v>
      </c>
      <c r="AT562" s="233" t="s">
        <v>205</v>
      </c>
      <c r="AU562" s="233" t="s">
        <v>86</v>
      </c>
      <c r="AY562" s="17" t="s">
        <v>204</v>
      </c>
      <c r="BE562" s="234">
        <f>IF(N562="základní",J562,0)</f>
        <v>0</v>
      </c>
      <c r="BF562" s="234">
        <f>IF(N562="snížená",J562,0)</f>
        <v>0</v>
      </c>
      <c r="BG562" s="234">
        <f>IF(N562="zákl. přenesená",J562,0)</f>
        <v>0</v>
      </c>
      <c r="BH562" s="234">
        <f>IF(N562="sníž. přenesená",J562,0)</f>
        <v>0</v>
      </c>
      <c r="BI562" s="234">
        <f>IF(N562="nulová",J562,0)</f>
        <v>0</v>
      </c>
      <c r="BJ562" s="17" t="s">
        <v>8</v>
      </c>
      <c r="BK562" s="234">
        <f>ROUND(I562*H562,0)</f>
        <v>0</v>
      </c>
      <c r="BL562" s="17" t="s">
        <v>240</v>
      </c>
      <c r="BM562" s="233" t="s">
        <v>1328</v>
      </c>
    </row>
    <row r="563" spans="1:65" s="2" customFormat="1" ht="16.5" customHeight="1">
      <c r="A563" s="38"/>
      <c r="B563" s="39"/>
      <c r="C563" s="221" t="s">
        <v>1329</v>
      </c>
      <c r="D563" s="221" t="s">
        <v>205</v>
      </c>
      <c r="E563" s="222" t="s">
        <v>1330</v>
      </c>
      <c r="F563" s="223" t="s">
        <v>1331</v>
      </c>
      <c r="G563" s="224" t="s">
        <v>208</v>
      </c>
      <c r="H563" s="225">
        <v>3011.109</v>
      </c>
      <c r="I563" s="226"/>
      <c r="J563" s="227">
        <f>ROUND(I563*H563,0)</f>
        <v>0</v>
      </c>
      <c r="K563" s="228"/>
      <c r="L563" s="44"/>
      <c r="M563" s="229" t="s">
        <v>1</v>
      </c>
      <c r="N563" s="230" t="s">
        <v>42</v>
      </c>
      <c r="O563" s="91"/>
      <c r="P563" s="231">
        <f>O563*H563</f>
        <v>0</v>
      </c>
      <c r="Q563" s="231">
        <v>0.00028</v>
      </c>
      <c r="R563" s="231">
        <f>Q563*H563</f>
        <v>0.8431105199999999</v>
      </c>
      <c r="S563" s="231">
        <v>0</v>
      </c>
      <c r="T563" s="232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33" t="s">
        <v>240</v>
      </c>
      <c r="AT563" s="233" t="s">
        <v>205</v>
      </c>
      <c r="AU563" s="233" t="s">
        <v>86</v>
      </c>
      <c r="AY563" s="17" t="s">
        <v>204</v>
      </c>
      <c r="BE563" s="234">
        <f>IF(N563="základní",J563,0)</f>
        <v>0</v>
      </c>
      <c r="BF563" s="234">
        <f>IF(N563="snížená",J563,0)</f>
        <v>0</v>
      </c>
      <c r="BG563" s="234">
        <f>IF(N563="zákl. přenesená",J563,0)</f>
        <v>0</v>
      </c>
      <c r="BH563" s="234">
        <f>IF(N563="sníž. přenesená",J563,0)</f>
        <v>0</v>
      </c>
      <c r="BI563" s="234">
        <f>IF(N563="nulová",J563,0)</f>
        <v>0</v>
      </c>
      <c r="BJ563" s="17" t="s">
        <v>8</v>
      </c>
      <c r="BK563" s="234">
        <f>ROUND(I563*H563,0)</f>
        <v>0</v>
      </c>
      <c r="BL563" s="17" t="s">
        <v>240</v>
      </c>
      <c r="BM563" s="233" t="s">
        <v>1332</v>
      </c>
    </row>
    <row r="564" spans="1:51" s="12" customFormat="1" ht="12">
      <c r="A564" s="12"/>
      <c r="B564" s="235"/>
      <c r="C564" s="236"/>
      <c r="D564" s="237" t="s">
        <v>210</v>
      </c>
      <c r="E564" s="238" t="s">
        <v>1</v>
      </c>
      <c r="F564" s="239" t="s">
        <v>1333</v>
      </c>
      <c r="G564" s="236"/>
      <c r="H564" s="240">
        <v>1922.359</v>
      </c>
      <c r="I564" s="241"/>
      <c r="J564" s="236"/>
      <c r="K564" s="236"/>
      <c r="L564" s="242"/>
      <c r="M564" s="243"/>
      <c r="N564" s="244"/>
      <c r="O564" s="244"/>
      <c r="P564" s="244"/>
      <c r="Q564" s="244"/>
      <c r="R564" s="244"/>
      <c r="S564" s="244"/>
      <c r="T564" s="245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T564" s="246" t="s">
        <v>210</v>
      </c>
      <c r="AU564" s="246" t="s">
        <v>86</v>
      </c>
      <c r="AV564" s="12" t="s">
        <v>86</v>
      </c>
      <c r="AW564" s="12" t="s">
        <v>33</v>
      </c>
      <c r="AX564" s="12" t="s">
        <v>77</v>
      </c>
      <c r="AY564" s="246" t="s">
        <v>204</v>
      </c>
    </row>
    <row r="565" spans="1:51" s="12" customFormat="1" ht="12">
      <c r="A565" s="12"/>
      <c r="B565" s="235"/>
      <c r="C565" s="236"/>
      <c r="D565" s="237" t="s">
        <v>210</v>
      </c>
      <c r="E565" s="238" t="s">
        <v>1</v>
      </c>
      <c r="F565" s="239" t="s">
        <v>1334</v>
      </c>
      <c r="G565" s="236"/>
      <c r="H565" s="240">
        <v>1088.75</v>
      </c>
      <c r="I565" s="241"/>
      <c r="J565" s="236"/>
      <c r="K565" s="236"/>
      <c r="L565" s="242"/>
      <c r="M565" s="243"/>
      <c r="N565" s="244"/>
      <c r="O565" s="244"/>
      <c r="P565" s="244"/>
      <c r="Q565" s="244"/>
      <c r="R565" s="244"/>
      <c r="S565" s="244"/>
      <c r="T565" s="245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T565" s="246" t="s">
        <v>210</v>
      </c>
      <c r="AU565" s="246" t="s">
        <v>86</v>
      </c>
      <c r="AV565" s="12" t="s">
        <v>86</v>
      </c>
      <c r="AW565" s="12" t="s">
        <v>33</v>
      </c>
      <c r="AX565" s="12" t="s">
        <v>77</v>
      </c>
      <c r="AY565" s="246" t="s">
        <v>204</v>
      </c>
    </row>
    <row r="566" spans="1:65" s="2" customFormat="1" ht="21.75" customHeight="1">
      <c r="A566" s="38"/>
      <c r="B566" s="39"/>
      <c r="C566" s="280" t="s">
        <v>932</v>
      </c>
      <c r="D566" s="280" t="s">
        <v>366</v>
      </c>
      <c r="E566" s="281" t="s">
        <v>1335</v>
      </c>
      <c r="F566" s="282" t="s">
        <v>1336</v>
      </c>
      <c r="G566" s="283" t="s">
        <v>208</v>
      </c>
      <c r="H566" s="284">
        <v>2018.477</v>
      </c>
      <c r="I566" s="285"/>
      <c r="J566" s="286">
        <f>ROUND(I566*H566,0)</f>
        <v>0</v>
      </c>
      <c r="K566" s="287"/>
      <c r="L566" s="288"/>
      <c r="M566" s="289" t="s">
        <v>1</v>
      </c>
      <c r="N566" s="290" t="s">
        <v>42</v>
      </c>
      <c r="O566" s="91"/>
      <c r="P566" s="231">
        <f>O566*H566</f>
        <v>0</v>
      </c>
      <c r="Q566" s="231">
        <v>0</v>
      </c>
      <c r="R566" s="231">
        <f>Q566*H566</f>
        <v>0</v>
      </c>
      <c r="S566" s="231">
        <v>0</v>
      </c>
      <c r="T566" s="232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3" t="s">
        <v>488</v>
      </c>
      <c r="AT566" s="233" t="s">
        <v>366</v>
      </c>
      <c r="AU566" s="233" t="s">
        <v>86</v>
      </c>
      <c r="AY566" s="17" t="s">
        <v>204</v>
      </c>
      <c r="BE566" s="234">
        <f>IF(N566="základní",J566,0)</f>
        <v>0</v>
      </c>
      <c r="BF566" s="234">
        <f>IF(N566="snížená",J566,0)</f>
        <v>0</v>
      </c>
      <c r="BG566" s="234">
        <f>IF(N566="zákl. přenesená",J566,0)</f>
        <v>0</v>
      </c>
      <c r="BH566" s="234">
        <f>IF(N566="sníž. přenesená",J566,0)</f>
        <v>0</v>
      </c>
      <c r="BI566" s="234">
        <f>IF(N566="nulová",J566,0)</f>
        <v>0</v>
      </c>
      <c r="BJ566" s="17" t="s">
        <v>8</v>
      </c>
      <c r="BK566" s="234">
        <f>ROUND(I566*H566,0)</f>
        <v>0</v>
      </c>
      <c r="BL566" s="17" t="s">
        <v>240</v>
      </c>
      <c r="BM566" s="233" t="s">
        <v>1337</v>
      </c>
    </row>
    <row r="567" spans="1:51" s="12" customFormat="1" ht="12">
      <c r="A567" s="12"/>
      <c r="B567" s="235"/>
      <c r="C567" s="236"/>
      <c r="D567" s="237" t="s">
        <v>210</v>
      </c>
      <c r="E567" s="238" t="s">
        <v>1</v>
      </c>
      <c r="F567" s="239" t="s">
        <v>1338</v>
      </c>
      <c r="G567" s="236"/>
      <c r="H567" s="240">
        <v>2018.477</v>
      </c>
      <c r="I567" s="241"/>
      <c r="J567" s="236"/>
      <c r="K567" s="236"/>
      <c r="L567" s="242"/>
      <c r="M567" s="243"/>
      <c r="N567" s="244"/>
      <c r="O567" s="244"/>
      <c r="P567" s="244"/>
      <c r="Q567" s="244"/>
      <c r="R567" s="244"/>
      <c r="S567" s="244"/>
      <c r="T567" s="245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T567" s="246" t="s">
        <v>210</v>
      </c>
      <c r="AU567" s="246" t="s">
        <v>86</v>
      </c>
      <c r="AV567" s="12" t="s">
        <v>86</v>
      </c>
      <c r="AW567" s="12" t="s">
        <v>33</v>
      </c>
      <c r="AX567" s="12" t="s">
        <v>8</v>
      </c>
      <c r="AY567" s="246" t="s">
        <v>204</v>
      </c>
    </row>
    <row r="568" spans="1:65" s="2" customFormat="1" ht="21.75" customHeight="1">
      <c r="A568" s="38"/>
      <c r="B568" s="39"/>
      <c r="C568" s="280" t="s">
        <v>1339</v>
      </c>
      <c r="D568" s="280" t="s">
        <v>366</v>
      </c>
      <c r="E568" s="281" t="s">
        <v>1340</v>
      </c>
      <c r="F568" s="282" t="s">
        <v>1341</v>
      </c>
      <c r="G568" s="283" t="s">
        <v>208</v>
      </c>
      <c r="H568" s="284">
        <v>1143.188</v>
      </c>
      <c r="I568" s="285"/>
      <c r="J568" s="286">
        <f>ROUND(I568*H568,0)</f>
        <v>0</v>
      </c>
      <c r="K568" s="287"/>
      <c r="L568" s="288"/>
      <c r="M568" s="289" t="s">
        <v>1</v>
      </c>
      <c r="N568" s="290" t="s">
        <v>42</v>
      </c>
      <c r="O568" s="91"/>
      <c r="P568" s="231">
        <f>O568*H568</f>
        <v>0</v>
      </c>
      <c r="Q568" s="231">
        <v>0</v>
      </c>
      <c r="R568" s="231">
        <f>Q568*H568</f>
        <v>0</v>
      </c>
      <c r="S568" s="231">
        <v>0</v>
      </c>
      <c r="T568" s="232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33" t="s">
        <v>488</v>
      </c>
      <c r="AT568" s="233" t="s">
        <v>366</v>
      </c>
      <c r="AU568" s="233" t="s">
        <v>86</v>
      </c>
      <c r="AY568" s="17" t="s">
        <v>204</v>
      </c>
      <c r="BE568" s="234">
        <f>IF(N568="základní",J568,0)</f>
        <v>0</v>
      </c>
      <c r="BF568" s="234">
        <f>IF(N568="snížená",J568,0)</f>
        <v>0</v>
      </c>
      <c r="BG568" s="234">
        <f>IF(N568="zákl. přenesená",J568,0)</f>
        <v>0</v>
      </c>
      <c r="BH568" s="234">
        <f>IF(N568="sníž. přenesená",J568,0)</f>
        <v>0</v>
      </c>
      <c r="BI568" s="234">
        <f>IF(N568="nulová",J568,0)</f>
        <v>0</v>
      </c>
      <c r="BJ568" s="17" t="s">
        <v>8</v>
      </c>
      <c r="BK568" s="234">
        <f>ROUND(I568*H568,0)</f>
        <v>0</v>
      </c>
      <c r="BL568" s="17" t="s">
        <v>240</v>
      </c>
      <c r="BM568" s="233" t="s">
        <v>1342</v>
      </c>
    </row>
    <row r="569" spans="1:51" s="12" customFormat="1" ht="12">
      <c r="A569" s="12"/>
      <c r="B569" s="235"/>
      <c r="C569" s="236"/>
      <c r="D569" s="237" t="s">
        <v>210</v>
      </c>
      <c r="E569" s="238" t="s">
        <v>1</v>
      </c>
      <c r="F569" s="239" t="s">
        <v>1343</v>
      </c>
      <c r="G569" s="236"/>
      <c r="H569" s="240">
        <v>1143.188</v>
      </c>
      <c r="I569" s="241"/>
      <c r="J569" s="236"/>
      <c r="K569" s="236"/>
      <c r="L569" s="242"/>
      <c r="M569" s="243"/>
      <c r="N569" s="244"/>
      <c r="O569" s="244"/>
      <c r="P569" s="244"/>
      <c r="Q569" s="244"/>
      <c r="R569" s="244"/>
      <c r="S569" s="244"/>
      <c r="T569" s="245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T569" s="246" t="s">
        <v>210</v>
      </c>
      <c r="AU569" s="246" t="s">
        <v>86</v>
      </c>
      <c r="AV569" s="12" t="s">
        <v>86</v>
      </c>
      <c r="AW569" s="12" t="s">
        <v>33</v>
      </c>
      <c r="AX569" s="12" t="s">
        <v>8</v>
      </c>
      <c r="AY569" s="246" t="s">
        <v>204</v>
      </c>
    </row>
    <row r="570" spans="1:65" s="2" customFormat="1" ht="16.5" customHeight="1">
      <c r="A570" s="38"/>
      <c r="B570" s="39"/>
      <c r="C570" s="280" t="s">
        <v>941</v>
      </c>
      <c r="D570" s="280" t="s">
        <v>366</v>
      </c>
      <c r="E570" s="281" t="s">
        <v>1344</v>
      </c>
      <c r="F570" s="282" t="s">
        <v>615</v>
      </c>
      <c r="G570" s="283" t="s">
        <v>616</v>
      </c>
      <c r="H570" s="284">
        <v>1</v>
      </c>
      <c r="I570" s="285"/>
      <c r="J570" s="286">
        <f>ROUND(I570*H570,0)</f>
        <v>0</v>
      </c>
      <c r="K570" s="287"/>
      <c r="L570" s="288"/>
      <c r="M570" s="289" t="s">
        <v>1</v>
      </c>
      <c r="N570" s="290" t="s">
        <v>42</v>
      </c>
      <c r="O570" s="91"/>
      <c r="P570" s="231">
        <f>O570*H570</f>
        <v>0</v>
      </c>
      <c r="Q570" s="231">
        <v>0.2</v>
      </c>
      <c r="R570" s="231">
        <f>Q570*H570</f>
        <v>0.2</v>
      </c>
      <c r="S570" s="231">
        <v>0</v>
      </c>
      <c r="T570" s="232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33" t="s">
        <v>488</v>
      </c>
      <c r="AT570" s="233" t="s">
        <v>366</v>
      </c>
      <c r="AU570" s="233" t="s">
        <v>86</v>
      </c>
      <c r="AY570" s="17" t="s">
        <v>204</v>
      </c>
      <c r="BE570" s="234">
        <f>IF(N570="základní",J570,0)</f>
        <v>0</v>
      </c>
      <c r="BF570" s="234">
        <f>IF(N570="snížená",J570,0)</f>
        <v>0</v>
      </c>
      <c r="BG570" s="234">
        <f>IF(N570="zákl. přenesená",J570,0)</f>
        <v>0</v>
      </c>
      <c r="BH570" s="234">
        <f>IF(N570="sníž. přenesená",J570,0)</f>
        <v>0</v>
      </c>
      <c r="BI570" s="234">
        <f>IF(N570="nulová",J570,0)</f>
        <v>0</v>
      </c>
      <c r="BJ570" s="17" t="s">
        <v>8</v>
      </c>
      <c r="BK570" s="234">
        <f>ROUND(I570*H570,0)</f>
        <v>0</v>
      </c>
      <c r="BL570" s="17" t="s">
        <v>240</v>
      </c>
      <c r="BM570" s="233" t="s">
        <v>1345</v>
      </c>
    </row>
    <row r="571" spans="1:65" s="2" customFormat="1" ht="21.75" customHeight="1">
      <c r="A571" s="38"/>
      <c r="B571" s="39"/>
      <c r="C571" s="221" t="s">
        <v>1346</v>
      </c>
      <c r="D571" s="221" t="s">
        <v>205</v>
      </c>
      <c r="E571" s="222" t="s">
        <v>1347</v>
      </c>
      <c r="F571" s="223" t="s">
        <v>1348</v>
      </c>
      <c r="G571" s="224" t="s">
        <v>1180</v>
      </c>
      <c r="H571" s="291"/>
      <c r="I571" s="226"/>
      <c r="J571" s="227">
        <f>ROUND(I571*H571,0)</f>
        <v>0</v>
      </c>
      <c r="K571" s="228"/>
      <c r="L571" s="44"/>
      <c r="M571" s="229" t="s">
        <v>1</v>
      </c>
      <c r="N571" s="230" t="s">
        <v>42</v>
      </c>
      <c r="O571" s="91"/>
      <c r="P571" s="231">
        <f>O571*H571</f>
        <v>0</v>
      </c>
      <c r="Q571" s="231">
        <v>0</v>
      </c>
      <c r="R571" s="231">
        <f>Q571*H571</f>
        <v>0</v>
      </c>
      <c r="S571" s="231">
        <v>0</v>
      </c>
      <c r="T571" s="232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33" t="s">
        <v>240</v>
      </c>
      <c r="AT571" s="233" t="s">
        <v>205</v>
      </c>
      <c r="AU571" s="233" t="s">
        <v>86</v>
      </c>
      <c r="AY571" s="17" t="s">
        <v>204</v>
      </c>
      <c r="BE571" s="234">
        <f>IF(N571="základní",J571,0)</f>
        <v>0</v>
      </c>
      <c r="BF571" s="234">
        <f>IF(N571="snížená",J571,0)</f>
        <v>0</v>
      </c>
      <c r="BG571" s="234">
        <f>IF(N571="zákl. přenesená",J571,0)</f>
        <v>0</v>
      </c>
      <c r="BH571" s="234">
        <f>IF(N571="sníž. přenesená",J571,0)</f>
        <v>0</v>
      </c>
      <c r="BI571" s="234">
        <f>IF(N571="nulová",J571,0)</f>
        <v>0</v>
      </c>
      <c r="BJ571" s="17" t="s">
        <v>8</v>
      </c>
      <c r="BK571" s="234">
        <f>ROUND(I571*H571,0)</f>
        <v>0</v>
      </c>
      <c r="BL571" s="17" t="s">
        <v>240</v>
      </c>
      <c r="BM571" s="233" t="s">
        <v>1349</v>
      </c>
    </row>
    <row r="572" spans="1:63" s="11" customFormat="1" ht="22.8" customHeight="1">
      <c r="A572" s="11"/>
      <c r="B572" s="207"/>
      <c r="C572" s="208"/>
      <c r="D572" s="209" t="s">
        <v>76</v>
      </c>
      <c r="E572" s="268" t="s">
        <v>1350</v>
      </c>
      <c r="F572" s="268" t="s">
        <v>1351</v>
      </c>
      <c r="G572" s="208"/>
      <c r="H572" s="208"/>
      <c r="I572" s="211"/>
      <c r="J572" s="269">
        <f>BK572</f>
        <v>0</v>
      </c>
      <c r="K572" s="208"/>
      <c r="L572" s="213"/>
      <c r="M572" s="214"/>
      <c r="N572" s="215"/>
      <c r="O572" s="215"/>
      <c r="P572" s="216">
        <f>SUM(P573:P585)</f>
        <v>0</v>
      </c>
      <c r="Q572" s="215"/>
      <c r="R572" s="216">
        <f>SUM(R573:R585)</f>
        <v>4.8128</v>
      </c>
      <c r="S572" s="215"/>
      <c r="T572" s="217">
        <f>SUM(T573:T585)</f>
        <v>0</v>
      </c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R572" s="218" t="s">
        <v>86</v>
      </c>
      <c r="AT572" s="219" t="s">
        <v>76</v>
      </c>
      <c r="AU572" s="219" t="s">
        <v>8</v>
      </c>
      <c r="AY572" s="218" t="s">
        <v>204</v>
      </c>
      <c r="BK572" s="220">
        <f>SUM(BK573:BK585)</f>
        <v>0</v>
      </c>
    </row>
    <row r="573" spans="1:65" s="2" customFormat="1" ht="16.5" customHeight="1">
      <c r="A573" s="38"/>
      <c r="B573" s="39"/>
      <c r="C573" s="221" t="s">
        <v>946</v>
      </c>
      <c r="D573" s="221" t="s">
        <v>205</v>
      </c>
      <c r="E573" s="222" t="s">
        <v>1352</v>
      </c>
      <c r="F573" s="223" t="s">
        <v>1353</v>
      </c>
      <c r="G573" s="224" t="s">
        <v>208</v>
      </c>
      <c r="H573" s="225">
        <v>148.88</v>
      </c>
      <c r="I573" s="226"/>
      <c r="J573" s="227">
        <f>ROUND(I573*H573,0)</f>
        <v>0</v>
      </c>
      <c r="K573" s="228"/>
      <c r="L573" s="44"/>
      <c r="M573" s="229" t="s">
        <v>1</v>
      </c>
      <c r="N573" s="230" t="s">
        <v>42</v>
      </c>
      <c r="O573" s="91"/>
      <c r="P573" s="231">
        <f>O573*H573</f>
        <v>0</v>
      </c>
      <c r="Q573" s="231">
        <v>0.0003</v>
      </c>
      <c r="R573" s="231">
        <f>Q573*H573</f>
        <v>0.044663999999999995</v>
      </c>
      <c r="S573" s="231">
        <v>0</v>
      </c>
      <c r="T573" s="232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33" t="s">
        <v>240</v>
      </c>
      <c r="AT573" s="233" t="s">
        <v>205</v>
      </c>
      <c r="AU573" s="233" t="s">
        <v>86</v>
      </c>
      <c r="AY573" s="17" t="s">
        <v>204</v>
      </c>
      <c r="BE573" s="234">
        <f>IF(N573="základní",J573,0)</f>
        <v>0</v>
      </c>
      <c r="BF573" s="234">
        <f>IF(N573="snížená",J573,0)</f>
        <v>0</v>
      </c>
      <c r="BG573" s="234">
        <f>IF(N573="zákl. přenesená",J573,0)</f>
        <v>0</v>
      </c>
      <c r="BH573" s="234">
        <f>IF(N573="sníž. přenesená",J573,0)</f>
        <v>0</v>
      </c>
      <c r="BI573" s="234">
        <f>IF(N573="nulová",J573,0)</f>
        <v>0</v>
      </c>
      <c r="BJ573" s="17" t="s">
        <v>8</v>
      </c>
      <c r="BK573" s="234">
        <f>ROUND(I573*H573,0)</f>
        <v>0</v>
      </c>
      <c r="BL573" s="17" t="s">
        <v>240</v>
      </c>
      <c r="BM573" s="233" t="s">
        <v>1354</v>
      </c>
    </row>
    <row r="574" spans="1:51" s="12" customFormat="1" ht="12">
      <c r="A574" s="12"/>
      <c r="B574" s="235"/>
      <c r="C574" s="236"/>
      <c r="D574" s="237" t="s">
        <v>210</v>
      </c>
      <c r="E574" s="238" t="s">
        <v>1</v>
      </c>
      <c r="F574" s="239" t="s">
        <v>1355</v>
      </c>
      <c r="G574" s="236"/>
      <c r="H574" s="240">
        <v>97.97</v>
      </c>
      <c r="I574" s="241"/>
      <c r="J574" s="236"/>
      <c r="K574" s="236"/>
      <c r="L574" s="242"/>
      <c r="M574" s="243"/>
      <c r="N574" s="244"/>
      <c r="O574" s="244"/>
      <c r="P574" s="244"/>
      <c r="Q574" s="244"/>
      <c r="R574" s="244"/>
      <c r="S574" s="244"/>
      <c r="T574" s="245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T574" s="246" t="s">
        <v>210</v>
      </c>
      <c r="AU574" s="246" t="s">
        <v>86</v>
      </c>
      <c r="AV574" s="12" t="s">
        <v>86</v>
      </c>
      <c r="AW574" s="12" t="s">
        <v>33</v>
      </c>
      <c r="AX574" s="12" t="s">
        <v>77</v>
      </c>
      <c r="AY574" s="246" t="s">
        <v>204</v>
      </c>
    </row>
    <row r="575" spans="1:51" s="12" customFormat="1" ht="12">
      <c r="A575" s="12"/>
      <c r="B575" s="235"/>
      <c r="C575" s="236"/>
      <c r="D575" s="237" t="s">
        <v>210</v>
      </c>
      <c r="E575" s="238" t="s">
        <v>1</v>
      </c>
      <c r="F575" s="239" t="s">
        <v>1356</v>
      </c>
      <c r="G575" s="236"/>
      <c r="H575" s="240">
        <v>50.91</v>
      </c>
      <c r="I575" s="241"/>
      <c r="J575" s="236"/>
      <c r="K575" s="236"/>
      <c r="L575" s="242"/>
      <c r="M575" s="243"/>
      <c r="N575" s="244"/>
      <c r="O575" s="244"/>
      <c r="P575" s="244"/>
      <c r="Q575" s="244"/>
      <c r="R575" s="244"/>
      <c r="S575" s="244"/>
      <c r="T575" s="245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T575" s="246" t="s">
        <v>210</v>
      </c>
      <c r="AU575" s="246" t="s">
        <v>86</v>
      </c>
      <c r="AV575" s="12" t="s">
        <v>86</v>
      </c>
      <c r="AW575" s="12" t="s">
        <v>33</v>
      </c>
      <c r="AX575" s="12" t="s">
        <v>77</v>
      </c>
      <c r="AY575" s="246" t="s">
        <v>204</v>
      </c>
    </row>
    <row r="576" spans="1:65" s="2" customFormat="1" ht="21.75" customHeight="1">
      <c r="A576" s="38"/>
      <c r="B576" s="39"/>
      <c r="C576" s="221" t="s">
        <v>1357</v>
      </c>
      <c r="D576" s="221" t="s">
        <v>205</v>
      </c>
      <c r="E576" s="222" t="s">
        <v>1358</v>
      </c>
      <c r="F576" s="223" t="s">
        <v>1359</v>
      </c>
      <c r="G576" s="224" t="s">
        <v>473</v>
      </c>
      <c r="H576" s="225">
        <v>105.9</v>
      </c>
      <c r="I576" s="226"/>
      <c r="J576" s="227">
        <f>ROUND(I576*H576,0)</f>
        <v>0</v>
      </c>
      <c r="K576" s="228"/>
      <c r="L576" s="44"/>
      <c r="M576" s="229" t="s">
        <v>1</v>
      </c>
      <c r="N576" s="230" t="s">
        <v>42</v>
      </c>
      <c r="O576" s="91"/>
      <c r="P576" s="231">
        <f>O576*H576</f>
        <v>0</v>
      </c>
      <c r="Q576" s="231">
        <v>0.00058</v>
      </c>
      <c r="R576" s="231">
        <f>Q576*H576</f>
        <v>0.061422000000000004</v>
      </c>
      <c r="S576" s="231">
        <v>0</v>
      </c>
      <c r="T576" s="232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33" t="s">
        <v>240</v>
      </c>
      <c r="AT576" s="233" t="s">
        <v>205</v>
      </c>
      <c r="AU576" s="233" t="s">
        <v>86</v>
      </c>
      <c r="AY576" s="17" t="s">
        <v>204</v>
      </c>
      <c r="BE576" s="234">
        <f>IF(N576="základní",J576,0)</f>
        <v>0</v>
      </c>
      <c r="BF576" s="234">
        <f>IF(N576="snížená",J576,0)</f>
        <v>0</v>
      </c>
      <c r="BG576" s="234">
        <f>IF(N576="zákl. přenesená",J576,0)</f>
        <v>0</v>
      </c>
      <c r="BH576" s="234">
        <f>IF(N576="sníž. přenesená",J576,0)</f>
        <v>0</v>
      </c>
      <c r="BI576" s="234">
        <f>IF(N576="nulová",J576,0)</f>
        <v>0</v>
      </c>
      <c r="BJ576" s="17" t="s">
        <v>8</v>
      </c>
      <c r="BK576" s="234">
        <f>ROUND(I576*H576,0)</f>
        <v>0</v>
      </c>
      <c r="BL576" s="17" t="s">
        <v>240</v>
      </c>
      <c r="BM576" s="233" t="s">
        <v>1360</v>
      </c>
    </row>
    <row r="577" spans="1:51" s="12" customFormat="1" ht="12">
      <c r="A577" s="12"/>
      <c r="B577" s="235"/>
      <c r="C577" s="236"/>
      <c r="D577" s="237" t="s">
        <v>210</v>
      </c>
      <c r="E577" s="238" t="s">
        <v>1</v>
      </c>
      <c r="F577" s="239" t="s">
        <v>1361</v>
      </c>
      <c r="G577" s="236"/>
      <c r="H577" s="240">
        <v>42.04</v>
      </c>
      <c r="I577" s="241"/>
      <c r="J577" s="236"/>
      <c r="K577" s="236"/>
      <c r="L577" s="242"/>
      <c r="M577" s="243"/>
      <c r="N577" s="244"/>
      <c r="O577" s="244"/>
      <c r="P577" s="244"/>
      <c r="Q577" s="244"/>
      <c r="R577" s="244"/>
      <c r="S577" s="244"/>
      <c r="T577" s="245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T577" s="246" t="s">
        <v>210</v>
      </c>
      <c r="AU577" s="246" t="s">
        <v>86</v>
      </c>
      <c r="AV577" s="12" t="s">
        <v>86</v>
      </c>
      <c r="AW577" s="12" t="s">
        <v>33</v>
      </c>
      <c r="AX577" s="12" t="s">
        <v>77</v>
      </c>
      <c r="AY577" s="246" t="s">
        <v>204</v>
      </c>
    </row>
    <row r="578" spans="1:51" s="12" customFormat="1" ht="12">
      <c r="A578" s="12"/>
      <c r="B578" s="235"/>
      <c r="C578" s="236"/>
      <c r="D578" s="237" t="s">
        <v>210</v>
      </c>
      <c r="E578" s="238" t="s">
        <v>1</v>
      </c>
      <c r="F578" s="239" t="s">
        <v>1362</v>
      </c>
      <c r="G578" s="236"/>
      <c r="H578" s="240">
        <v>63.86</v>
      </c>
      <c r="I578" s="241"/>
      <c r="J578" s="236"/>
      <c r="K578" s="236"/>
      <c r="L578" s="242"/>
      <c r="M578" s="243"/>
      <c r="N578" s="244"/>
      <c r="O578" s="244"/>
      <c r="P578" s="244"/>
      <c r="Q578" s="244"/>
      <c r="R578" s="244"/>
      <c r="S578" s="244"/>
      <c r="T578" s="245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T578" s="246" t="s">
        <v>210</v>
      </c>
      <c r="AU578" s="246" t="s">
        <v>86</v>
      </c>
      <c r="AV578" s="12" t="s">
        <v>86</v>
      </c>
      <c r="AW578" s="12" t="s">
        <v>33</v>
      </c>
      <c r="AX578" s="12" t="s">
        <v>77</v>
      </c>
      <c r="AY578" s="246" t="s">
        <v>204</v>
      </c>
    </row>
    <row r="579" spans="1:65" s="2" customFormat="1" ht="21.75" customHeight="1">
      <c r="A579" s="38"/>
      <c r="B579" s="39"/>
      <c r="C579" s="221" t="s">
        <v>956</v>
      </c>
      <c r="D579" s="221" t="s">
        <v>205</v>
      </c>
      <c r="E579" s="222" t="s">
        <v>1363</v>
      </c>
      <c r="F579" s="223" t="s">
        <v>1364</v>
      </c>
      <c r="G579" s="224" t="s">
        <v>208</v>
      </c>
      <c r="H579" s="225">
        <v>129.6</v>
      </c>
      <c r="I579" s="226"/>
      <c r="J579" s="227">
        <f>ROUND(I579*H579,0)</f>
        <v>0</v>
      </c>
      <c r="K579" s="228"/>
      <c r="L579" s="44"/>
      <c r="M579" s="229" t="s">
        <v>1</v>
      </c>
      <c r="N579" s="230" t="s">
        <v>42</v>
      </c>
      <c r="O579" s="91"/>
      <c r="P579" s="231">
        <f>O579*H579</f>
        <v>0</v>
      </c>
      <c r="Q579" s="231">
        <v>0.0015</v>
      </c>
      <c r="R579" s="231">
        <f>Q579*H579</f>
        <v>0.1944</v>
      </c>
      <c r="S579" s="231">
        <v>0</v>
      </c>
      <c r="T579" s="232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33" t="s">
        <v>240</v>
      </c>
      <c r="AT579" s="233" t="s">
        <v>205</v>
      </c>
      <c r="AU579" s="233" t="s">
        <v>86</v>
      </c>
      <c r="AY579" s="17" t="s">
        <v>204</v>
      </c>
      <c r="BE579" s="234">
        <f>IF(N579="základní",J579,0)</f>
        <v>0</v>
      </c>
      <c r="BF579" s="234">
        <f>IF(N579="snížená",J579,0)</f>
        <v>0</v>
      </c>
      <c r="BG579" s="234">
        <f>IF(N579="zákl. přenesená",J579,0)</f>
        <v>0</v>
      </c>
      <c r="BH579" s="234">
        <f>IF(N579="sníž. přenesená",J579,0)</f>
        <v>0</v>
      </c>
      <c r="BI579" s="234">
        <f>IF(N579="nulová",J579,0)</f>
        <v>0</v>
      </c>
      <c r="BJ579" s="17" t="s">
        <v>8</v>
      </c>
      <c r="BK579" s="234">
        <f>ROUND(I579*H579,0)</f>
        <v>0</v>
      </c>
      <c r="BL579" s="17" t="s">
        <v>240</v>
      </c>
      <c r="BM579" s="233" t="s">
        <v>1365</v>
      </c>
    </row>
    <row r="580" spans="1:51" s="12" customFormat="1" ht="12">
      <c r="A580" s="12"/>
      <c r="B580" s="235"/>
      <c r="C580" s="236"/>
      <c r="D580" s="237" t="s">
        <v>210</v>
      </c>
      <c r="E580" s="238" t="s">
        <v>1</v>
      </c>
      <c r="F580" s="239" t="s">
        <v>1366</v>
      </c>
      <c r="G580" s="236"/>
      <c r="H580" s="240">
        <v>129.6</v>
      </c>
      <c r="I580" s="241"/>
      <c r="J580" s="236"/>
      <c r="K580" s="236"/>
      <c r="L580" s="242"/>
      <c r="M580" s="243"/>
      <c r="N580" s="244"/>
      <c r="O580" s="244"/>
      <c r="P580" s="244"/>
      <c r="Q580" s="244"/>
      <c r="R580" s="244"/>
      <c r="S580" s="244"/>
      <c r="T580" s="245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T580" s="246" t="s">
        <v>210</v>
      </c>
      <c r="AU580" s="246" t="s">
        <v>86</v>
      </c>
      <c r="AV580" s="12" t="s">
        <v>86</v>
      </c>
      <c r="AW580" s="12" t="s">
        <v>33</v>
      </c>
      <c r="AX580" s="12" t="s">
        <v>77</v>
      </c>
      <c r="AY580" s="246" t="s">
        <v>204</v>
      </c>
    </row>
    <row r="581" spans="1:65" s="2" customFormat="1" ht="21.75" customHeight="1">
      <c r="A581" s="38"/>
      <c r="B581" s="39"/>
      <c r="C581" s="221" t="s">
        <v>1367</v>
      </c>
      <c r="D581" s="221" t="s">
        <v>205</v>
      </c>
      <c r="E581" s="222" t="s">
        <v>1368</v>
      </c>
      <c r="F581" s="223" t="s">
        <v>1369</v>
      </c>
      <c r="G581" s="224" t="s">
        <v>274</v>
      </c>
      <c r="H581" s="225">
        <v>105.9</v>
      </c>
      <c r="I581" s="226"/>
      <c r="J581" s="227">
        <f>ROUND(I581*H581,0)</f>
        <v>0</v>
      </c>
      <c r="K581" s="228"/>
      <c r="L581" s="44"/>
      <c r="M581" s="229" t="s">
        <v>1</v>
      </c>
      <c r="N581" s="230" t="s">
        <v>42</v>
      </c>
      <c r="O581" s="91"/>
      <c r="P581" s="231">
        <f>O581*H581</f>
        <v>0</v>
      </c>
      <c r="Q581" s="231">
        <v>0</v>
      </c>
      <c r="R581" s="231">
        <f>Q581*H581</f>
        <v>0</v>
      </c>
      <c r="S581" s="231">
        <v>0</v>
      </c>
      <c r="T581" s="232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3" t="s">
        <v>240</v>
      </c>
      <c r="AT581" s="233" t="s">
        <v>205</v>
      </c>
      <c r="AU581" s="233" t="s">
        <v>86</v>
      </c>
      <c r="AY581" s="17" t="s">
        <v>204</v>
      </c>
      <c r="BE581" s="234">
        <f>IF(N581="základní",J581,0)</f>
        <v>0</v>
      </c>
      <c r="BF581" s="234">
        <f>IF(N581="snížená",J581,0)</f>
        <v>0</v>
      </c>
      <c r="BG581" s="234">
        <f>IF(N581="zákl. přenesená",J581,0)</f>
        <v>0</v>
      </c>
      <c r="BH581" s="234">
        <f>IF(N581="sníž. přenesená",J581,0)</f>
        <v>0</v>
      </c>
      <c r="BI581" s="234">
        <f>IF(N581="nulová",J581,0)</f>
        <v>0</v>
      </c>
      <c r="BJ581" s="17" t="s">
        <v>8</v>
      </c>
      <c r="BK581" s="234">
        <f>ROUND(I581*H581,0)</f>
        <v>0</v>
      </c>
      <c r="BL581" s="17" t="s">
        <v>240</v>
      </c>
      <c r="BM581" s="233" t="s">
        <v>1370</v>
      </c>
    </row>
    <row r="582" spans="1:65" s="2" customFormat="1" ht="21.75" customHeight="1">
      <c r="A582" s="38"/>
      <c r="B582" s="39"/>
      <c r="C582" s="221" t="s">
        <v>1371</v>
      </c>
      <c r="D582" s="221" t="s">
        <v>205</v>
      </c>
      <c r="E582" s="222" t="s">
        <v>1372</v>
      </c>
      <c r="F582" s="223" t="s">
        <v>1373</v>
      </c>
      <c r="G582" s="224" t="s">
        <v>208</v>
      </c>
      <c r="H582" s="225">
        <v>148.88</v>
      </c>
      <c r="I582" s="226"/>
      <c r="J582" s="227">
        <f>ROUND(I582*H582,0)</f>
        <v>0</v>
      </c>
      <c r="K582" s="228"/>
      <c r="L582" s="44"/>
      <c r="M582" s="229" t="s">
        <v>1</v>
      </c>
      <c r="N582" s="230" t="s">
        <v>42</v>
      </c>
      <c r="O582" s="91"/>
      <c r="P582" s="231">
        <f>O582*H582</f>
        <v>0</v>
      </c>
      <c r="Q582" s="231">
        <v>0.0091</v>
      </c>
      <c r="R582" s="231">
        <f>Q582*H582</f>
        <v>1.354808</v>
      </c>
      <c r="S582" s="231">
        <v>0</v>
      </c>
      <c r="T582" s="232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33" t="s">
        <v>240</v>
      </c>
      <c r="AT582" s="233" t="s">
        <v>205</v>
      </c>
      <c r="AU582" s="233" t="s">
        <v>86</v>
      </c>
      <c r="AY582" s="17" t="s">
        <v>204</v>
      </c>
      <c r="BE582" s="234">
        <f>IF(N582="základní",J582,0)</f>
        <v>0</v>
      </c>
      <c r="BF582" s="234">
        <f>IF(N582="snížená",J582,0)</f>
        <v>0</v>
      </c>
      <c r="BG582" s="234">
        <f>IF(N582="zákl. přenesená",J582,0)</f>
        <v>0</v>
      </c>
      <c r="BH582" s="234">
        <f>IF(N582="sníž. přenesená",J582,0)</f>
        <v>0</v>
      </c>
      <c r="BI582" s="234">
        <f>IF(N582="nulová",J582,0)</f>
        <v>0</v>
      </c>
      <c r="BJ582" s="17" t="s">
        <v>8</v>
      </c>
      <c r="BK582" s="234">
        <f>ROUND(I582*H582,0)</f>
        <v>0</v>
      </c>
      <c r="BL582" s="17" t="s">
        <v>240</v>
      </c>
      <c r="BM582" s="233" t="s">
        <v>1374</v>
      </c>
    </row>
    <row r="583" spans="1:65" s="2" customFormat="1" ht="21.75" customHeight="1">
      <c r="A583" s="38"/>
      <c r="B583" s="39"/>
      <c r="C583" s="280" t="s">
        <v>1375</v>
      </c>
      <c r="D583" s="280" t="s">
        <v>366</v>
      </c>
      <c r="E583" s="281" t="s">
        <v>1376</v>
      </c>
      <c r="F583" s="282" t="s">
        <v>1377</v>
      </c>
      <c r="G583" s="283" t="s">
        <v>208</v>
      </c>
      <c r="H583" s="284">
        <v>175.417</v>
      </c>
      <c r="I583" s="285"/>
      <c r="J583" s="286">
        <f>ROUND(I583*H583,0)</f>
        <v>0</v>
      </c>
      <c r="K583" s="287"/>
      <c r="L583" s="288"/>
      <c r="M583" s="289" t="s">
        <v>1</v>
      </c>
      <c r="N583" s="290" t="s">
        <v>42</v>
      </c>
      <c r="O583" s="91"/>
      <c r="P583" s="231">
        <f>O583*H583</f>
        <v>0</v>
      </c>
      <c r="Q583" s="231">
        <v>0.018</v>
      </c>
      <c r="R583" s="231">
        <f>Q583*H583</f>
        <v>3.1575059999999997</v>
      </c>
      <c r="S583" s="231">
        <v>0</v>
      </c>
      <c r="T583" s="232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33" t="s">
        <v>488</v>
      </c>
      <c r="AT583" s="233" t="s">
        <v>366</v>
      </c>
      <c r="AU583" s="233" t="s">
        <v>86</v>
      </c>
      <c r="AY583" s="17" t="s">
        <v>204</v>
      </c>
      <c r="BE583" s="234">
        <f>IF(N583="základní",J583,0)</f>
        <v>0</v>
      </c>
      <c r="BF583" s="234">
        <f>IF(N583="snížená",J583,0)</f>
        <v>0</v>
      </c>
      <c r="BG583" s="234">
        <f>IF(N583="zákl. přenesená",J583,0)</f>
        <v>0</v>
      </c>
      <c r="BH583" s="234">
        <f>IF(N583="sníž. přenesená",J583,0)</f>
        <v>0</v>
      </c>
      <c r="BI583" s="234">
        <f>IF(N583="nulová",J583,0)</f>
        <v>0</v>
      </c>
      <c r="BJ583" s="17" t="s">
        <v>8</v>
      </c>
      <c r="BK583" s="234">
        <f>ROUND(I583*H583,0)</f>
        <v>0</v>
      </c>
      <c r="BL583" s="17" t="s">
        <v>240</v>
      </c>
      <c r="BM583" s="233" t="s">
        <v>1378</v>
      </c>
    </row>
    <row r="584" spans="1:51" s="12" customFormat="1" ht="12">
      <c r="A584" s="12"/>
      <c r="B584" s="235"/>
      <c r="C584" s="236"/>
      <c r="D584" s="237" t="s">
        <v>210</v>
      </c>
      <c r="E584" s="238" t="s">
        <v>1</v>
      </c>
      <c r="F584" s="239" t="s">
        <v>1379</v>
      </c>
      <c r="G584" s="236"/>
      <c r="H584" s="240">
        <v>175.417</v>
      </c>
      <c r="I584" s="241"/>
      <c r="J584" s="236"/>
      <c r="K584" s="236"/>
      <c r="L584" s="242"/>
      <c r="M584" s="243"/>
      <c r="N584" s="244"/>
      <c r="O584" s="244"/>
      <c r="P584" s="244"/>
      <c r="Q584" s="244"/>
      <c r="R584" s="244"/>
      <c r="S584" s="244"/>
      <c r="T584" s="245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T584" s="246" t="s">
        <v>210</v>
      </c>
      <c r="AU584" s="246" t="s">
        <v>86</v>
      </c>
      <c r="AV584" s="12" t="s">
        <v>86</v>
      </c>
      <c r="AW584" s="12" t="s">
        <v>33</v>
      </c>
      <c r="AX584" s="12" t="s">
        <v>8</v>
      </c>
      <c r="AY584" s="246" t="s">
        <v>204</v>
      </c>
    </row>
    <row r="585" spans="1:65" s="2" customFormat="1" ht="21.75" customHeight="1">
      <c r="A585" s="38"/>
      <c r="B585" s="39"/>
      <c r="C585" s="221" t="s">
        <v>1380</v>
      </c>
      <c r="D585" s="221" t="s">
        <v>205</v>
      </c>
      <c r="E585" s="222" t="s">
        <v>1381</v>
      </c>
      <c r="F585" s="223" t="s">
        <v>1382</v>
      </c>
      <c r="G585" s="224" t="s">
        <v>230</v>
      </c>
      <c r="H585" s="225">
        <v>4.813</v>
      </c>
      <c r="I585" s="226"/>
      <c r="J585" s="227">
        <f>ROUND(I585*H585,0)</f>
        <v>0</v>
      </c>
      <c r="K585" s="228"/>
      <c r="L585" s="44"/>
      <c r="M585" s="229" t="s">
        <v>1</v>
      </c>
      <c r="N585" s="230" t="s">
        <v>42</v>
      </c>
      <c r="O585" s="91"/>
      <c r="P585" s="231">
        <f>O585*H585</f>
        <v>0</v>
      </c>
      <c r="Q585" s="231">
        <v>0</v>
      </c>
      <c r="R585" s="231">
        <f>Q585*H585</f>
        <v>0</v>
      </c>
      <c r="S585" s="231">
        <v>0</v>
      </c>
      <c r="T585" s="232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33" t="s">
        <v>240</v>
      </c>
      <c r="AT585" s="233" t="s">
        <v>205</v>
      </c>
      <c r="AU585" s="233" t="s">
        <v>86</v>
      </c>
      <c r="AY585" s="17" t="s">
        <v>204</v>
      </c>
      <c r="BE585" s="234">
        <f>IF(N585="základní",J585,0)</f>
        <v>0</v>
      </c>
      <c r="BF585" s="234">
        <f>IF(N585="snížená",J585,0)</f>
        <v>0</v>
      </c>
      <c r="BG585" s="234">
        <f>IF(N585="zákl. přenesená",J585,0)</f>
        <v>0</v>
      </c>
      <c r="BH585" s="234">
        <f>IF(N585="sníž. přenesená",J585,0)</f>
        <v>0</v>
      </c>
      <c r="BI585" s="234">
        <f>IF(N585="nulová",J585,0)</f>
        <v>0</v>
      </c>
      <c r="BJ585" s="17" t="s">
        <v>8</v>
      </c>
      <c r="BK585" s="234">
        <f>ROUND(I585*H585,0)</f>
        <v>0</v>
      </c>
      <c r="BL585" s="17" t="s">
        <v>240</v>
      </c>
      <c r="BM585" s="233" t="s">
        <v>1383</v>
      </c>
    </row>
    <row r="586" spans="1:63" s="11" customFormat="1" ht="22.8" customHeight="1">
      <c r="A586" s="11"/>
      <c r="B586" s="207"/>
      <c r="C586" s="208"/>
      <c r="D586" s="209" t="s">
        <v>76</v>
      </c>
      <c r="E586" s="268" t="s">
        <v>1384</v>
      </c>
      <c r="F586" s="268" t="s">
        <v>1385</v>
      </c>
      <c r="G586" s="208"/>
      <c r="H586" s="208"/>
      <c r="I586" s="211"/>
      <c r="J586" s="269">
        <f>BK586</f>
        <v>0</v>
      </c>
      <c r="K586" s="208"/>
      <c r="L586" s="213"/>
      <c r="M586" s="214"/>
      <c r="N586" s="215"/>
      <c r="O586" s="215"/>
      <c r="P586" s="216">
        <f>SUM(P587:P597)</f>
        <v>0</v>
      </c>
      <c r="Q586" s="215"/>
      <c r="R586" s="216">
        <f>SUM(R587:R597)</f>
        <v>2.2251092</v>
      </c>
      <c r="S586" s="215"/>
      <c r="T586" s="217">
        <f>SUM(T587:T597)</f>
        <v>0</v>
      </c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R586" s="218" t="s">
        <v>86</v>
      </c>
      <c r="AT586" s="219" t="s">
        <v>76</v>
      </c>
      <c r="AU586" s="219" t="s">
        <v>8</v>
      </c>
      <c r="AY586" s="218" t="s">
        <v>204</v>
      </c>
      <c r="BK586" s="220">
        <f>SUM(BK587:BK597)</f>
        <v>0</v>
      </c>
    </row>
    <row r="587" spans="1:65" s="2" customFormat="1" ht="16.5" customHeight="1">
      <c r="A587" s="38"/>
      <c r="B587" s="39"/>
      <c r="C587" s="221" t="s">
        <v>1386</v>
      </c>
      <c r="D587" s="221" t="s">
        <v>205</v>
      </c>
      <c r="E587" s="222" t="s">
        <v>1387</v>
      </c>
      <c r="F587" s="223" t="s">
        <v>1388</v>
      </c>
      <c r="G587" s="224" t="s">
        <v>208</v>
      </c>
      <c r="H587" s="225">
        <v>106.14</v>
      </c>
      <c r="I587" s="226"/>
      <c r="J587" s="227">
        <f>ROUND(I587*H587,0)</f>
        <v>0</v>
      </c>
      <c r="K587" s="228"/>
      <c r="L587" s="44"/>
      <c r="M587" s="229" t="s">
        <v>1</v>
      </c>
      <c r="N587" s="230" t="s">
        <v>42</v>
      </c>
      <c r="O587" s="91"/>
      <c r="P587" s="231">
        <f>O587*H587</f>
        <v>0</v>
      </c>
      <c r="Q587" s="231">
        <v>0.0003</v>
      </c>
      <c r="R587" s="231">
        <f>Q587*H587</f>
        <v>0.031841999999999995</v>
      </c>
      <c r="S587" s="231">
        <v>0</v>
      </c>
      <c r="T587" s="232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3" t="s">
        <v>240</v>
      </c>
      <c r="AT587" s="233" t="s">
        <v>205</v>
      </c>
      <c r="AU587" s="233" t="s">
        <v>86</v>
      </c>
      <c r="AY587" s="17" t="s">
        <v>204</v>
      </c>
      <c r="BE587" s="234">
        <f>IF(N587="základní",J587,0)</f>
        <v>0</v>
      </c>
      <c r="BF587" s="234">
        <f>IF(N587="snížená",J587,0)</f>
        <v>0</v>
      </c>
      <c r="BG587" s="234">
        <f>IF(N587="zákl. přenesená",J587,0)</f>
        <v>0</v>
      </c>
      <c r="BH587" s="234">
        <f>IF(N587="sníž. přenesená",J587,0)</f>
        <v>0</v>
      </c>
      <c r="BI587" s="234">
        <f>IF(N587="nulová",J587,0)</f>
        <v>0</v>
      </c>
      <c r="BJ587" s="17" t="s">
        <v>8</v>
      </c>
      <c r="BK587" s="234">
        <f>ROUND(I587*H587,0)</f>
        <v>0</v>
      </c>
      <c r="BL587" s="17" t="s">
        <v>240</v>
      </c>
      <c r="BM587" s="233" t="s">
        <v>1389</v>
      </c>
    </row>
    <row r="588" spans="1:65" s="2" customFormat="1" ht="21.75" customHeight="1">
      <c r="A588" s="38"/>
      <c r="B588" s="39"/>
      <c r="C588" s="221" t="s">
        <v>1390</v>
      </c>
      <c r="D588" s="221" t="s">
        <v>205</v>
      </c>
      <c r="E588" s="222" t="s">
        <v>1391</v>
      </c>
      <c r="F588" s="223" t="s">
        <v>1392</v>
      </c>
      <c r="G588" s="224" t="s">
        <v>208</v>
      </c>
      <c r="H588" s="225">
        <v>106.14</v>
      </c>
      <c r="I588" s="226"/>
      <c r="J588" s="227">
        <f>ROUND(I588*H588,0)</f>
        <v>0</v>
      </c>
      <c r="K588" s="228"/>
      <c r="L588" s="44"/>
      <c r="M588" s="229" t="s">
        <v>1</v>
      </c>
      <c r="N588" s="230" t="s">
        <v>42</v>
      </c>
      <c r="O588" s="91"/>
      <c r="P588" s="231">
        <f>O588*H588</f>
        <v>0</v>
      </c>
      <c r="Q588" s="231">
        <v>0.0015</v>
      </c>
      <c r="R588" s="231">
        <f>Q588*H588</f>
        <v>0.15921</v>
      </c>
      <c r="S588" s="231">
        <v>0</v>
      </c>
      <c r="T588" s="232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33" t="s">
        <v>240</v>
      </c>
      <c r="AT588" s="233" t="s">
        <v>205</v>
      </c>
      <c r="AU588" s="233" t="s">
        <v>86</v>
      </c>
      <c r="AY588" s="17" t="s">
        <v>204</v>
      </c>
      <c r="BE588" s="234">
        <f>IF(N588="základní",J588,0)</f>
        <v>0</v>
      </c>
      <c r="BF588" s="234">
        <f>IF(N588="snížená",J588,0)</f>
        <v>0</v>
      </c>
      <c r="BG588" s="234">
        <f>IF(N588="zákl. přenesená",J588,0)</f>
        <v>0</v>
      </c>
      <c r="BH588" s="234">
        <f>IF(N588="sníž. přenesená",J588,0)</f>
        <v>0</v>
      </c>
      <c r="BI588" s="234">
        <f>IF(N588="nulová",J588,0)</f>
        <v>0</v>
      </c>
      <c r="BJ588" s="17" t="s">
        <v>8</v>
      </c>
      <c r="BK588" s="234">
        <f>ROUND(I588*H588,0)</f>
        <v>0</v>
      </c>
      <c r="BL588" s="17" t="s">
        <v>240</v>
      </c>
      <c r="BM588" s="233" t="s">
        <v>1393</v>
      </c>
    </row>
    <row r="589" spans="1:65" s="2" customFormat="1" ht="21.75" customHeight="1">
      <c r="A589" s="38"/>
      <c r="B589" s="39"/>
      <c r="C589" s="221" t="s">
        <v>1394</v>
      </c>
      <c r="D589" s="221" t="s">
        <v>205</v>
      </c>
      <c r="E589" s="222" t="s">
        <v>1395</v>
      </c>
      <c r="F589" s="223" t="s">
        <v>1396</v>
      </c>
      <c r="G589" s="224" t="s">
        <v>208</v>
      </c>
      <c r="H589" s="225">
        <v>106.14</v>
      </c>
      <c r="I589" s="226"/>
      <c r="J589" s="227">
        <f>ROUND(I589*H589,0)</f>
        <v>0</v>
      </c>
      <c r="K589" s="228"/>
      <c r="L589" s="44"/>
      <c r="M589" s="229" t="s">
        <v>1</v>
      </c>
      <c r="N589" s="230" t="s">
        <v>42</v>
      </c>
      <c r="O589" s="91"/>
      <c r="P589" s="231">
        <f>O589*H589</f>
        <v>0</v>
      </c>
      <c r="Q589" s="231">
        <v>0.006</v>
      </c>
      <c r="R589" s="231">
        <f>Q589*H589</f>
        <v>0.63684</v>
      </c>
      <c r="S589" s="231">
        <v>0</v>
      </c>
      <c r="T589" s="232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33" t="s">
        <v>240</v>
      </c>
      <c r="AT589" s="233" t="s">
        <v>205</v>
      </c>
      <c r="AU589" s="233" t="s">
        <v>86</v>
      </c>
      <c r="AY589" s="17" t="s">
        <v>204</v>
      </c>
      <c r="BE589" s="234">
        <f>IF(N589="základní",J589,0)</f>
        <v>0</v>
      </c>
      <c r="BF589" s="234">
        <f>IF(N589="snížená",J589,0)</f>
        <v>0</v>
      </c>
      <c r="BG589" s="234">
        <f>IF(N589="zákl. přenesená",J589,0)</f>
        <v>0</v>
      </c>
      <c r="BH589" s="234">
        <f>IF(N589="sníž. přenesená",J589,0)</f>
        <v>0</v>
      </c>
      <c r="BI589" s="234">
        <f>IF(N589="nulová",J589,0)</f>
        <v>0</v>
      </c>
      <c r="BJ589" s="17" t="s">
        <v>8</v>
      </c>
      <c r="BK589" s="234">
        <f>ROUND(I589*H589,0)</f>
        <v>0</v>
      </c>
      <c r="BL589" s="17" t="s">
        <v>240</v>
      </c>
      <c r="BM589" s="233" t="s">
        <v>1397</v>
      </c>
    </row>
    <row r="590" spans="1:51" s="12" customFormat="1" ht="12">
      <c r="A590" s="12"/>
      <c r="B590" s="235"/>
      <c r="C590" s="236"/>
      <c r="D590" s="237" t="s">
        <v>210</v>
      </c>
      <c r="E590" s="238" t="s">
        <v>1</v>
      </c>
      <c r="F590" s="239" t="s">
        <v>1398</v>
      </c>
      <c r="G590" s="236"/>
      <c r="H590" s="240">
        <v>8</v>
      </c>
      <c r="I590" s="241"/>
      <c r="J590" s="236"/>
      <c r="K590" s="236"/>
      <c r="L590" s="242"/>
      <c r="M590" s="243"/>
      <c r="N590" s="244"/>
      <c r="O590" s="244"/>
      <c r="P590" s="244"/>
      <c r="Q590" s="244"/>
      <c r="R590" s="244"/>
      <c r="S590" s="244"/>
      <c r="T590" s="245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T590" s="246" t="s">
        <v>210</v>
      </c>
      <c r="AU590" s="246" t="s">
        <v>86</v>
      </c>
      <c r="AV590" s="12" t="s">
        <v>86</v>
      </c>
      <c r="AW590" s="12" t="s">
        <v>33</v>
      </c>
      <c r="AX590" s="12" t="s">
        <v>77</v>
      </c>
      <c r="AY590" s="246" t="s">
        <v>204</v>
      </c>
    </row>
    <row r="591" spans="1:51" s="12" customFormat="1" ht="12">
      <c r="A591" s="12"/>
      <c r="B591" s="235"/>
      <c r="C591" s="236"/>
      <c r="D591" s="237" t="s">
        <v>210</v>
      </c>
      <c r="E591" s="238" t="s">
        <v>1</v>
      </c>
      <c r="F591" s="239" t="s">
        <v>1399</v>
      </c>
      <c r="G591" s="236"/>
      <c r="H591" s="240">
        <v>98.14</v>
      </c>
      <c r="I591" s="241"/>
      <c r="J591" s="236"/>
      <c r="K591" s="236"/>
      <c r="L591" s="242"/>
      <c r="M591" s="243"/>
      <c r="N591" s="244"/>
      <c r="O591" s="244"/>
      <c r="P591" s="244"/>
      <c r="Q591" s="244"/>
      <c r="R591" s="244"/>
      <c r="S591" s="244"/>
      <c r="T591" s="245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T591" s="246" t="s">
        <v>210</v>
      </c>
      <c r="AU591" s="246" t="s">
        <v>86</v>
      </c>
      <c r="AV591" s="12" t="s">
        <v>86</v>
      </c>
      <c r="AW591" s="12" t="s">
        <v>33</v>
      </c>
      <c r="AX591" s="12" t="s">
        <v>77</v>
      </c>
      <c r="AY591" s="246" t="s">
        <v>204</v>
      </c>
    </row>
    <row r="592" spans="1:65" s="2" customFormat="1" ht="16.5" customHeight="1">
      <c r="A592" s="38"/>
      <c r="B592" s="39"/>
      <c r="C592" s="280" t="s">
        <v>1400</v>
      </c>
      <c r="D592" s="280" t="s">
        <v>366</v>
      </c>
      <c r="E592" s="281" t="s">
        <v>1401</v>
      </c>
      <c r="F592" s="282" t="s">
        <v>1402</v>
      </c>
      <c r="G592" s="283" t="s">
        <v>208</v>
      </c>
      <c r="H592" s="284">
        <v>116.754</v>
      </c>
      <c r="I592" s="285"/>
      <c r="J592" s="286">
        <f>ROUND(I592*H592,0)</f>
        <v>0</v>
      </c>
      <c r="K592" s="287"/>
      <c r="L592" s="288"/>
      <c r="M592" s="289" t="s">
        <v>1</v>
      </c>
      <c r="N592" s="290" t="s">
        <v>42</v>
      </c>
      <c r="O592" s="91"/>
      <c r="P592" s="231">
        <f>O592*H592</f>
        <v>0</v>
      </c>
      <c r="Q592" s="231">
        <v>0.0118</v>
      </c>
      <c r="R592" s="231">
        <f>Q592*H592</f>
        <v>1.3776972</v>
      </c>
      <c r="S592" s="231">
        <v>0</v>
      </c>
      <c r="T592" s="232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33" t="s">
        <v>488</v>
      </c>
      <c r="AT592" s="233" t="s">
        <v>366</v>
      </c>
      <c r="AU592" s="233" t="s">
        <v>86</v>
      </c>
      <c r="AY592" s="17" t="s">
        <v>204</v>
      </c>
      <c r="BE592" s="234">
        <f>IF(N592="základní",J592,0)</f>
        <v>0</v>
      </c>
      <c r="BF592" s="234">
        <f>IF(N592="snížená",J592,0)</f>
        <v>0</v>
      </c>
      <c r="BG592" s="234">
        <f>IF(N592="zákl. přenesená",J592,0)</f>
        <v>0</v>
      </c>
      <c r="BH592" s="234">
        <f>IF(N592="sníž. přenesená",J592,0)</f>
        <v>0</v>
      </c>
      <c r="BI592" s="234">
        <f>IF(N592="nulová",J592,0)</f>
        <v>0</v>
      </c>
      <c r="BJ592" s="17" t="s">
        <v>8</v>
      </c>
      <c r="BK592" s="234">
        <f>ROUND(I592*H592,0)</f>
        <v>0</v>
      </c>
      <c r="BL592" s="17" t="s">
        <v>240</v>
      </c>
      <c r="BM592" s="233" t="s">
        <v>1403</v>
      </c>
    </row>
    <row r="593" spans="1:51" s="12" customFormat="1" ht="12">
      <c r="A593" s="12"/>
      <c r="B593" s="235"/>
      <c r="C593" s="236"/>
      <c r="D593" s="237" t="s">
        <v>210</v>
      </c>
      <c r="E593" s="238" t="s">
        <v>1</v>
      </c>
      <c r="F593" s="239" t="s">
        <v>1404</v>
      </c>
      <c r="G593" s="236"/>
      <c r="H593" s="240">
        <v>116.754</v>
      </c>
      <c r="I593" s="241"/>
      <c r="J593" s="236"/>
      <c r="K593" s="236"/>
      <c r="L593" s="242"/>
      <c r="M593" s="243"/>
      <c r="N593" s="244"/>
      <c r="O593" s="244"/>
      <c r="P593" s="244"/>
      <c r="Q593" s="244"/>
      <c r="R593" s="244"/>
      <c r="S593" s="244"/>
      <c r="T593" s="245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T593" s="246" t="s">
        <v>210</v>
      </c>
      <c r="AU593" s="246" t="s">
        <v>86</v>
      </c>
      <c r="AV593" s="12" t="s">
        <v>86</v>
      </c>
      <c r="AW593" s="12" t="s">
        <v>33</v>
      </c>
      <c r="AX593" s="12" t="s">
        <v>77</v>
      </c>
      <c r="AY593" s="246" t="s">
        <v>204</v>
      </c>
    </row>
    <row r="594" spans="1:65" s="2" customFormat="1" ht="21.75" customHeight="1">
      <c r="A594" s="38"/>
      <c r="B594" s="39"/>
      <c r="C594" s="221" t="s">
        <v>1405</v>
      </c>
      <c r="D594" s="221" t="s">
        <v>205</v>
      </c>
      <c r="E594" s="222" t="s">
        <v>1406</v>
      </c>
      <c r="F594" s="223" t="s">
        <v>1407</v>
      </c>
      <c r="G594" s="224" t="s">
        <v>473</v>
      </c>
      <c r="H594" s="225">
        <v>12</v>
      </c>
      <c r="I594" s="226"/>
      <c r="J594" s="227">
        <f>ROUND(I594*H594,0)</f>
        <v>0</v>
      </c>
      <c r="K594" s="228"/>
      <c r="L594" s="44"/>
      <c r="M594" s="229" t="s">
        <v>1</v>
      </c>
      <c r="N594" s="230" t="s">
        <v>42</v>
      </c>
      <c r="O594" s="91"/>
      <c r="P594" s="231">
        <f>O594*H594</f>
        <v>0</v>
      </c>
      <c r="Q594" s="231">
        <v>0.00031</v>
      </c>
      <c r="R594" s="231">
        <f>Q594*H594</f>
        <v>0.00372</v>
      </c>
      <c r="S594" s="231">
        <v>0</v>
      </c>
      <c r="T594" s="232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33" t="s">
        <v>240</v>
      </c>
      <c r="AT594" s="233" t="s">
        <v>205</v>
      </c>
      <c r="AU594" s="233" t="s">
        <v>86</v>
      </c>
      <c r="AY594" s="17" t="s">
        <v>204</v>
      </c>
      <c r="BE594" s="234">
        <f>IF(N594="základní",J594,0)</f>
        <v>0</v>
      </c>
      <c r="BF594" s="234">
        <f>IF(N594="snížená",J594,0)</f>
        <v>0</v>
      </c>
      <c r="BG594" s="234">
        <f>IF(N594="zákl. přenesená",J594,0)</f>
        <v>0</v>
      </c>
      <c r="BH594" s="234">
        <f>IF(N594="sníž. přenesená",J594,0)</f>
        <v>0</v>
      </c>
      <c r="BI594" s="234">
        <f>IF(N594="nulová",J594,0)</f>
        <v>0</v>
      </c>
      <c r="BJ594" s="17" t="s">
        <v>8</v>
      </c>
      <c r="BK594" s="234">
        <f>ROUND(I594*H594,0)</f>
        <v>0</v>
      </c>
      <c r="BL594" s="17" t="s">
        <v>240</v>
      </c>
      <c r="BM594" s="233" t="s">
        <v>1408</v>
      </c>
    </row>
    <row r="595" spans="1:65" s="2" customFormat="1" ht="21.75" customHeight="1">
      <c r="A595" s="38"/>
      <c r="B595" s="39"/>
      <c r="C595" s="221" t="s">
        <v>1409</v>
      </c>
      <c r="D595" s="221" t="s">
        <v>205</v>
      </c>
      <c r="E595" s="222" t="s">
        <v>1410</v>
      </c>
      <c r="F595" s="223" t="s">
        <v>1411</v>
      </c>
      <c r="G595" s="224" t="s">
        <v>473</v>
      </c>
      <c r="H595" s="225">
        <v>55</v>
      </c>
      <c r="I595" s="226"/>
      <c r="J595" s="227">
        <f>ROUND(I595*H595,0)</f>
        <v>0</v>
      </c>
      <c r="K595" s="228"/>
      <c r="L595" s="44"/>
      <c r="M595" s="229" t="s">
        <v>1</v>
      </c>
      <c r="N595" s="230" t="s">
        <v>42</v>
      </c>
      <c r="O595" s="91"/>
      <c r="P595" s="231">
        <f>O595*H595</f>
        <v>0</v>
      </c>
      <c r="Q595" s="231">
        <v>0.00026</v>
      </c>
      <c r="R595" s="231">
        <f>Q595*H595</f>
        <v>0.014299999999999998</v>
      </c>
      <c r="S595" s="231">
        <v>0</v>
      </c>
      <c r="T595" s="232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33" t="s">
        <v>240</v>
      </c>
      <c r="AT595" s="233" t="s">
        <v>205</v>
      </c>
      <c r="AU595" s="233" t="s">
        <v>86</v>
      </c>
      <c r="AY595" s="17" t="s">
        <v>204</v>
      </c>
      <c r="BE595" s="234">
        <f>IF(N595="základní",J595,0)</f>
        <v>0</v>
      </c>
      <c r="BF595" s="234">
        <f>IF(N595="snížená",J595,0)</f>
        <v>0</v>
      </c>
      <c r="BG595" s="234">
        <f>IF(N595="zákl. přenesená",J595,0)</f>
        <v>0</v>
      </c>
      <c r="BH595" s="234">
        <f>IF(N595="sníž. přenesená",J595,0)</f>
        <v>0</v>
      </c>
      <c r="BI595" s="234">
        <f>IF(N595="nulová",J595,0)</f>
        <v>0</v>
      </c>
      <c r="BJ595" s="17" t="s">
        <v>8</v>
      </c>
      <c r="BK595" s="234">
        <f>ROUND(I595*H595,0)</f>
        <v>0</v>
      </c>
      <c r="BL595" s="17" t="s">
        <v>240</v>
      </c>
      <c r="BM595" s="233" t="s">
        <v>1412</v>
      </c>
    </row>
    <row r="596" spans="1:65" s="2" customFormat="1" ht="16.5" customHeight="1">
      <c r="A596" s="38"/>
      <c r="B596" s="39"/>
      <c r="C596" s="221" t="s">
        <v>1413</v>
      </c>
      <c r="D596" s="221" t="s">
        <v>205</v>
      </c>
      <c r="E596" s="222" t="s">
        <v>1414</v>
      </c>
      <c r="F596" s="223" t="s">
        <v>1415</v>
      </c>
      <c r="G596" s="224" t="s">
        <v>473</v>
      </c>
      <c r="H596" s="225">
        <v>50</v>
      </c>
      <c r="I596" s="226"/>
      <c r="J596" s="227">
        <f>ROUND(I596*H596,0)</f>
        <v>0</v>
      </c>
      <c r="K596" s="228"/>
      <c r="L596" s="44"/>
      <c r="M596" s="229" t="s">
        <v>1</v>
      </c>
      <c r="N596" s="230" t="s">
        <v>42</v>
      </c>
      <c r="O596" s="91"/>
      <c r="P596" s="231">
        <f>O596*H596</f>
        <v>0</v>
      </c>
      <c r="Q596" s="231">
        <v>3E-05</v>
      </c>
      <c r="R596" s="231">
        <f>Q596*H596</f>
        <v>0.0015</v>
      </c>
      <c r="S596" s="231">
        <v>0</v>
      </c>
      <c r="T596" s="232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33" t="s">
        <v>240</v>
      </c>
      <c r="AT596" s="233" t="s">
        <v>205</v>
      </c>
      <c r="AU596" s="233" t="s">
        <v>86</v>
      </c>
      <c r="AY596" s="17" t="s">
        <v>204</v>
      </c>
      <c r="BE596" s="234">
        <f>IF(N596="základní",J596,0)</f>
        <v>0</v>
      </c>
      <c r="BF596" s="234">
        <f>IF(N596="snížená",J596,0)</f>
        <v>0</v>
      </c>
      <c r="BG596" s="234">
        <f>IF(N596="zákl. přenesená",J596,0)</f>
        <v>0</v>
      </c>
      <c r="BH596" s="234">
        <f>IF(N596="sníž. přenesená",J596,0)</f>
        <v>0</v>
      </c>
      <c r="BI596" s="234">
        <f>IF(N596="nulová",J596,0)</f>
        <v>0</v>
      </c>
      <c r="BJ596" s="17" t="s">
        <v>8</v>
      </c>
      <c r="BK596" s="234">
        <f>ROUND(I596*H596,0)</f>
        <v>0</v>
      </c>
      <c r="BL596" s="17" t="s">
        <v>240</v>
      </c>
      <c r="BM596" s="233" t="s">
        <v>1416</v>
      </c>
    </row>
    <row r="597" spans="1:65" s="2" customFormat="1" ht="21.75" customHeight="1">
      <c r="A597" s="38"/>
      <c r="B597" s="39"/>
      <c r="C597" s="221" t="s">
        <v>1417</v>
      </c>
      <c r="D597" s="221" t="s">
        <v>205</v>
      </c>
      <c r="E597" s="222" t="s">
        <v>1418</v>
      </c>
      <c r="F597" s="223" t="s">
        <v>1419</v>
      </c>
      <c r="G597" s="224" t="s">
        <v>230</v>
      </c>
      <c r="H597" s="225">
        <v>2.225</v>
      </c>
      <c r="I597" s="226"/>
      <c r="J597" s="227">
        <f>ROUND(I597*H597,0)</f>
        <v>0</v>
      </c>
      <c r="K597" s="228"/>
      <c r="L597" s="44"/>
      <c r="M597" s="229" t="s">
        <v>1</v>
      </c>
      <c r="N597" s="230" t="s">
        <v>42</v>
      </c>
      <c r="O597" s="91"/>
      <c r="P597" s="231">
        <f>O597*H597</f>
        <v>0</v>
      </c>
      <c r="Q597" s="231">
        <v>0</v>
      </c>
      <c r="R597" s="231">
        <f>Q597*H597</f>
        <v>0</v>
      </c>
      <c r="S597" s="231">
        <v>0</v>
      </c>
      <c r="T597" s="232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33" t="s">
        <v>240</v>
      </c>
      <c r="AT597" s="233" t="s">
        <v>205</v>
      </c>
      <c r="AU597" s="233" t="s">
        <v>86</v>
      </c>
      <c r="AY597" s="17" t="s">
        <v>204</v>
      </c>
      <c r="BE597" s="234">
        <f>IF(N597="základní",J597,0)</f>
        <v>0</v>
      </c>
      <c r="BF597" s="234">
        <f>IF(N597="snížená",J597,0)</f>
        <v>0</v>
      </c>
      <c r="BG597" s="234">
        <f>IF(N597="zákl. přenesená",J597,0)</f>
        <v>0</v>
      </c>
      <c r="BH597" s="234">
        <f>IF(N597="sníž. přenesená",J597,0)</f>
        <v>0</v>
      </c>
      <c r="BI597" s="234">
        <f>IF(N597="nulová",J597,0)</f>
        <v>0</v>
      </c>
      <c r="BJ597" s="17" t="s">
        <v>8</v>
      </c>
      <c r="BK597" s="234">
        <f>ROUND(I597*H597,0)</f>
        <v>0</v>
      </c>
      <c r="BL597" s="17" t="s">
        <v>240</v>
      </c>
      <c r="BM597" s="233" t="s">
        <v>1420</v>
      </c>
    </row>
    <row r="598" spans="1:63" s="11" customFormat="1" ht="22.8" customHeight="1">
      <c r="A598" s="11"/>
      <c r="B598" s="207"/>
      <c r="C598" s="208"/>
      <c r="D598" s="209" t="s">
        <v>76</v>
      </c>
      <c r="E598" s="268" t="s">
        <v>1421</v>
      </c>
      <c r="F598" s="268" t="s">
        <v>1422</v>
      </c>
      <c r="G598" s="208"/>
      <c r="H598" s="208"/>
      <c r="I598" s="211"/>
      <c r="J598" s="269">
        <f>BK598</f>
        <v>0</v>
      </c>
      <c r="K598" s="208"/>
      <c r="L598" s="213"/>
      <c r="M598" s="214"/>
      <c r="N598" s="215"/>
      <c r="O598" s="215"/>
      <c r="P598" s="216">
        <f>SUM(P599:P603)</f>
        <v>0</v>
      </c>
      <c r="Q598" s="215"/>
      <c r="R598" s="216">
        <f>SUM(R599:R603)</f>
        <v>0.10369320000000001</v>
      </c>
      <c r="S598" s="215"/>
      <c r="T598" s="217">
        <f>SUM(T599:T603)</f>
        <v>0</v>
      </c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R598" s="218" t="s">
        <v>86</v>
      </c>
      <c r="AT598" s="219" t="s">
        <v>76</v>
      </c>
      <c r="AU598" s="219" t="s">
        <v>8</v>
      </c>
      <c r="AY598" s="218" t="s">
        <v>204</v>
      </c>
      <c r="BK598" s="220">
        <f>SUM(BK599:BK603)</f>
        <v>0</v>
      </c>
    </row>
    <row r="599" spans="1:65" s="2" customFormat="1" ht="16.5" customHeight="1">
      <c r="A599" s="38"/>
      <c r="B599" s="39"/>
      <c r="C599" s="221" t="s">
        <v>1423</v>
      </c>
      <c r="D599" s="221" t="s">
        <v>205</v>
      </c>
      <c r="E599" s="222" t="s">
        <v>1424</v>
      </c>
      <c r="F599" s="223" t="s">
        <v>1425</v>
      </c>
      <c r="G599" s="224" t="s">
        <v>208</v>
      </c>
      <c r="H599" s="225">
        <v>196.71</v>
      </c>
      <c r="I599" s="226"/>
      <c r="J599" s="227">
        <f>ROUND(I599*H599,0)</f>
        <v>0</v>
      </c>
      <c r="K599" s="228"/>
      <c r="L599" s="44"/>
      <c r="M599" s="229" t="s">
        <v>1</v>
      </c>
      <c r="N599" s="230" t="s">
        <v>42</v>
      </c>
      <c r="O599" s="91"/>
      <c r="P599" s="231">
        <f>O599*H599</f>
        <v>0</v>
      </c>
      <c r="Q599" s="231">
        <v>0</v>
      </c>
      <c r="R599" s="231">
        <f>Q599*H599</f>
        <v>0</v>
      </c>
      <c r="S599" s="231">
        <v>0</v>
      </c>
      <c r="T599" s="232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33" t="s">
        <v>240</v>
      </c>
      <c r="AT599" s="233" t="s">
        <v>205</v>
      </c>
      <c r="AU599" s="233" t="s">
        <v>86</v>
      </c>
      <c r="AY599" s="17" t="s">
        <v>204</v>
      </c>
      <c r="BE599" s="234">
        <f>IF(N599="základní",J599,0)</f>
        <v>0</v>
      </c>
      <c r="BF599" s="234">
        <f>IF(N599="snížená",J599,0)</f>
        <v>0</v>
      </c>
      <c r="BG599" s="234">
        <f>IF(N599="zákl. přenesená",J599,0)</f>
        <v>0</v>
      </c>
      <c r="BH599" s="234">
        <f>IF(N599="sníž. přenesená",J599,0)</f>
        <v>0</v>
      </c>
      <c r="BI599" s="234">
        <f>IF(N599="nulová",J599,0)</f>
        <v>0</v>
      </c>
      <c r="BJ599" s="17" t="s">
        <v>8</v>
      </c>
      <c r="BK599" s="234">
        <f>ROUND(I599*H599,0)</f>
        <v>0</v>
      </c>
      <c r="BL599" s="17" t="s">
        <v>240</v>
      </c>
      <c r="BM599" s="233" t="s">
        <v>1426</v>
      </c>
    </row>
    <row r="600" spans="1:51" s="12" customFormat="1" ht="12">
      <c r="A600" s="12"/>
      <c r="B600" s="235"/>
      <c r="C600" s="236"/>
      <c r="D600" s="237" t="s">
        <v>210</v>
      </c>
      <c r="E600" s="238" t="s">
        <v>1</v>
      </c>
      <c r="F600" s="239" t="s">
        <v>1427</v>
      </c>
      <c r="G600" s="236"/>
      <c r="H600" s="240">
        <v>196.71</v>
      </c>
      <c r="I600" s="241"/>
      <c r="J600" s="236"/>
      <c r="K600" s="236"/>
      <c r="L600" s="242"/>
      <c r="M600" s="243"/>
      <c r="N600" s="244"/>
      <c r="O600" s="244"/>
      <c r="P600" s="244"/>
      <c r="Q600" s="244"/>
      <c r="R600" s="244"/>
      <c r="S600" s="244"/>
      <c r="T600" s="245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T600" s="246" t="s">
        <v>210</v>
      </c>
      <c r="AU600" s="246" t="s">
        <v>86</v>
      </c>
      <c r="AV600" s="12" t="s">
        <v>86</v>
      </c>
      <c r="AW600" s="12" t="s">
        <v>33</v>
      </c>
      <c r="AX600" s="12" t="s">
        <v>77</v>
      </c>
      <c r="AY600" s="246" t="s">
        <v>204</v>
      </c>
    </row>
    <row r="601" spans="1:65" s="2" customFormat="1" ht="21.75" customHeight="1">
      <c r="A601" s="38"/>
      <c r="B601" s="39"/>
      <c r="C601" s="221" t="s">
        <v>975</v>
      </c>
      <c r="D601" s="221" t="s">
        <v>205</v>
      </c>
      <c r="E601" s="222" t="s">
        <v>1428</v>
      </c>
      <c r="F601" s="223" t="s">
        <v>1429</v>
      </c>
      <c r="G601" s="224" t="s">
        <v>208</v>
      </c>
      <c r="H601" s="225">
        <v>196.71</v>
      </c>
      <c r="I601" s="226"/>
      <c r="J601" s="227">
        <f>ROUND(I601*H601,0)</f>
        <v>0</v>
      </c>
      <c r="K601" s="228"/>
      <c r="L601" s="44"/>
      <c r="M601" s="229" t="s">
        <v>1</v>
      </c>
      <c r="N601" s="230" t="s">
        <v>42</v>
      </c>
      <c r="O601" s="91"/>
      <c r="P601" s="231">
        <f>O601*H601</f>
        <v>0</v>
      </c>
      <c r="Q601" s="231">
        <v>0.00036</v>
      </c>
      <c r="R601" s="231">
        <f>Q601*H601</f>
        <v>0.0708156</v>
      </c>
      <c r="S601" s="231">
        <v>0</v>
      </c>
      <c r="T601" s="232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33" t="s">
        <v>240</v>
      </c>
      <c r="AT601" s="233" t="s">
        <v>205</v>
      </c>
      <c r="AU601" s="233" t="s">
        <v>86</v>
      </c>
      <c r="AY601" s="17" t="s">
        <v>204</v>
      </c>
      <c r="BE601" s="234">
        <f>IF(N601="základní",J601,0)</f>
        <v>0</v>
      </c>
      <c r="BF601" s="234">
        <f>IF(N601="snížená",J601,0)</f>
        <v>0</v>
      </c>
      <c r="BG601" s="234">
        <f>IF(N601="zákl. přenesená",J601,0)</f>
        <v>0</v>
      </c>
      <c r="BH601" s="234">
        <f>IF(N601="sníž. přenesená",J601,0)</f>
        <v>0</v>
      </c>
      <c r="BI601" s="234">
        <f>IF(N601="nulová",J601,0)</f>
        <v>0</v>
      </c>
      <c r="BJ601" s="17" t="s">
        <v>8</v>
      </c>
      <c r="BK601" s="234">
        <f>ROUND(I601*H601,0)</f>
        <v>0</v>
      </c>
      <c r="BL601" s="17" t="s">
        <v>240</v>
      </c>
      <c r="BM601" s="233" t="s">
        <v>1430</v>
      </c>
    </row>
    <row r="602" spans="1:65" s="2" customFormat="1" ht="21.75" customHeight="1">
      <c r="A602" s="38"/>
      <c r="B602" s="39"/>
      <c r="C602" s="221" t="s">
        <v>1431</v>
      </c>
      <c r="D602" s="221" t="s">
        <v>205</v>
      </c>
      <c r="E602" s="222" t="s">
        <v>1432</v>
      </c>
      <c r="F602" s="223" t="s">
        <v>1433</v>
      </c>
      <c r="G602" s="224" t="s">
        <v>208</v>
      </c>
      <c r="H602" s="225">
        <v>136.99</v>
      </c>
      <c r="I602" s="226"/>
      <c r="J602" s="227">
        <f>ROUND(I602*H602,0)</f>
        <v>0</v>
      </c>
      <c r="K602" s="228"/>
      <c r="L602" s="44"/>
      <c r="M602" s="229" t="s">
        <v>1</v>
      </c>
      <c r="N602" s="230" t="s">
        <v>42</v>
      </c>
      <c r="O602" s="91"/>
      <c r="P602" s="231">
        <f>O602*H602</f>
        <v>0</v>
      </c>
      <c r="Q602" s="231">
        <v>0.00024</v>
      </c>
      <c r="R602" s="231">
        <f>Q602*H602</f>
        <v>0.0328776</v>
      </c>
      <c r="S602" s="231">
        <v>0</v>
      </c>
      <c r="T602" s="232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33" t="s">
        <v>240</v>
      </c>
      <c r="AT602" s="233" t="s">
        <v>205</v>
      </c>
      <c r="AU602" s="233" t="s">
        <v>86</v>
      </c>
      <c r="AY602" s="17" t="s">
        <v>204</v>
      </c>
      <c r="BE602" s="234">
        <f>IF(N602="základní",J602,0)</f>
        <v>0</v>
      </c>
      <c r="BF602" s="234">
        <f>IF(N602="snížená",J602,0)</f>
        <v>0</v>
      </c>
      <c r="BG602" s="234">
        <f>IF(N602="zákl. přenesená",J602,0)</f>
        <v>0</v>
      </c>
      <c r="BH602" s="234">
        <f>IF(N602="sníž. přenesená",J602,0)</f>
        <v>0</v>
      </c>
      <c r="BI602" s="234">
        <f>IF(N602="nulová",J602,0)</f>
        <v>0</v>
      </c>
      <c r="BJ602" s="17" t="s">
        <v>8</v>
      </c>
      <c r="BK602" s="234">
        <f>ROUND(I602*H602,0)</f>
        <v>0</v>
      </c>
      <c r="BL602" s="17" t="s">
        <v>240</v>
      </c>
      <c r="BM602" s="233" t="s">
        <v>1434</v>
      </c>
    </row>
    <row r="603" spans="1:51" s="12" customFormat="1" ht="12">
      <c r="A603" s="12"/>
      <c r="B603" s="235"/>
      <c r="C603" s="236"/>
      <c r="D603" s="237" t="s">
        <v>210</v>
      </c>
      <c r="E603" s="238" t="s">
        <v>1</v>
      </c>
      <c r="F603" s="239" t="s">
        <v>1021</v>
      </c>
      <c r="G603" s="236"/>
      <c r="H603" s="240">
        <v>136.99</v>
      </c>
      <c r="I603" s="241"/>
      <c r="J603" s="236"/>
      <c r="K603" s="236"/>
      <c r="L603" s="242"/>
      <c r="M603" s="243"/>
      <c r="N603" s="244"/>
      <c r="O603" s="244"/>
      <c r="P603" s="244"/>
      <c r="Q603" s="244"/>
      <c r="R603" s="244"/>
      <c r="S603" s="244"/>
      <c r="T603" s="245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T603" s="246" t="s">
        <v>210</v>
      </c>
      <c r="AU603" s="246" t="s">
        <v>86</v>
      </c>
      <c r="AV603" s="12" t="s">
        <v>86</v>
      </c>
      <c r="AW603" s="12" t="s">
        <v>33</v>
      </c>
      <c r="AX603" s="12" t="s">
        <v>77</v>
      </c>
      <c r="AY603" s="246" t="s">
        <v>204</v>
      </c>
    </row>
    <row r="604" spans="1:63" s="11" customFormat="1" ht="22.8" customHeight="1">
      <c r="A604" s="11"/>
      <c r="B604" s="207"/>
      <c r="C604" s="208"/>
      <c r="D604" s="209" t="s">
        <v>76</v>
      </c>
      <c r="E604" s="268" t="s">
        <v>1435</v>
      </c>
      <c r="F604" s="268" t="s">
        <v>1436</v>
      </c>
      <c r="G604" s="208"/>
      <c r="H604" s="208"/>
      <c r="I604" s="211"/>
      <c r="J604" s="269">
        <f>BK604</f>
        <v>0</v>
      </c>
      <c r="K604" s="208"/>
      <c r="L604" s="213"/>
      <c r="M604" s="214"/>
      <c r="N604" s="215"/>
      <c r="O604" s="215"/>
      <c r="P604" s="216">
        <f>SUM(P605:P607)</f>
        <v>0</v>
      </c>
      <c r="Q604" s="215"/>
      <c r="R604" s="216">
        <f>SUM(R605:R607)</f>
        <v>0.69983204</v>
      </c>
      <c r="S604" s="215"/>
      <c r="T604" s="217">
        <f>SUM(T605:T607)</f>
        <v>0</v>
      </c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R604" s="218" t="s">
        <v>86</v>
      </c>
      <c r="AT604" s="219" t="s">
        <v>76</v>
      </c>
      <c r="AU604" s="219" t="s">
        <v>8</v>
      </c>
      <c r="AY604" s="218" t="s">
        <v>204</v>
      </c>
      <c r="BK604" s="220">
        <f>SUM(BK605:BK607)</f>
        <v>0</v>
      </c>
    </row>
    <row r="605" spans="1:65" s="2" customFormat="1" ht="21.75" customHeight="1">
      <c r="A605" s="38"/>
      <c r="B605" s="39"/>
      <c r="C605" s="221" t="s">
        <v>1000</v>
      </c>
      <c r="D605" s="221" t="s">
        <v>205</v>
      </c>
      <c r="E605" s="222" t="s">
        <v>1437</v>
      </c>
      <c r="F605" s="223" t="s">
        <v>1438</v>
      </c>
      <c r="G605" s="224" t="s">
        <v>208</v>
      </c>
      <c r="H605" s="225">
        <v>1521.374</v>
      </c>
      <c r="I605" s="226"/>
      <c r="J605" s="227">
        <f>ROUND(I605*H605,0)</f>
        <v>0</v>
      </c>
      <c r="K605" s="228"/>
      <c r="L605" s="44"/>
      <c r="M605" s="229" t="s">
        <v>1</v>
      </c>
      <c r="N605" s="230" t="s">
        <v>42</v>
      </c>
      <c r="O605" s="91"/>
      <c r="P605" s="231">
        <f>O605*H605</f>
        <v>0</v>
      </c>
      <c r="Q605" s="231">
        <v>0.0002</v>
      </c>
      <c r="R605" s="231">
        <f>Q605*H605</f>
        <v>0.3042748</v>
      </c>
      <c r="S605" s="231">
        <v>0</v>
      </c>
      <c r="T605" s="232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33" t="s">
        <v>240</v>
      </c>
      <c r="AT605" s="233" t="s">
        <v>205</v>
      </c>
      <c r="AU605" s="233" t="s">
        <v>86</v>
      </c>
      <c r="AY605" s="17" t="s">
        <v>204</v>
      </c>
      <c r="BE605" s="234">
        <f>IF(N605="základní",J605,0)</f>
        <v>0</v>
      </c>
      <c r="BF605" s="234">
        <f>IF(N605="snížená",J605,0)</f>
        <v>0</v>
      </c>
      <c r="BG605" s="234">
        <f>IF(N605="zákl. přenesená",J605,0)</f>
        <v>0</v>
      </c>
      <c r="BH605" s="234">
        <f>IF(N605="sníž. přenesená",J605,0)</f>
        <v>0</v>
      </c>
      <c r="BI605" s="234">
        <f>IF(N605="nulová",J605,0)</f>
        <v>0</v>
      </c>
      <c r="BJ605" s="17" t="s">
        <v>8</v>
      </c>
      <c r="BK605" s="234">
        <f>ROUND(I605*H605,0)</f>
        <v>0</v>
      </c>
      <c r="BL605" s="17" t="s">
        <v>240</v>
      </c>
      <c r="BM605" s="233" t="s">
        <v>1439</v>
      </c>
    </row>
    <row r="606" spans="1:65" s="2" customFormat="1" ht="33" customHeight="1">
      <c r="A606" s="38"/>
      <c r="B606" s="39"/>
      <c r="C606" s="221" t="s">
        <v>1440</v>
      </c>
      <c r="D606" s="221" t="s">
        <v>205</v>
      </c>
      <c r="E606" s="222" t="s">
        <v>1441</v>
      </c>
      <c r="F606" s="223" t="s">
        <v>1442</v>
      </c>
      <c r="G606" s="224" t="s">
        <v>208</v>
      </c>
      <c r="H606" s="225">
        <v>1521.374</v>
      </c>
      <c r="I606" s="226"/>
      <c r="J606" s="227">
        <f>ROUND(I606*H606,0)</f>
        <v>0</v>
      </c>
      <c r="K606" s="228"/>
      <c r="L606" s="44"/>
      <c r="M606" s="229" t="s">
        <v>1</v>
      </c>
      <c r="N606" s="230" t="s">
        <v>42</v>
      </c>
      <c r="O606" s="91"/>
      <c r="P606" s="231">
        <f>O606*H606</f>
        <v>0</v>
      </c>
      <c r="Q606" s="231">
        <v>0.00026</v>
      </c>
      <c r="R606" s="231">
        <f>Q606*H606</f>
        <v>0.39555724</v>
      </c>
      <c r="S606" s="231">
        <v>0</v>
      </c>
      <c r="T606" s="232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33" t="s">
        <v>240</v>
      </c>
      <c r="AT606" s="233" t="s">
        <v>205</v>
      </c>
      <c r="AU606" s="233" t="s">
        <v>86</v>
      </c>
      <c r="AY606" s="17" t="s">
        <v>204</v>
      </c>
      <c r="BE606" s="234">
        <f>IF(N606="základní",J606,0)</f>
        <v>0</v>
      </c>
      <c r="BF606" s="234">
        <f>IF(N606="snížená",J606,0)</f>
        <v>0</v>
      </c>
      <c r="BG606" s="234">
        <f>IF(N606="zákl. přenesená",J606,0)</f>
        <v>0</v>
      </c>
      <c r="BH606" s="234">
        <f>IF(N606="sníž. přenesená",J606,0)</f>
        <v>0</v>
      </c>
      <c r="BI606" s="234">
        <f>IF(N606="nulová",J606,0)</f>
        <v>0</v>
      </c>
      <c r="BJ606" s="17" t="s">
        <v>8</v>
      </c>
      <c r="BK606" s="234">
        <f>ROUND(I606*H606,0)</f>
        <v>0</v>
      </c>
      <c r="BL606" s="17" t="s">
        <v>240</v>
      </c>
      <c r="BM606" s="233" t="s">
        <v>1443</v>
      </c>
    </row>
    <row r="607" spans="1:51" s="12" customFormat="1" ht="12">
      <c r="A607" s="12"/>
      <c r="B607" s="235"/>
      <c r="C607" s="236"/>
      <c r="D607" s="237" t="s">
        <v>210</v>
      </c>
      <c r="E607" s="238" t="s">
        <v>1</v>
      </c>
      <c r="F607" s="239" t="s">
        <v>1444</v>
      </c>
      <c r="G607" s="236"/>
      <c r="H607" s="240">
        <v>1521.374</v>
      </c>
      <c r="I607" s="241"/>
      <c r="J607" s="236"/>
      <c r="K607" s="236"/>
      <c r="L607" s="242"/>
      <c r="M607" s="292"/>
      <c r="N607" s="293"/>
      <c r="O607" s="293"/>
      <c r="P607" s="293"/>
      <c r="Q607" s="293"/>
      <c r="R607" s="293"/>
      <c r="S607" s="293"/>
      <c r="T607" s="294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T607" s="246" t="s">
        <v>210</v>
      </c>
      <c r="AU607" s="246" t="s">
        <v>86</v>
      </c>
      <c r="AV607" s="12" t="s">
        <v>86</v>
      </c>
      <c r="AW607" s="12" t="s">
        <v>33</v>
      </c>
      <c r="AX607" s="12" t="s">
        <v>8</v>
      </c>
      <c r="AY607" s="246" t="s">
        <v>204</v>
      </c>
    </row>
    <row r="608" spans="1:31" s="2" customFormat="1" ht="6.95" customHeight="1">
      <c r="A608" s="38"/>
      <c r="B608" s="66"/>
      <c r="C608" s="67"/>
      <c r="D608" s="67"/>
      <c r="E608" s="67"/>
      <c r="F608" s="67"/>
      <c r="G608" s="67"/>
      <c r="H608" s="67"/>
      <c r="I608" s="67"/>
      <c r="J608" s="67"/>
      <c r="K608" s="67"/>
      <c r="L608" s="44"/>
      <c r="M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</row>
  </sheetData>
  <sheetProtection password="F695" sheet="1" objects="1" scenarios="1" formatColumns="0" formatRows="0" autoFilter="0"/>
  <autoFilter ref="C142:K607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s="1" customFormat="1" ht="12" customHeight="1">
      <c r="B8" s="20"/>
      <c r="D8" s="151" t="s">
        <v>179</v>
      </c>
      <c r="L8" s="20"/>
    </row>
    <row r="9" spans="1:31" s="2" customFormat="1" ht="16.5" customHeight="1">
      <c r="A9" s="38"/>
      <c r="B9" s="44"/>
      <c r="C9" s="38"/>
      <c r="D9" s="38"/>
      <c r="E9" s="152" t="s">
        <v>410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1445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1446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21</v>
      </c>
      <c r="E14" s="38"/>
      <c r="F14" s="141" t="s">
        <v>22</v>
      </c>
      <c r="G14" s="38"/>
      <c r="H14" s="38"/>
      <c r="I14" s="151" t="s">
        <v>23</v>
      </c>
      <c r="J14" s="154" t="str">
        <f>'Rekapitulace stavby'!AN8</f>
        <v>23. 2. 2021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25</v>
      </c>
      <c r="E16" s="38"/>
      <c r="F16" s="38"/>
      <c r="G16" s="38"/>
      <c r="H16" s="38"/>
      <c r="I16" s="151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34</v>
      </c>
      <c r="E25" s="38"/>
      <c r="F25" s="38"/>
      <c r="G25" s="38"/>
      <c r="H25" s="38"/>
      <c r="I25" s="151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37</v>
      </c>
      <c r="E32" s="38"/>
      <c r="F32" s="38"/>
      <c r="G32" s="38"/>
      <c r="H32" s="38"/>
      <c r="I32" s="38"/>
      <c r="J32" s="161">
        <f>ROUND(J130,0)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39</v>
      </c>
      <c r="G34" s="38"/>
      <c r="H34" s="38"/>
      <c r="I34" s="162" t="s">
        <v>38</v>
      </c>
      <c r="J34" s="162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41</v>
      </c>
      <c r="E35" s="151" t="s">
        <v>42</v>
      </c>
      <c r="F35" s="164">
        <f>ROUND((SUM(BE130:BE264)),0)</f>
        <v>0</v>
      </c>
      <c r="G35" s="38"/>
      <c r="H35" s="38"/>
      <c r="I35" s="165">
        <v>0.21</v>
      </c>
      <c r="J35" s="164">
        <f>ROUND(((SUM(BE130:BE264))*I35),0)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43</v>
      </c>
      <c r="F36" s="164">
        <f>ROUND((SUM(BF130:BF264)),0)</f>
        <v>0</v>
      </c>
      <c r="G36" s="38"/>
      <c r="H36" s="38"/>
      <c r="I36" s="165">
        <v>0.15</v>
      </c>
      <c r="J36" s="164">
        <f>ROUND(((SUM(BF130:BF264))*I36),0)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44</v>
      </c>
      <c r="F37" s="164">
        <f>ROUND((SUM(BG130:BG264)),0)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45</v>
      </c>
      <c r="F38" s="164">
        <f>ROUND((SUM(BH130:BH264)),0)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ROUND((SUM(BI130:BI264)),0)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410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031 - Zdravotně technické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Hazlov</v>
      </c>
      <c r="G91" s="40"/>
      <c r="H91" s="40"/>
      <c r="I91" s="32" t="s">
        <v>23</v>
      </c>
      <c r="J91" s="79" t="str">
        <f>IF(J14="","",J14)</f>
        <v>23. 2. 2021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ABYDOS IDEA s.r.o. Hazlov</v>
      </c>
      <c r="G93" s="40"/>
      <c r="H93" s="40"/>
      <c r="I93" s="32" t="s">
        <v>31</v>
      </c>
      <c r="J93" s="36" t="str">
        <f>E23</f>
        <v>TMS PROJEKT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182</v>
      </c>
      <c r="D96" s="186"/>
      <c r="E96" s="186"/>
      <c r="F96" s="186"/>
      <c r="G96" s="186"/>
      <c r="H96" s="186"/>
      <c r="I96" s="186"/>
      <c r="J96" s="187" t="s">
        <v>183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184</v>
      </c>
      <c r="D98" s="40"/>
      <c r="E98" s="40"/>
      <c r="F98" s="40"/>
      <c r="G98" s="40"/>
      <c r="H98" s="40"/>
      <c r="I98" s="40"/>
      <c r="J98" s="110">
        <f>J130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185</v>
      </c>
    </row>
    <row r="99" spans="1:31" s="9" customFormat="1" ht="24.95" customHeight="1">
      <c r="A99" s="9"/>
      <c r="B99" s="189"/>
      <c r="C99" s="190"/>
      <c r="D99" s="191" t="s">
        <v>266</v>
      </c>
      <c r="E99" s="192"/>
      <c r="F99" s="192"/>
      <c r="G99" s="192"/>
      <c r="H99" s="192"/>
      <c r="I99" s="192"/>
      <c r="J99" s="193">
        <f>J131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3"/>
      <c r="C100" s="133"/>
      <c r="D100" s="264" t="s">
        <v>267</v>
      </c>
      <c r="E100" s="265"/>
      <c r="F100" s="265"/>
      <c r="G100" s="265"/>
      <c r="H100" s="265"/>
      <c r="I100" s="265"/>
      <c r="J100" s="266">
        <f>J132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414</v>
      </c>
      <c r="E101" s="265"/>
      <c r="F101" s="265"/>
      <c r="G101" s="265"/>
      <c r="H101" s="265"/>
      <c r="I101" s="265"/>
      <c r="J101" s="266">
        <f>J149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1447</v>
      </c>
      <c r="E102" s="265"/>
      <c r="F102" s="265"/>
      <c r="G102" s="265"/>
      <c r="H102" s="265"/>
      <c r="I102" s="265"/>
      <c r="J102" s="266">
        <f>J152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9" customFormat="1" ht="24.95" customHeight="1">
      <c r="A103" s="9"/>
      <c r="B103" s="189"/>
      <c r="C103" s="190"/>
      <c r="D103" s="191" t="s">
        <v>423</v>
      </c>
      <c r="E103" s="192"/>
      <c r="F103" s="192"/>
      <c r="G103" s="192"/>
      <c r="H103" s="192"/>
      <c r="I103" s="192"/>
      <c r="J103" s="193">
        <f>J155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4" customFormat="1" ht="19.9" customHeight="1">
      <c r="A104" s="14"/>
      <c r="B104" s="263"/>
      <c r="C104" s="133"/>
      <c r="D104" s="264" t="s">
        <v>1448</v>
      </c>
      <c r="E104" s="265"/>
      <c r="F104" s="265"/>
      <c r="G104" s="265"/>
      <c r="H104" s="265"/>
      <c r="I104" s="265"/>
      <c r="J104" s="266">
        <f>J156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1449</v>
      </c>
      <c r="E105" s="265"/>
      <c r="F105" s="265"/>
      <c r="G105" s="265"/>
      <c r="H105" s="265"/>
      <c r="I105" s="265"/>
      <c r="J105" s="266">
        <f>J187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14" customFormat="1" ht="19.9" customHeight="1">
      <c r="A106" s="14"/>
      <c r="B106" s="263"/>
      <c r="C106" s="133"/>
      <c r="D106" s="264" t="s">
        <v>1450</v>
      </c>
      <c r="E106" s="265"/>
      <c r="F106" s="265"/>
      <c r="G106" s="265"/>
      <c r="H106" s="265"/>
      <c r="I106" s="265"/>
      <c r="J106" s="266">
        <f>J237</f>
        <v>0</v>
      </c>
      <c r="K106" s="133"/>
      <c r="L106" s="26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14" customFormat="1" ht="19.9" customHeight="1">
      <c r="A107" s="14"/>
      <c r="B107" s="263"/>
      <c r="C107" s="133"/>
      <c r="D107" s="264" t="s">
        <v>1451</v>
      </c>
      <c r="E107" s="265"/>
      <c r="F107" s="265"/>
      <c r="G107" s="265"/>
      <c r="H107" s="265"/>
      <c r="I107" s="265"/>
      <c r="J107" s="266">
        <f>J241</f>
        <v>0</v>
      </c>
      <c r="K107" s="133"/>
      <c r="L107" s="26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4" customFormat="1" ht="19.9" customHeight="1">
      <c r="A108" s="14"/>
      <c r="B108" s="263"/>
      <c r="C108" s="133"/>
      <c r="D108" s="264" t="s">
        <v>1452</v>
      </c>
      <c r="E108" s="265"/>
      <c r="F108" s="265"/>
      <c r="G108" s="265"/>
      <c r="H108" s="265"/>
      <c r="I108" s="265"/>
      <c r="J108" s="266">
        <f>J261</f>
        <v>0</v>
      </c>
      <c r="K108" s="133"/>
      <c r="L108" s="26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189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Areál ABYDOS IDEA s.r.o. - výrobní hala P a O a související inženýrské objekty, areál ABYDOS Hazlov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179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184" t="s">
        <v>410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1445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E11</f>
        <v>031 - Zdravotně technické instalace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21</v>
      </c>
      <c r="D124" s="40"/>
      <c r="E124" s="40"/>
      <c r="F124" s="27" t="str">
        <f>F14</f>
        <v>Hazlov</v>
      </c>
      <c r="G124" s="40"/>
      <c r="H124" s="40"/>
      <c r="I124" s="32" t="s">
        <v>23</v>
      </c>
      <c r="J124" s="79" t="str">
        <f>IF(J14="","",J14)</f>
        <v>23. 2. 2021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25</v>
      </c>
      <c r="D126" s="40"/>
      <c r="E126" s="40"/>
      <c r="F126" s="27" t="str">
        <f>E17</f>
        <v>ABYDOS IDEA s.r.o. Hazlov</v>
      </c>
      <c r="G126" s="40"/>
      <c r="H126" s="40"/>
      <c r="I126" s="32" t="s">
        <v>31</v>
      </c>
      <c r="J126" s="36" t="str">
        <f>E23</f>
        <v>TMS PROJEKT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IF(E20="","",E20)</f>
        <v>Vyplň údaj</v>
      </c>
      <c r="G127" s="40"/>
      <c r="H127" s="40"/>
      <c r="I127" s="32" t="s">
        <v>34</v>
      </c>
      <c r="J127" s="36" t="str">
        <f>E26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0" customFormat="1" ht="29.25" customHeight="1">
      <c r="A129" s="195"/>
      <c r="B129" s="196"/>
      <c r="C129" s="197" t="s">
        <v>190</v>
      </c>
      <c r="D129" s="198" t="s">
        <v>62</v>
      </c>
      <c r="E129" s="198" t="s">
        <v>58</v>
      </c>
      <c r="F129" s="198" t="s">
        <v>59</v>
      </c>
      <c r="G129" s="198" t="s">
        <v>191</v>
      </c>
      <c r="H129" s="198" t="s">
        <v>192</v>
      </c>
      <c r="I129" s="198" t="s">
        <v>193</v>
      </c>
      <c r="J129" s="199" t="s">
        <v>183</v>
      </c>
      <c r="K129" s="200" t="s">
        <v>194</v>
      </c>
      <c r="L129" s="201"/>
      <c r="M129" s="100" t="s">
        <v>1</v>
      </c>
      <c r="N129" s="101" t="s">
        <v>41</v>
      </c>
      <c r="O129" s="101" t="s">
        <v>195</v>
      </c>
      <c r="P129" s="101" t="s">
        <v>196</v>
      </c>
      <c r="Q129" s="101" t="s">
        <v>197</v>
      </c>
      <c r="R129" s="101" t="s">
        <v>198</v>
      </c>
      <c r="S129" s="101" t="s">
        <v>199</v>
      </c>
      <c r="T129" s="102" t="s">
        <v>200</v>
      </c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</row>
    <row r="130" spans="1:63" s="2" customFormat="1" ht="22.8" customHeight="1">
      <c r="A130" s="38"/>
      <c r="B130" s="39"/>
      <c r="C130" s="107" t="s">
        <v>201</v>
      </c>
      <c r="D130" s="40"/>
      <c r="E130" s="40"/>
      <c r="F130" s="40"/>
      <c r="G130" s="40"/>
      <c r="H130" s="40"/>
      <c r="I130" s="40"/>
      <c r="J130" s="202">
        <f>BK130</f>
        <v>0</v>
      </c>
      <c r="K130" s="40"/>
      <c r="L130" s="44"/>
      <c r="M130" s="103"/>
      <c r="N130" s="203"/>
      <c r="O130" s="104"/>
      <c r="P130" s="204">
        <f>P131+P155</f>
        <v>0</v>
      </c>
      <c r="Q130" s="104"/>
      <c r="R130" s="204">
        <f>R131+R155</f>
        <v>17.936</v>
      </c>
      <c r="S130" s="104"/>
      <c r="T130" s="205">
        <f>T131+T155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76</v>
      </c>
      <c r="AU130" s="17" t="s">
        <v>185</v>
      </c>
      <c r="BK130" s="206">
        <f>BK131+BK155</f>
        <v>0</v>
      </c>
    </row>
    <row r="131" spans="1:63" s="11" customFormat="1" ht="25.9" customHeight="1">
      <c r="A131" s="11"/>
      <c r="B131" s="207"/>
      <c r="C131" s="208"/>
      <c r="D131" s="209" t="s">
        <v>76</v>
      </c>
      <c r="E131" s="210" t="s">
        <v>269</v>
      </c>
      <c r="F131" s="210" t="s">
        <v>270</v>
      </c>
      <c r="G131" s="208"/>
      <c r="H131" s="208"/>
      <c r="I131" s="211"/>
      <c r="J131" s="212">
        <f>BK131</f>
        <v>0</v>
      </c>
      <c r="K131" s="208"/>
      <c r="L131" s="213"/>
      <c r="M131" s="214"/>
      <c r="N131" s="215"/>
      <c r="O131" s="215"/>
      <c r="P131" s="216">
        <f>P132+P149+P152</f>
        <v>0</v>
      </c>
      <c r="Q131" s="215"/>
      <c r="R131" s="216">
        <f>R132+R149+R152</f>
        <v>17.936</v>
      </c>
      <c r="S131" s="215"/>
      <c r="T131" s="217">
        <f>T132+T149+T152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18" t="s">
        <v>8</v>
      </c>
      <c r="AT131" s="219" t="s">
        <v>76</v>
      </c>
      <c r="AU131" s="219" t="s">
        <v>77</v>
      </c>
      <c r="AY131" s="218" t="s">
        <v>204</v>
      </c>
      <c r="BK131" s="220">
        <f>BK132+BK149+BK152</f>
        <v>0</v>
      </c>
    </row>
    <row r="132" spans="1:63" s="11" customFormat="1" ht="22.8" customHeight="1">
      <c r="A132" s="11"/>
      <c r="B132" s="207"/>
      <c r="C132" s="208"/>
      <c r="D132" s="209" t="s">
        <v>76</v>
      </c>
      <c r="E132" s="268" t="s">
        <v>8</v>
      </c>
      <c r="F132" s="268" t="s">
        <v>271</v>
      </c>
      <c r="G132" s="208"/>
      <c r="H132" s="208"/>
      <c r="I132" s="211"/>
      <c r="J132" s="269">
        <f>BK132</f>
        <v>0</v>
      </c>
      <c r="K132" s="208"/>
      <c r="L132" s="213"/>
      <c r="M132" s="214"/>
      <c r="N132" s="215"/>
      <c r="O132" s="215"/>
      <c r="P132" s="216">
        <f>SUM(P133:P148)</f>
        <v>0</v>
      </c>
      <c r="Q132" s="215"/>
      <c r="R132" s="216">
        <f>SUM(R133:R148)</f>
        <v>17.936</v>
      </c>
      <c r="S132" s="215"/>
      <c r="T132" s="217">
        <f>SUM(T133:T148)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18" t="s">
        <v>8</v>
      </c>
      <c r="AT132" s="219" t="s">
        <v>76</v>
      </c>
      <c r="AU132" s="219" t="s">
        <v>8</v>
      </c>
      <c r="AY132" s="218" t="s">
        <v>204</v>
      </c>
      <c r="BK132" s="220">
        <f>SUM(BK133:BK148)</f>
        <v>0</v>
      </c>
    </row>
    <row r="133" spans="1:65" s="2" customFormat="1" ht="21.75" customHeight="1">
      <c r="A133" s="38"/>
      <c r="B133" s="39"/>
      <c r="C133" s="221" t="s">
        <v>8</v>
      </c>
      <c r="D133" s="221" t="s">
        <v>205</v>
      </c>
      <c r="E133" s="222" t="s">
        <v>1453</v>
      </c>
      <c r="F133" s="223" t="s">
        <v>1454</v>
      </c>
      <c r="G133" s="224" t="s">
        <v>219</v>
      </c>
      <c r="H133" s="225">
        <v>21.232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209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209</v>
      </c>
      <c r="BM133" s="233" t="s">
        <v>1455</v>
      </c>
    </row>
    <row r="134" spans="1:51" s="12" customFormat="1" ht="12">
      <c r="A134" s="12"/>
      <c r="B134" s="235"/>
      <c r="C134" s="236"/>
      <c r="D134" s="237" t="s">
        <v>210</v>
      </c>
      <c r="E134" s="238" t="s">
        <v>1</v>
      </c>
      <c r="F134" s="239" t="s">
        <v>1456</v>
      </c>
      <c r="G134" s="236"/>
      <c r="H134" s="240">
        <v>18.88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46" t="s">
        <v>210</v>
      </c>
      <c r="AU134" s="246" t="s">
        <v>86</v>
      </c>
      <c r="AV134" s="12" t="s">
        <v>86</v>
      </c>
      <c r="AW134" s="12" t="s">
        <v>33</v>
      </c>
      <c r="AX134" s="12" t="s">
        <v>77</v>
      </c>
      <c r="AY134" s="246" t="s">
        <v>204</v>
      </c>
    </row>
    <row r="135" spans="1:51" s="12" customFormat="1" ht="12">
      <c r="A135" s="12"/>
      <c r="B135" s="235"/>
      <c r="C135" s="236"/>
      <c r="D135" s="237" t="s">
        <v>210</v>
      </c>
      <c r="E135" s="238" t="s">
        <v>1</v>
      </c>
      <c r="F135" s="239" t="s">
        <v>1457</v>
      </c>
      <c r="G135" s="236"/>
      <c r="H135" s="240">
        <v>2.352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46" t="s">
        <v>210</v>
      </c>
      <c r="AU135" s="246" t="s">
        <v>86</v>
      </c>
      <c r="AV135" s="12" t="s">
        <v>86</v>
      </c>
      <c r="AW135" s="12" t="s">
        <v>33</v>
      </c>
      <c r="AX135" s="12" t="s">
        <v>77</v>
      </c>
      <c r="AY135" s="246" t="s">
        <v>204</v>
      </c>
    </row>
    <row r="136" spans="1:65" s="2" customFormat="1" ht="21.75" customHeight="1">
      <c r="A136" s="38"/>
      <c r="B136" s="39"/>
      <c r="C136" s="221" t="s">
        <v>86</v>
      </c>
      <c r="D136" s="221" t="s">
        <v>205</v>
      </c>
      <c r="E136" s="222" t="s">
        <v>1458</v>
      </c>
      <c r="F136" s="223" t="s">
        <v>1459</v>
      </c>
      <c r="G136" s="224" t="s">
        <v>219</v>
      </c>
      <c r="H136" s="225">
        <v>11.848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209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209</v>
      </c>
      <c r="BM136" s="233" t="s">
        <v>1460</v>
      </c>
    </row>
    <row r="137" spans="1:51" s="12" customFormat="1" ht="12">
      <c r="A137" s="12"/>
      <c r="B137" s="235"/>
      <c r="C137" s="236"/>
      <c r="D137" s="237" t="s">
        <v>210</v>
      </c>
      <c r="E137" s="238" t="s">
        <v>1</v>
      </c>
      <c r="F137" s="239" t="s">
        <v>1461</v>
      </c>
      <c r="G137" s="236"/>
      <c r="H137" s="240">
        <v>11.848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6" t="s">
        <v>210</v>
      </c>
      <c r="AU137" s="246" t="s">
        <v>86</v>
      </c>
      <c r="AV137" s="12" t="s">
        <v>86</v>
      </c>
      <c r="AW137" s="12" t="s">
        <v>33</v>
      </c>
      <c r="AX137" s="12" t="s">
        <v>77</v>
      </c>
      <c r="AY137" s="246" t="s">
        <v>204</v>
      </c>
    </row>
    <row r="138" spans="1:65" s="2" customFormat="1" ht="33" customHeight="1">
      <c r="A138" s="38"/>
      <c r="B138" s="39"/>
      <c r="C138" s="221" t="s">
        <v>118</v>
      </c>
      <c r="D138" s="221" t="s">
        <v>205</v>
      </c>
      <c r="E138" s="222" t="s">
        <v>1462</v>
      </c>
      <c r="F138" s="223" t="s">
        <v>1463</v>
      </c>
      <c r="G138" s="224" t="s">
        <v>219</v>
      </c>
      <c r="H138" s="225">
        <v>11.848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209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209</v>
      </c>
      <c r="BM138" s="233" t="s">
        <v>1464</v>
      </c>
    </row>
    <row r="139" spans="1:65" s="2" customFormat="1" ht="21.75" customHeight="1">
      <c r="A139" s="38"/>
      <c r="B139" s="39"/>
      <c r="C139" s="221" t="s">
        <v>209</v>
      </c>
      <c r="D139" s="221" t="s">
        <v>205</v>
      </c>
      <c r="E139" s="222" t="s">
        <v>312</v>
      </c>
      <c r="F139" s="223" t="s">
        <v>313</v>
      </c>
      <c r="G139" s="224" t="s">
        <v>219</v>
      </c>
      <c r="H139" s="225">
        <v>11.848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209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209</v>
      </c>
      <c r="BM139" s="233" t="s">
        <v>1465</v>
      </c>
    </row>
    <row r="140" spans="1:65" s="2" customFormat="1" ht="21.75" customHeight="1">
      <c r="A140" s="38"/>
      <c r="B140" s="39"/>
      <c r="C140" s="221" t="s">
        <v>224</v>
      </c>
      <c r="D140" s="221" t="s">
        <v>205</v>
      </c>
      <c r="E140" s="222" t="s">
        <v>1466</v>
      </c>
      <c r="F140" s="223" t="s">
        <v>1467</v>
      </c>
      <c r="G140" s="224" t="s">
        <v>219</v>
      </c>
      <c r="H140" s="225">
        <v>11.848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209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209</v>
      </c>
      <c r="BM140" s="233" t="s">
        <v>1468</v>
      </c>
    </row>
    <row r="141" spans="1:65" s="2" customFormat="1" ht="16.5" customHeight="1">
      <c r="A141" s="38"/>
      <c r="B141" s="39"/>
      <c r="C141" s="221" t="s">
        <v>220</v>
      </c>
      <c r="D141" s="221" t="s">
        <v>205</v>
      </c>
      <c r="E141" s="222" t="s">
        <v>344</v>
      </c>
      <c r="F141" s="223" t="s">
        <v>345</v>
      </c>
      <c r="G141" s="224" t="s">
        <v>219</v>
      </c>
      <c r="H141" s="225">
        <v>11.848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209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209</v>
      </c>
      <c r="BM141" s="233" t="s">
        <v>1469</v>
      </c>
    </row>
    <row r="142" spans="1:65" s="2" customFormat="1" ht="21.75" customHeight="1">
      <c r="A142" s="38"/>
      <c r="B142" s="39"/>
      <c r="C142" s="221" t="s">
        <v>232</v>
      </c>
      <c r="D142" s="221" t="s">
        <v>205</v>
      </c>
      <c r="E142" s="222" t="s">
        <v>1470</v>
      </c>
      <c r="F142" s="223" t="s">
        <v>1471</v>
      </c>
      <c r="G142" s="224" t="s">
        <v>219</v>
      </c>
      <c r="H142" s="225">
        <v>9.384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209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209</v>
      </c>
      <c r="BM142" s="233" t="s">
        <v>1472</v>
      </c>
    </row>
    <row r="143" spans="1:51" s="12" customFormat="1" ht="12">
      <c r="A143" s="12"/>
      <c r="B143" s="235"/>
      <c r="C143" s="236"/>
      <c r="D143" s="237" t="s">
        <v>210</v>
      </c>
      <c r="E143" s="238" t="s">
        <v>1</v>
      </c>
      <c r="F143" s="239" t="s">
        <v>1473</v>
      </c>
      <c r="G143" s="236"/>
      <c r="H143" s="240">
        <v>7.08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46" t="s">
        <v>210</v>
      </c>
      <c r="AU143" s="246" t="s">
        <v>86</v>
      </c>
      <c r="AV143" s="12" t="s">
        <v>86</v>
      </c>
      <c r="AW143" s="12" t="s">
        <v>33</v>
      </c>
      <c r="AX143" s="12" t="s">
        <v>77</v>
      </c>
      <c r="AY143" s="246" t="s">
        <v>204</v>
      </c>
    </row>
    <row r="144" spans="1:51" s="12" customFormat="1" ht="12">
      <c r="A144" s="12"/>
      <c r="B144" s="235"/>
      <c r="C144" s="236"/>
      <c r="D144" s="237" t="s">
        <v>210</v>
      </c>
      <c r="E144" s="238" t="s">
        <v>1</v>
      </c>
      <c r="F144" s="239" t="s">
        <v>1474</v>
      </c>
      <c r="G144" s="236"/>
      <c r="H144" s="240">
        <v>2.304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6" t="s">
        <v>210</v>
      </c>
      <c r="AU144" s="246" t="s">
        <v>86</v>
      </c>
      <c r="AV144" s="12" t="s">
        <v>86</v>
      </c>
      <c r="AW144" s="12" t="s">
        <v>33</v>
      </c>
      <c r="AX144" s="12" t="s">
        <v>77</v>
      </c>
      <c r="AY144" s="246" t="s">
        <v>204</v>
      </c>
    </row>
    <row r="145" spans="1:65" s="2" customFormat="1" ht="21.75" customHeight="1">
      <c r="A145" s="38"/>
      <c r="B145" s="39"/>
      <c r="C145" s="221" t="s">
        <v>223</v>
      </c>
      <c r="D145" s="221" t="s">
        <v>205</v>
      </c>
      <c r="E145" s="222" t="s">
        <v>1475</v>
      </c>
      <c r="F145" s="223" t="s">
        <v>1476</v>
      </c>
      <c r="G145" s="224" t="s">
        <v>219</v>
      </c>
      <c r="H145" s="225">
        <v>9.44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1477</v>
      </c>
    </row>
    <row r="146" spans="1:51" s="12" customFormat="1" ht="12">
      <c r="A146" s="12"/>
      <c r="B146" s="235"/>
      <c r="C146" s="236"/>
      <c r="D146" s="237" t="s">
        <v>210</v>
      </c>
      <c r="E146" s="238" t="s">
        <v>1</v>
      </c>
      <c r="F146" s="239" t="s">
        <v>1478</v>
      </c>
      <c r="G146" s="236"/>
      <c r="H146" s="240">
        <v>9.44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46" t="s">
        <v>210</v>
      </c>
      <c r="AU146" s="246" t="s">
        <v>86</v>
      </c>
      <c r="AV146" s="12" t="s">
        <v>86</v>
      </c>
      <c r="AW146" s="12" t="s">
        <v>33</v>
      </c>
      <c r="AX146" s="12" t="s">
        <v>77</v>
      </c>
      <c r="AY146" s="246" t="s">
        <v>204</v>
      </c>
    </row>
    <row r="147" spans="1:65" s="2" customFormat="1" ht="16.5" customHeight="1">
      <c r="A147" s="38"/>
      <c r="B147" s="39"/>
      <c r="C147" s="280" t="s">
        <v>243</v>
      </c>
      <c r="D147" s="280" t="s">
        <v>366</v>
      </c>
      <c r="E147" s="281" t="s">
        <v>1479</v>
      </c>
      <c r="F147" s="282" t="s">
        <v>1480</v>
      </c>
      <c r="G147" s="283" t="s">
        <v>230</v>
      </c>
      <c r="H147" s="284">
        <v>17.936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1</v>
      </c>
      <c r="R147" s="231">
        <f>Q147*H147</f>
        <v>17.936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223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1481</v>
      </c>
    </row>
    <row r="148" spans="1:51" s="12" customFormat="1" ht="12">
      <c r="A148" s="12"/>
      <c r="B148" s="235"/>
      <c r="C148" s="236"/>
      <c r="D148" s="237" t="s">
        <v>210</v>
      </c>
      <c r="E148" s="238" t="s">
        <v>1</v>
      </c>
      <c r="F148" s="239" t="s">
        <v>1482</v>
      </c>
      <c r="G148" s="236"/>
      <c r="H148" s="240">
        <v>17.936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6" t="s">
        <v>210</v>
      </c>
      <c r="AU148" s="246" t="s">
        <v>86</v>
      </c>
      <c r="AV148" s="12" t="s">
        <v>86</v>
      </c>
      <c r="AW148" s="12" t="s">
        <v>33</v>
      </c>
      <c r="AX148" s="12" t="s">
        <v>77</v>
      </c>
      <c r="AY148" s="246" t="s">
        <v>204</v>
      </c>
    </row>
    <row r="149" spans="1:63" s="11" customFormat="1" ht="22.8" customHeight="1">
      <c r="A149" s="11"/>
      <c r="B149" s="207"/>
      <c r="C149" s="208"/>
      <c r="D149" s="209" t="s">
        <v>76</v>
      </c>
      <c r="E149" s="268" t="s">
        <v>209</v>
      </c>
      <c r="F149" s="268" t="s">
        <v>698</v>
      </c>
      <c r="G149" s="208"/>
      <c r="H149" s="208"/>
      <c r="I149" s="211"/>
      <c r="J149" s="269">
        <f>BK149</f>
        <v>0</v>
      </c>
      <c r="K149" s="208"/>
      <c r="L149" s="213"/>
      <c r="M149" s="214"/>
      <c r="N149" s="215"/>
      <c r="O149" s="215"/>
      <c r="P149" s="216">
        <f>SUM(P150:P151)</f>
        <v>0</v>
      </c>
      <c r="Q149" s="215"/>
      <c r="R149" s="216">
        <f>SUM(R150:R151)</f>
        <v>0</v>
      </c>
      <c r="S149" s="215"/>
      <c r="T149" s="217">
        <f>SUM(T150:T151)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18" t="s">
        <v>8</v>
      </c>
      <c r="AT149" s="219" t="s">
        <v>76</v>
      </c>
      <c r="AU149" s="219" t="s">
        <v>8</v>
      </c>
      <c r="AY149" s="218" t="s">
        <v>204</v>
      </c>
      <c r="BK149" s="220">
        <f>SUM(BK150:BK151)</f>
        <v>0</v>
      </c>
    </row>
    <row r="150" spans="1:65" s="2" customFormat="1" ht="21.75" customHeight="1">
      <c r="A150" s="38"/>
      <c r="B150" s="39"/>
      <c r="C150" s="221" t="s">
        <v>227</v>
      </c>
      <c r="D150" s="221" t="s">
        <v>205</v>
      </c>
      <c r="E150" s="222" t="s">
        <v>1483</v>
      </c>
      <c r="F150" s="223" t="s">
        <v>1484</v>
      </c>
      <c r="G150" s="224" t="s">
        <v>219</v>
      </c>
      <c r="H150" s="225">
        <v>2.36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209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209</v>
      </c>
      <c r="BM150" s="233" t="s">
        <v>1485</v>
      </c>
    </row>
    <row r="151" spans="1:51" s="12" customFormat="1" ht="12">
      <c r="A151" s="12"/>
      <c r="B151" s="235"/>
      <c r="C151" s="236"/>
      <c r="D151" s="237" t="s">
        <v>210</v>
      </c>
      <c r="E151" s="238" t="s">
        <v>1</v>
      </c>
      <c r="F151" s="239" t="s">
        <v>1486</v>
      </c>
      <c r="G151" s="236"/>
      <c r="H151" s="240">
        <v>2.36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6" t="s">
        <v>210</v>
      </c>
      <c r="AU151" s="246" t="s">
        <v>86</v>
      </c>
      <c r="AV151" s="12" t="s">
        <v>86</v>
      </c>
      <c r="AW151" s="12" t="s">
        <v>33</v>
      </c>
      <c r="AX151" s="12" t="s">
        <v>77</v>
      </c>
      <c r="AY151" s="246" t="s">
        <v>204</v>
      </c>
    </row>
    <row r="152" spans="1:63" s="11" customFormat="1" ht="22.8" customHeight="1">
      <c r="A152" s="11"/>
      <c r="B152" s="207"/>
      <c r="C152" s="208"/>
      <c r="D152" s="209" t="s">
        <v>76</v>
      </c>
      <c r="E152" s="268" t="s">
        <v>223</v>
      </c>
      <c r="F152" s="268" t="s">
        <v>1487</v>
      </c>
      <c r="G152" s="208"/>
      <c r="H152" s="208"/>
      <c r="I152" s="211"/>
      <c r="J152" s="269">
        <f>BK152</f>
        <v>0</v>
      </c>
      <c r="K152" s="208"/>
      <c r="L152" s="213"/>
      <c r="M152" s="214"/>
      <c r="N152" s="215"/>
      <c r="O152" s="215"/>
      <c r="P152" s="216">
        <f>SUM(P153:P154)</f>
        <v>0</v>
      </c>
      <c r="Q152" s="215"/>
      <c r="R152" s="216">
        <f>SUM(R153:R154)</f>
        <v>0</v>
      </c>
      <c r="S152" s="215"/>
      <c r="T152" s="217">
        <f>SUM(T153:T154)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18" t="s">
        <v>8</v>
      </c>
      <c r="AT152" s="219" t="s">
        <v>76</v>
      </c>
      <c r="AU152" s="219" t="s">
        <v>8</v>
      </c>
      <c r="AY152" s="218" t="s">
        <v>204</v>
      </c>
      <c r="BK152" s="220">
        <f>SUM(BK153:BK154)</f>
        <v>0</v>
      </c>
    </row>
    <row r="153" spans="1:65" s="2" customFormat="1" ht="33" customHeight="1">
      <c r="A153" s="38"/>
      <c r="B153" s="39"/>
      <c r="C153" s="221" t="s">
        <v>250</v>
      </c>
      <c r="D153" s="221" t="s">
        <v>205</v>
      </c>
      <c r="E153" s="222" t="s">
        <v>1488</v>
      </c>
      <c r="F153" s="223" t="s">
        <v>1489</v>
      </c>
      <c r="G153" s="224" t="s">
        <v>274</v>
      </c>
      <c r="H153" s="225">
        <v>1</v>
      </c>
      <c r="I153" s="226"/>
      <c r="J153" s="227">
        <f>ROUND(I153*H153,0)</f>
        <v>0</v>
      </c>
      <c r="K153" s="228"/>
      <c r="L153" s="44"/>
      <c r="M153" s="229" t="s">
        <v>1</v>
      </c>
      <c r="N153" s="23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209</v>
      </c>
      <c r="AT153" s="233" t="s">
        <v>205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209</v>
      </c>
      <c r="BM153" s="233" t="s">
        <v>86</v>
      </c>
    </row>
    <row r="154" spans="1:65" s="2" customFormat="1" ht="21.75" customHeight="1">
      <c r="A154" s="38"/>
      <c r="B154" s="39"/>
      <c r="C154" s="280" t="s">
        <v>231</v>
      </c>
      <c r="D154" s="280" t="s">
        <v>366</v>
      </c>
      <c r="E154" s="281" t="s">
        <v>1490</v>
      </c>
      <c r="F154" s="282" t="s">
        <v>1491</v>
      </c>
      <c r="G154" s="283" t="s">
        <v>274</v>
      </c>
      <c r="H154" s="284">
        <v>1</v>
      </c>
      <c r="I154" s="285"/>
      <c r="J154" s="286">
        <f>ROUND(I154*H154,0)</f>
        <v>0</v>
      </c>
      <c r="K154" s="287"/>
      <c r="L154" s="288"/>
      <c r="M154" s="289" t="s">
        <v>1</v>
      </c>
      <c r="N154" s="29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223</v>
      </c>
      <c r="AT154" s="233" t="s">
        <v>366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209</v>
      </c>
      <c r="BM154" s="233" t="s">
        <v>209</v>
      </c>
    </row>
    <row r="155" spans="1:63" s="11" customFormat="1" ht="25.9" customHeight="1">
      <c r="A155" s="11"/>
      <c r="B155" s="207"/>
      <c r="C155" s="208"/>
      <c r="D155" s="209" t="s">
        <v>76</v>
      </c>
      <c r="E155" s="210" t="s">
        <v>917</v>
      </c>
      <c r="F155" s="210" t="s">
        <v>918</v>
      </c>
      <c r="G155" s="208"/>
      <c r="H155" s="208"/>
      <c r="I155" s="211"/>
      <c r="J155" s="212">
        <f>BK155</f>
        <v>0</v>
      </c>
      <c r="K155" s="208"/>
      <c r="L155" s="213"/>
      <c r="M155" s="214"/>
      <c r="N155" s="215"/>
      <c r="O155" s="215"/>
      <c r="P155" s="216">
        <f>P156+P187+P237+P241+P261</f>
        <v>0</v>
      </c>
      <c r="Q155" s="215"/>
      <c r="R155" s="216">
        <f>R156+R187+R237+R241+R261</f>
        <v>0</v>
      </c>
      <c r="S155" s="215"/>
      <c r="T155" s="217">
        <f>T156+T187+T237+T241+T261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18" t="s">
        <v>86</v>
      </c>
      <c r="AT155" s="219" t="s">
        <v>76</v>
      </c>
      <c r="AU155" s="219" t="s">
        <v>77</v>
      </c>
      <c r="AY155" s="218" t="s">
        <v>204</v>
      </c>
      <c r="BK155" s="220">
        <f>BK156+BK187+BK237+BK241+BK261</f>
        <v>0</v>
      </c>
    </row>
    <row r="156" spans="1:63" s="11" customFormat="1" ht="22.8" customHeight="1">
      <c r="A156" s="11"/>
      <c r="B156" s="207"/>
      <c r="C156" s="208"/>
      <c r="D156" s="209" t="s">
        <v>76</v>
      </c>
      <c r="E156" s="268" t="s">
        <v>1492</v>
      </c>
      <c r="F156" s="268" t="s">
        <v>1493</v>
      </c>
      <c r="G156" s="208"/>
      <c r="H156" s="208"/>
      <c r="I156" s="211"/>
      <c r="J156" s="269">
        <f>BK156</f>
        <v>0</v>
      </c>
      <c r="K156" s="208"/>
      <c r="L156" s="213"/>
      <c r="M156" s="214"/>
      <c r="N156" s="215"/>
      <c r="O156" s="215"/>
      <c r="P156" s="216">
        <f>SUM(P157:P186)</f>
        <v>0</v>
      </c>
      <c r="Q156" s="215"/>
      <c r="R156" s="216">
        <f>SUM(R157:R186)</f>
        <v>0</v>
      </c>
      <c r="S156" s="215"/>
      <c r="T156" s="217">
        <f>SUM(T157:T186)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18" t="s">
        <v>86</v>
      </c>
      <c r="AT156" s="219" t="s">
        <v>76</v>
      </c>
      <c r="AU156" s="219" t="s">
        <v>8</v>
      </c>
      <c r="AY156" s="218" t="s">
        <v>204</v>
      </c>
      <c r="BK156" s="220">
        <f>SUM(BK157:BK186)</f>
        <v>0</v>
      </c>
    </row>
    <row r="157" spans="1:65" s="2" customFormat="1" ht="21.75" customHeight="1">
      <c r="A157" s="38"/>
      <c r="B157" s="39"/>
      <c r="C157" s="221" t="s">
        <v>315</v>
      </c>
      <c r="D157" s="221" t="s">
        <v>205</v>
      </c>
      <c r="E157" s="222" t="s">
        <v>1494</v>
      </c>
      <c r="F157" s="223" t="s">
        <v>1495</v>
      </c>
      <c r="G157" s="224" t="s">
        <v>473</v>
      </c>
      <c r="H157" s="225">
        <v>2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240</v>
      </c>
      <c r="AT157" s="233" t="s">
        <v>205</v>
      </c>
      <c r="AU157" s="233" t="s">
        <v>86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240</v>
      </c>
      <c r="BM157" s="233" t="s">
        <v>220</v>
      </c>
    </row>
    <row r="158" spans="1:65" s="2" customFormat="1" ht="21.75" customHeight="1">
      <c r="A158" s="38"/>
      <c r="B158" s="39"/>
      <c r="C158" s="221" t="s">
        <v>235</v>
      </c>
      <c r="D158" s="221" t="s">
        <v>205</v>
      </c>
      <c r="E158" s="222" t="s">
        <v>1496</v>
      </c>
      <c r="F158" s="223" t="s">
        <v>1497</v>
      </c>
      <c r="G158" s="224" t="s">
        <v>473</v>
      </c>
      <c r="H158" s="225">
        <v>40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240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240</v>
      </c>
      <c r="BM158" s="233" t="s">
        <v>223</v>
      </c>
    </row>
    <row r="159" spans="1:65" s="2" customFormat="1" ht="16.5" customHeight="1">
      <c r="A159" s="38"/>
      <c r="B159" s="39"/>
      <c r="C159" s="280" t="s">
        <v>9</v>
      </c>
      <c r="D159" s="280" t="s">
        <v>366</v>
      </c>
      <c r="E159" s="281" t="s">
        <v>1498</v>
      </c>
      <c r="F159" s="282" t="s">
        <v>1499</v>
      </c>
      <c r="G159" s="283" t="s">
        <v>274</v>
      </c>
      <c r="H159" s="284">
        <v>2</v>
      </c>
      <c r="I159" s="285"/>
      <c r="J159" s="286">
        <f>ROUND(I159*H159,0)</f>
        <v>0</v>
      </c>
      <c r="K159" s="287"/>
      <c r="L159" s="288"/>
      <c r="M159" s="289" t="s">
        <v>1</v>
      </c>
      <c r="N159" s="29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488</v>
      </c>
      <c r="AT159" s="233" t="s">
        <v>366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240</v>
      </c>
      <c r="BM159" s="233" t="s">
        <v>227</v>
      </c>
    </row>
    <row r="160" spans="1:65" s="2" customFormat="1" ht="16.5" customHeight="1">
      <c r="A160" s="38"/>
      <c r="B160" s="39"/>
      <c r="C160" s="280" t="s">
        <v>240</v>
      </c>
      <c r="D160" s="280" t="s">
        <v>366</v>
      </c>
      <c r="E160" s="281" t="s">
        <v>1500</v>
      </c>
      <c r="F160" s="282" t="s">
        <v>1501</v>
      </c>
      <c r="G160" s="283" t="s">
        <v>374</v>
      </c>
      <c r="H160" s="284">
        <v>1</v>
      </c>
      <c r="I160" s="285"/>
      <c r="J160" s="286">
        <f>ROUND(I160*H160,0)</f>
        <v>0</v>
      </c>
      <c r="K160" s="287"/>
      <c r="L160" s="288"/>
      <c r="M160" s="289" t="s">
        <v>1</v>
      </c>
      <c r="N160" s="29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488</v>
      </c>
      <c r="AT160" s="233" t="s">
        <v>366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240</v>
      </c>
      <c r="BM160" s="233" t="s">
        <v>231</v>
      </c>
    </row>
    <row r="161" spans="1:65" s="2" customFormat="1" ht="21.75" customHeight="1">
      <c r="A161" s="38"/>
      <c r="B161" s="39"/>
      <c r="C161" s="221" t="s">
        <v>329</v>
      </c>
      <c r="D161" s="221" t="s">
        <v>205</v>
      </c>
      <c r="E161" s="222" t="s">
        <v>1502</v>
      </c>
      <c r="F161" s="223" t="s">
        <v>1503</v>
      </c>
      <c r="G161" s="224" t="s">
        <v>473</v>
      </c>
      <c r="H161" s="225">
        <v>13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240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240</v>
      </c>
      <c r="BM161" s="233" t="s">
        <v>235</v>
      </c>
    </row>
    <row r="162" spans="1:65" s="2" customFormat="1" ht="21.75" customHeight="1">
      <c r="A162" s="38"/>
      <c r="B162" s="39"/>
      <c r="C162" s="221" t="s">
        <v>246</v>
      </c>
      <c r="D162" s="221" t="s">
        <v>205</v>
      </c>
      <c r="E162" s="222" t="s">
        <v>1504</v>
      </c>
      <c r="F162" s="223" t="s">
        <v>1505</v>
      </c>
      <c r="G162" s="224" t="s">
        <v>473</v>
      </c>
      <c r="H162" s="225">
        <v>12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240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240</v>
      </c>
      <c r="BM162" s="233" t="s">
        <v>240</v>
      </c>
    </row>
    <row r="163" spans="1:65" s="2" customFormat="1" ht="21.75" customHeight="1">
      <c r="A163" s="38"/>
      <c r="B163" s="39"/>
      <c r="C163" s="221" t="s">
        <v>339</v>
      </c>
      <c r="D163" s="221" t="s">
        <v>205</v>
      </c>
      <c r="E163" s="222" t="s">
        <v>1506</v>
      </c>
      <c r="F163" s="223" t="s">
        <v>1507</v>
      </c>
      <c r="G163" s="224" t="s">
        <v>473</v>
      </c>
      <c r="H163" s="225">
        <v>15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240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240</v>
      </c>
      <c r="BM163" s="233" t="s">
        <v>246</v>
      </c>
    </row>
    <row r="164" spans="1:65" s="2" customFormat="1" ht="21.75" customHeight="1">
      <c r="A164" s="38"/>
      <c r="B164" s="39"/>
      <c r="C164" s="221" t="s">
        <v>249</v>
      </c>
      <c r="D164" s="221" t="s">
        <v>205</v>
      </c>
      <c r="E164" s="222" t="s">
        <v>1508</v>
      </c>
      <c r="F164" s="223" t="s">
        <v>1509</v>
      </c>
      <c r="G164" s="224" t="s">
        <v>473</v>
      </c>
      <c r="H164" s="225">
        <v>4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240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240</v>
      </c>
      <c r="BM164" s="233" t="s">
        <v>249</v>
      </c>
    </row>
    <row r="165" spans="1:65" s="2" customFormat="1" ht="21.75" customHeight="1">
      <c r="A165" s="38"/>
      <c r="B165" s="39"/>
      <c r="C165" s="221" t="s">
        <v>7</v>
      </c>
      <c r="D165" s="221" t="s">
        <v>205</v>
      </c>
      <c r="E165" s="222" t="s">
        <v>1510</v>
      </c>
      <c r="F165" s="223" t="s">
        <v>1511</v>
      </c>
      <c r="G165" s="224" t="s">
        <v>473</v>
      </c>
      <c r="H165" s="225">
        <v>15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240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240</v>
      </c>
      <c r="BM165" s="233" t="s">
        <v>361</v>
      </c>
    </row>
    <row r="166" spans="1:65" s="2" customFormat="1" ht="21.75" customHeight="1">
      <c r="A166" s="38"/>
      <c r="B166" s="39"/>
      <c r="C166" s="280" t="s">
        <v>361</v>
      </c>
      <c r="D166" s="280" t="s">
        <v>366</v>
      </c>
      <c r="E166" s="281" t="s">
        <v>1512</v>
      </c>
      <c r="F166" s="282" t="s">
        <v>1513</v>
      </c>
      <c r="G166" s="283" t="s">
        <v>374</v>
      </c>
      <c r="H166" s="284">
        <v>8</v>
      </c>
      <c r="I166" s="285"/>
      <c r="J166" s="286">
        <f>ROUND(I166*H166,0)</f>
        <v>0</v>
      </c>
      <c r="K166" s="287"/>
      <c r="L166" s="288"/>
      <c r="M166" s="289" t="s">
        <v>1</v>
      </c>
      <c r="N166" s="29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488</v>
      </c>
      <c r="AT166" s="233" t="s">
        <v>366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240</v>
      </c>
      <c r="BM166" s="233" t="s">
        <v>253</v>
      </c>
    </row>
    <row r="167" spans="1:65" s="2" customFormat="1" ht="21.75" customHeight="1">
      <c r="A167" s="38"/>
      <c r="B167" s="39"/>
      <c r="C167" s="280" t="s">
        <v>365</v>
      </c>
      <c r="D167" s="280" t="s">
        <v>366</v>
      </c>
      <c r="E167" s="281" t="s">
        <v>1514</v>
      </c>
      <c r="F167" s="282" t="s">
        <v>1515</v>
      </c>
      <c r="G167" s="283" t="s">
        <v>374</v>
      </c>
      <c r="H167" s="284">
        <v>10</v>
      </c>
      <c r="I167" s="285"/>
      <c r="J167" s="286">
        <f>ROUND(I167*H167,0)</f>
        <v>0</v>
      </c>
      <c r="K167" s="287"/>
      <c r="L167" s="288"/>
      <c r="M167" s="289" t="s">
        <v>1</v>
      </c>
      <c r="N167" s="29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488</v>
      </c>
      <c r="AT167" s="233" t="s">
        <v>366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240</v>
      </c>
      <c r="BM167" s="233" t="s">
        <v>256</v>
      </c>
    </row>
    <row r="168" spans="1:65" s="2" customFormat="1" ht="16.5" customHeight="1">
      <c r="A168" s="38"/>
      <c r="B168" s="39"/>
      <c r="C168" s="221" t="s">
        <v>253</v>
      </c>
      <c r="D168" s="221" t="s">
        <v>205</v>
      </c>
      <c r="E168" s="222" t="s">
        <v>1516</v>
      </c>
      <c r="F168" s="223" t="s">
        <v>1517</v>
      </c>
      <c r="G168" s="224" t="s">
        <v>473</v>
      </c>
      <c r="H168" s="225">
        <v>16</v>
      </c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240</v>
      </c>
      <c r="AT168" s="233" t="s">
        <v>205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240</v>
      </c>
      <c r="BM168" s="233" t="s">
        <v>389</v>
      </c>
    </row>
    <row r="169" spans="1:65" s="2" customFormat="1" ht="16.5" customHeight="1">
      <c r="A169" s="38"/>
      <c r="B169" s="39"/>
      <c r="C169" s="221" t="s">
        <v>376</v>
      </c>
      <c r="D169" s="221" t="s">
        <v>205</v>
      </c>
      <c r="E169" s="222" t="s">
        <v>1518</v>
      </c>
      <c r="F169" s="223" t="s">
        <v>1519</v>
      </c>
      <c r="G169" s="224" t="s">
        <v>473</v>
      </c>
      <c r="H169" s="225">
        <v>4</v>
      </c>
      <c r="I169" s="226"/>
      <c r="J169" s="227">
        <f>ROUND(I169*H169,0)</f>
        <v>0</v>
      </c>
      <c r="K169" s="228"/>
      <c r="L169" s="44"/>
      <c r="M169" s="229" t="s">
        <v>1</v>
      </c>
      <c r="N169" s="230" t="s">
        <v>42</v>
      </c>
      <c r="O169" s="91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240</v>
      </c>
      <c r="AT169" s="233" t="s">
        <v>205</v>
      </c>
      <c r="AU169" s="233" t="s">
        <v>86</v>
      </c>
      <c r="AY169" s="17" t="s">
        <v>204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</v>
      </c>
      <c r="BK169" s="234">
        <f>ROUND(I169*H169,0)</f>
        <v>0</v>
      </c>
      <c r="BL169" s="17" t="s">
        <v>240</v>
      </c>
      <c r="BM169" s="233" t="s">
        <v>399</v>
      </c>
    </row>
    <row r="170" spans="1:65" s="2" customFormat="1" ht="16.5" customHeight="1">
      <c r="A170" s="38"/>
      <c r="B170" s="39"/>
      <c r="C170" s="221" t="s">
        <v>256</v>
      </c>
      <c r="D170" s="221" t="s">
        <v>205</v>
      </c>
      <c r="E170" s="222" t="s">
        <v>1520</v>
      </c>
      <c r="F170" s="223" t="s">
        <v>1521</v>
      </c>
      <c r="G170" s="224" t="s">
        <v>473</v>
      </c>
      <c r="H170" s="225">
        <v>2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240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240</v>
      </c>
      <c r="BM170" s="233" t="s">
        <v>488</v>
      </c>
    </row>
    <row r="171" spans="1:65" s="2" customFormat="1" ht="16.5" customHeight="1">
      <c r="A171" s="38"/>
      <c r="B171" s="39"/>
      <c r="C171" s="221" t="s">
        <v>384</v>
      </c>
      <c r="D171" s="221" t="s">
        <v>205</v>
      </c>
      <c r="E171" s="222" t="s">
        <v>1522</v>
      </c>
      <c r="F171" s="223" t="s">
        <v>1523</v>
      </c>
      <c r="G171" s="224" t="s">
        <v>473</v>
      </c>
      <c r="H171" s="225">
        <v>6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240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240</v>
      </c>
      <c r="BM171" s="233" t="s">
        <v>491</v>
      </c>
    </row>
    <row r="172" spans="1:65" s="2" customFormat="1" ht="16.5" customHeight="1">
      <c r="A172" s="38"/>
      <c r="B172" s="39"/>
      <c r="C172" s="221" t="s">
        <v>389</v>
      </c>
      <c r="D172" s="221" t="s">
        <v>205</v>
      </c>
      <c r="E172" s="222" t="s">
        <v>1524</v>
      </c>
      <c r="F172" s="223" t="s">
        <v>1525</v>
      </c>
      <c r="G172" s="224" t="s">
        <v>473</v>
      </c>
      <c r="H172" s="225">
        <v>45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240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240</v>
      </c>
      <c r="BM172" s="233" t="s">
        <v>498</v>
      </c>
    </row>
    <row r="173" spans="1:65" s="2" customFormat="1" ht="21.75" customHeight="1">
      <c r="A173" s="38"/>
      <c r="B173" s="39"/>
      <c r="C173" s="221" t="s">
        <v>394</v>
      </c>
      <c r="D173" s="221" t="s">
        <v>205</v>
      </c>
      <c r="E173" s="222" t="s">
        <v>1526</v>
      </c>
      <c r="F173" s="223" t="s">
        <v>1527</v>
      </c>
      <c r="G173" s="224" t="s">
        <v>473</v>
      </c>
      <c r="H173" s="225">
        <v>18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240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240</v>
      </c>
      <c r="BM173" s="233" t="s">
        <v>506</v>
      </c>
    </row>
    <row r="174" spans="1:65" s="2" customFormat="1" ht="16.5" customHeight="1">
      <c r="A174" s="38"/>
      <c r="B174" s="39"/>
      <c r="C174" s="221" t="s">
        <v>399</v>
      </c>
      <c r="D174" s="221" t="s">
        <v>205</v>
      </c>
      <c r="E174" s="222" t="s">
        <v>1528</v>
      </c>
      <c r="F174" s="223" t="s">
        <v>1529</v>
      </c>
      <c r="G174" s="224" t="s">
        <v>274</v>
      </c>
      <c r="H174" s="225">
        <v>20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240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240</v>
      </c>
      <c r="BM174" s="233" t="s">
        <v>604</v>
      </c>
    </row>
    <row r="175" spans="1:65" s="2" customFormat="1" ht="16.5" customHeight="1">
      <c r="A175" s="38"/>
      <c r="B175" s="39"/>
      <c r="C175" s="221" t="s">
        <v>406</v>
      </c>
      <c r="D175" s="221" t="s">
        <v>205</v>
      </c>
      <c r="E175" s="222" t="s">
        <v>1530</v>
      </c>
      <c r="F175" s="223" t="s">
        <v>1531</v>
      </c>
      <c r="G175" s="224" t="s">
        <v>274</v>
      </c>
      <c r="H175" s="225">
        <v>26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240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240</v>
      </c>
      <c r="BM175" s="233" t="s">
        <v>518</v>
      </c>
    </row>
    <row r="176" spans="1:65" s="2" customFormat="1" ht="16.5" customHeight="1">
      <c r="A176" s="38"/>
      <c r="B176" s="39"/>
      <c r="C176" s="221" t="s">
        <v>488</v>
      </c>
      <c r="D176" s="221" t="s">
        <v>205</v>
      </c>
      <c r="E176" s="222" t="s">
        <v>1532</v>
      </c>
      <c r="F176" s="223" t="s">
        <v>1533</v>
      </c>
      <c r="G176" s="224" t="s">
        <v>274</v>
      </c>
      <c r="H176" s="225">
        <v>2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240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240</v>
      </c>
      <c r="BM176" s="233" t="s">
        <v>524</v>
      </c>
    </row>
    <row r="177" spans="1:65" s="2" customFormat="1" ht="21.75" customHeight="1">
      <c r="A177" s="38"/>
      <c r="B177" s="39"/>
      <c r="C177" s="221" t="s">
        <v>573</v>
      </c>
      <c r="D177" s="221" t="s">
        <v>205</v>
      </c>
      <c r="E177" s="222" t="s">
        <v>1534</v>
      </c>
      <c r="F177" s="223" t="s">
        <v>1535</v>
      </c>
      <c r="G177" s="224" t="s">
        <v>274</v>
      </c>
      <c r="H177" s="225">
        <v>19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240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240</v>
      </c>
      <c r="BM177" s="233" t="s">
        <v>527</v>
      </c>
    </row>
    <row r="178" spans="1:65" s="2" customFormat="1" ht="21.75" customHeight="1">
      <c r="A178" s="38"/>
      <c r="B178" s="39"/>
      <c r="C178" s="221" t="s">
        <v>491</v>
      </c>
      <c r="D178" s="221" t="s">
        <v>205</v>
      </c>
      <c r="E178" s="222" t="s">
        <v>1536</v>
      </c>
      <c r="F178" s="223" t="s">
        <v>1537</v>
      </c>
      <c r="G178" s="224" t="s">
        <v>274</v>
      </c>
      <c r="H178" s="225">
        <v>2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240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240</v>
      </c>
      <c r="BM178" s="233" t="s">
        <v>530</v>
      </c>
    </row>
    <row r="179" spans="1:65" s="2" customFormat="1" ht="21.75" customHeight="1">
      <c r="A179" s="38"/>
      <c r="B179" s="39"/>
      <c r="C179" s="280" t="s">
        <v>581</v>
      </c>
      <c r="D179" s="280" t="s">
        <v>366</v>
      </c>
      <c r="E179" s="281" t="s">
        <v>1538</v>
      </c>
      <c r="F179" s="282" t="s">
        <v>1539</v>
      </c>
      <c r="G179" s="283" t="s">
        <v>274</v>
      </c>
      <c r="H179" s="284">
        <v>2</v>
      </c>
      <c r="I179" s="285"/>
      <c r="J179" s="286">
        <f>ROUND(I179*H179,0)</f>
        <v>0</v>
      </c>
      <c r="K179" s="287"/>
      <c r="L179" s="288"/>
      <c r="M179" s="289" t="s">
        <v>1</v>
      </c>
      <c r="N179" s="290" t="s">
        <v>42</v>
      </c>
      <c r="O179" s="9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488</v>
      </c>
      <c r="AT179" s="233" t="s">
        <v>366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240</v>
      </c>
      <c r="BM179" s="233" t="s">
        <v>534</v>
      </c>
    </row>
    <row r="180" spans="1:65" s="2" customFormat="1" ht="33" customHeight="1">
      <c r="A180" s="38"/>
      <c r="B180" s="39"/>
      <c r="C180" s="221" t="s">
        <v>498</v>
      </c>
      <c r="D180" s="221" t="s">
        <v>205</v>
      </c>
      <c r="E180" s="222" t="s">
        <v>1540</v>
      </c>
      <c r="F180" s="223" t="s">
        <v>1541</v>
      </c>
      <c r="G180" s="224" t="s">
        <v>274</v>
      </c>
      <c r="H180" s="225">
        <v>6</v>
      </c>
      <c r="I180" s="226"/>
      <c r="J180" s="227">
        <f>ROUND(I180*H180,0)</f>
        <v>0</v>
      </c>
      <c r="K180" s="228"/>
      <c r="L180" s="44"/>
      <c r="M180" s="229" t="s">
        <v>1</v>
      </c>
      <c r="N180" s="230" t="s">
        <v>42</v>
      </c>
      <c r="O180" s="9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240</v>
      </c>
      <c r="AT180" s="233" t="s">
        <v>205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240</v>
      </c>
      <c r="BM180" s="233" t="s">
        <v>537</v>
      </c>
    </row>
    <row r="181" spans="1:65" s="2" customFormat="1" ht="21.75" customHeight="1">
      <c r="A181" s="38"/>
      <c r="B181" s="39"/>
      <c r="C181" s="221" t="s">
        <v>589</v>
      </c>
      <c r="D181" s="221" t="s">
        <v>205</v>
      </c>
      <c r="E181" s="222" t="s">
        <v>1542</v>
      </c>
      <c r="F181" s="223" t="s">
        <v>1543</v>
      </c>
      <c r="G181" s="224" t="s">
        <v>274</v>
      </c>
      <c r="H181" s="225">
        <v>2</v>
      </c>
      <c r="I181" s="226"/>
      <c r="J181" s="227">
        <f>ROUND(I181*H181,0)</f>
        <v>0</v>
      </c>
      <c r="K181" s="228"/>
      <c r="L181" s="44"/>
      <c r="M181" s="229" t="s">
        <v>1</v>
      </c>
      <c r="N181" s="230" t="s">
        <v>42</v>
      </c>
      <c r="O181" s="91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240</v>
      </c>
      <c r="AT181" s="233" t="s">
        <v>205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240</v>
      </c>
      <c r="BM181" s="233" t="s">
        <v>540</v>
      </c>
    </row>
    <row r="182" spans="1:65" s="2" customFormat="1" ht="33" customHeight="1">
      <c r="A182" s="38"/>
      <c r="B182" s="39"/>
      <c r="C182" s="221" t="s">
        <v>506</v>
      </c>
      <c r="D182" s="221" t="s">
        <v>205</v>
      </c>
      <c r="E182" s="222" t="s">
        <v>1544</v>
      </c>
      <c r="F182" s="223" t="s">
        <v>1545</v>
      </c>
      <c r="G182" s="224" t="s">
        <v>274</v>
      </c>
      <c r="H182" s="225">
        <v>5</v>
      </c>
      <c r="I182" s="226"/>
      <c r="J182" s="227">
        <f>ROUND(I182*H182,0)</f>
        <v>0</v>
      </c>
      <c r="K182" s="228"/>
      <c r="L182" s="44"/>
      <c r="M182" s="229" t="s">
        <v>1</v>
      </c>
      <c r="N182" s="230" t="s">
        <v>42</v>
      </c>
      <c r="O182" s="91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240</v>
      </c>
      <c r="AT182" s="233" t="s">
        <v>205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240</v>
      </c>
      <c r="BM182" s="233" t="s">
        <v>673</v>
      </c>
    </row>
    <row r="183" spans="1:65" s="2" customFormat="1" ht="16.5" customHeight="1">
      <c r="A183" s="38"/>
      <c r="B183" s="39"/>
      <c r="C183" s="221" t="s">
        <v>599</v>
      </c>
      <c r="D183" s="221" t="s">
        <v>205</v>
      </c>
      <c r="E183" s="222" t="s">
        <v>1546</v>
      </c>
      <c r="F183" s="223" t="s">
        <v>1547</v>
      </c>
      <c r="G183" s="224" t="s">
        <v>274</v>
      </c>
      <c r="H183" s="225">
        <v>1</v>
      </c>
      <c r="I183" s="226"/>
      <c r="J183" s="227">
        <f>ROUND(I183*H183,0)</f>
        <v>0</v>
      </c>
      <c r="K183" s="228"/>
      <c r="L183" s="44"/>
      <c r="M183" s="229" t="s">
        <v>1</v>
      </c>
      <c r="N183" s="230" t="s">
        <v>42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240</v>
      </c>
      <c r="AT183" s="233" t="s">
        <v>205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240</v>
      </c>
      <c r="BM183" s="233" t="s">
        <v>544</v>
      </c>
    </row>
    <row r="184" spans="1:65" s="2" customFormat="1" ht="21.75" customHeight="1">
      <c r="A184" s="38"/>
      <c r="B184" s="39"/>
      <c r="C184" s="221" t="s">
        <v>604</v>
      </c>
      <c r="D184" s="221" t="s">
        <v>205</v>
      </c>
      <c r="E184" s="222" t="s">
        <v>1548</v>
      </c>
      <c r="F184" s="223" t="s">
        <v>1549</v>
      </c>
      <c r="G184" s="224" t="s">
        <v>473</v>
      </c>
      <c r="H184" s="225">
        <v>160</v>
      </c>
      <c r="I184" s="226"/>
      <c r="J184" s="227">
        <f>ROUND(I184*H184,0)</f>
        <v>0</v>
      </c>
      <c r="K184" s="228"/>
      <c r="L184" s="44"/>
      <c r="M184" s="229" t="s">
        <v>1</v>
      </c>
      <c r="N184" s="230" t="s">
        <v>42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240</v>
      </c>
      <c r="AT184" s="233" t="s">
        <v>205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240</v>
      </c>
      <c r="BM184" s="233" t="s">
        <v>548</v>
      </c>
    </row>
    <row r="185" spans="1:65" s="2" customFormat="1" ht="21.75" customHeight="1">
      <c r="A185" s="38"/>
      <c r="B185" s="39"/>
      <c r="C185" s="221" t="s">
        <v>609</v>
      </c>
      <c r="D185" s="221" t="s">
        <v>205</v>
      </c>
      <c r="E185" s="222" t="s">
        <v>1550</v>
      </c>
      <c r="F185" s="223" t="s">
        <v>1551</v>
      </c>
      <c r="G185" s="224" t="s">
        <v>473</v>
      </c>
      <c r="H185" s="225">
        <v>32</v>
      </c>
      <c r="I185" s="226"/>
      <c r="J185" s="227">
        <f>ROUND(I185*H185,0)</f>
        <v>0</v>
      </c>
      <c r="K185" s="228"/>
      <c r="L185" s="44"/>
      <c r="M185" s="229" t="s">
        <v>1</v>
      </c>
      <c r="N185" s="230" t="s">
        <v>42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240</v>
      </c>
      <c r="AT185" s="233" t="s">
        <v>205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240</v>
      </c>
      <c r="BM185" s="233" t="s">
        <v>554</v>
      </c>
    </row>
    <row r="186" spans="1:65" s="2" customFormat="1" ht="21.75" customHeight="1">
      <c r="A186" s="38"/>
      <c r="B186" s="39"/>
      <c r="C186" s="221" t="s">
        <v>518</v>
      </c>
      <c r="D186" s="221" t="s">
        <v>205</v>
      </c>
      <c r="E186" s="222" t="s">
        <v>1552</v>
      </c>
      <c r="F186" s="223" t="s">
        <v>1553</v>
      </c>
      <c r="G186" s="224" t="s">
        <v>1180</v>
      </c>
      <c r="H186" s="291"/>
      <c r="I186" s="226"/>
      <c r="J186" s="227">
        <f>ROUND(I186*H186,0)</f>
        <v>0</v>
      </c>
      <c r="K186" s="228"/>
      <c r="L186" s="44"/>
      <c r="M186" s="229" t="s">
        <v>1</v>
      </c>
      <c r="N186" s="230" t="s">
        <v>42</v>
      </c>
      <c r="O186" s="9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240</v>
      </c>
      <c r="AT186" s="233" t="s">
        <v>205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240</v>
      </c>
      <c r="BM186" s="233" t="s">
        <v>558</v>
      </c>
    </row>
    <row r="187" spans="1:63" s="11" customFormat="1" ht="22.8" customHeight="1">
      <c r="A187" s="11"/>
      <c r="B187" s="207"/>
      <c r="C187" s="208"/>
      <c r="D187" s="209" t="s">
        <v>76</v>
      </c>
      <c r="E187" s="268" t="s">
        <v>1554</v>
      </c>
      <c r="F187" s="268" t="s">
        <v>1555</v>
      </c>
      <c r="G187" s="208"/>
      <c r="H187" s="208"/>
      <c r="I187" s="211"/>
      <c r="J187" s="269">
        <f>BK187</f>
        <v>0</v>
      </c>
      <c r="K187" s="208"/>
      <c r="L187" s="213"/>
      <c r="M187" s="214"/>
      <c r="N187" s="215"/>
      <c r="O187" s="215"/>
      <c r="P187" s="216">
        <f>SUM(P188:P236)</f>
        <v>0</v>
      </c>
      <c r="Q187" s="215"/>
      <c r="R187" s="216">
        <f>SUM(R188:R236)</f>
        <v>0</v>
      </c>
      <c r="S187" s="215"/>
      <c r="T187" s="217">
        <f>SUM(T188:T236)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18" t="s">
        <v>86</v>
      </c>
      <c r="AT187" s="219" t="s">
        <v>76</v>
      </c>
      <c r="AU187" s="219" t="s">
        <v>8</v>
      </c>
      <c r="AY187" s="218" t="s">
        <v>204</v>
      </c>
      <c r="BK187" s="220">
        <f>SUM(BK188:BK236)</f>
        <v>0</v>
      </c>
    </row>
    <row r="188" spans="1:65" s="2" customFormat="1" ht="21.75" customHeight="1">
      <c r="A188" s="38"/>
      <c r="B188" s="39"/>
      <c r="C188" s="221" t="s">
        <v>618</v>
      </c>
      <c r="D188" s="221" t="s">
        <v>205</v>
      </c>
      <c r="E188" s="222" t="s">
        <v>1556</v>
      </c>
      <c r="F188" s="223" t="s">
        <v>1557</v>
      </c>
      <c r="G188" s="224" t="s">
        <v>473</v>
      </c>
      <c r="H188" s="225">
        <v>65</v>
      </c>
      <c r="I188" s="226"/>
      <c r="J188" s="227">
        <f>ROUND(I188*H188,0)</f>
        <v>0</v>
      </c>
      <c r="K188" s="228"/>
      <c r="L188" s="44"/>
      <c r="M188" s="229" t="s">
        <v>1</v>
      </c>
      <c r="N188" s="230" t="s">
        <v>42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240</v>
      </c>
      <c r="AT188" s="233" t="s">
        <v>205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240</v>
      </c>
      <c r="BM188" s="233" t="s">
        <v>566</v>
      </c>
    </row>
    <row r="189" spans="1:65" s="2" customFormat="1" ht="21.75" customHeight="1">
      <c r="A189" s="38"/>
      <c r="B189" s="39"/>
      <c r="C189" s="221" t="s">
        <v>524</v>
      </c>
      <c r="D189" s="221" t="s">
        <v>205</v>
      </c>
      <c r="E189" s="222" t="s">
        <v>1558</v>
      </c>
      <c r="F189" s="223" t="s">
        <v>1559</v>
      </c>
      <c r="G189" s="224" t="s">
        <v>473</v>
      </c>
      <c r="H189" s="225">
        <v>14</v>
      </c>
      <c r="I189" s="226"/>
      <c r="J189" s="227">
        <f>ROUND(I189*H189,0)</f>
        <v>0</v>
      </c>
      <c r="K189" s="228"/>
      <c r="L189" s="44"/>
      <c r="M189" s="229" t="s">
        <v>1</v>
      </c>
      <c r="N189" s="230" t="s">
        <v>42</v>
      </c>
      <c r="O189" s="91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240</v>
      </c>
      <c r="AT189" s="233" t="s">
        <v>205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240</v>
      </c>
      <c r="BM189" s="233" t="s">
        <v>569</v>
      </c>
    </row>
    <row r="190" spans="1:65" s="2" customFormat="1" ht="21.75" customHeight="1">
      <c r="A190" s="38"/>
      <c r="B190" s="39"/>
      <c r="C190" s="221" t="s">
        <v>626</v>
      </c>
      <c r="D190" s="221" t="s">
        <v>205</v>
      </c>
      <c r="E190" s="222" t="s">
        <v>1560</v>
      </c>
      <c r="F190" s="223" t="s">
        <v>1561</v>
      </c>
      <c r="G190" s="224" t="s">
        <v>473</v>
      </c>
      <c r="H190" s="225">
        <v>24</v>
      </c>
      <c r="I190" s="226"/>
      <c r="J190" s="227">
        <f>ROUND(I190*H190,0)</f>
        <v>0</v>
      </c>
      <c r="K190" s="228"/>
      <c r="L190" s="44"/>
      <c r="M190" s="229" t="s">
        <v>1</v>
      </c>
      <c r="N190" s="230" t="s">
        <v>42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240</v>
      </c>
      <c r="AT190" s="233" t="s">
        <v>205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240</v>
      </c>
      <c r="BM190" s="233" t="s">
        <v>572</v>
      </c>
    </row>
    <row r="191" spans="1:65" s="2" customFormat="1" ht="16.5" customHeight="1">
      <c r="A191" s="38"/>
      <c r="B191" s="39"/>
      <c r="C191" s="221" t="s">
        <v>527</v>
      </c>
      <c r="D191" s="221" t="s">
        <v>205</v>
      </c>
      <c r="E191" s="222" t="s">
        <v>1562</v>
      </c>
      <c r="F191" s="223" t="s">
        <v>1563</v>
      </c>
      <c r="G191" s="224" t="s">
        <v>473</v>
      </c>
      <c r="H191" s="225">
        <v>6</v>
      </c>
      <c r="I191" s="226"/>
      <c r="J191" s="227">
        <f>ROUND(I191*H191,0)</f>
        <v>0</v>
      </c>
      <c r="K191" s="228"/>
      <c r="L191" s="44"/>
      <c r="M191" s="229" t="s">
        <v>1</v>
      </c>
      <c r="N191" s="23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240</v>
      </c>
      <c r="AT191" s="233" t="s">
        <v>205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240</v>
      </c>
      <c r="BM191" s="233" t="s">
        <v>576</v>
      </c>
    </row>
    <row r="192" spans="1:65" s="2" customFormat="1" ht="21.75" customHeight="1">
      <c r="A192" s="38"/>
      <c r="B192" s="39"/>
      <c r="C192" s="221" t="s">
        <v>633</v>
      </c>
      <c r="D192" s="221" t="s">
        <v>205</v>
      </c>
      <c r="E192" s="222" t="s">
        <v>1564</v>
      </c>
      <c r="F192" s="223" t="s">
        <v>1565</v>
      </c>
      <c r="G192" s="224" t="s">
        <v>473</v>
      </c>
      <c r="H192" s="225">
        <v>24</v>
      </c>
      <c r="I192" s="226"/>
      <c r="J192" s="227">
        <f>ROUND(I192*H192,0)</f>
        <v>0</v>
      </c>
      <c r="K192" s="228"/>
      <c r="L192" s="44"/>
      <c r="M192" s="229" t="s">
        <v>1</v>
      </c>
      <c r="N192" s="23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240</v>
      </c>
      <c r="AT192" s="233" t="s">
        <v>205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240</v>
      </c>
      <c r="BM192" s="233" t="s">
        <v>580</v>
      </c>
    </row>
    <row r="193" spans="1:65" s="2" customFormat="1" ht="21.75" customHeight="1">
      <c r="A193" s="38"/>
      <c r="B193" s="39"/>
      <c r="C193" s="221" t="s">
        <v>530</v>
      </c>
      <c r="D193" s="221" t="s">
        <v>205</v>
      </c>
      <c r="E193" s="222" t="s">
        <v>1566</v>
      </c>
      <c r="F193" s="223" t="s">
        <v>1567</v>
      </c>
      <c r="G193" s="224" t="s">
        <v>473</v>
      </c>
      <c r="H193" s="225">
        <v>24</v>
      </c>
      <c r="I193" s="226"/>
      <c r="J193" s="227">
        <f>ROUND(I193*H193,0)</f>
        <v>0</v>
      </c>
      <c r="K193" s="228"/>
      <c r="L193" s="44"/>
      <c r="M193" s="229" t="s">
        <v>1</v>
      </c>
      <c r="N193" s="230" t="s">
        <v>42</v>
      </c>
      <c r="O193" s="91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240</v>
      </c>
      <c r="AT193" s="233" t="s">
        <v>205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240</v>
      </c>
      <c r="BM193" s="233" t="s">
        <v>588</v>
      </c>
    </row>
    <row r="194" spans="1:65" s="2" customFormat="1" ht="21.75" customHeight="1">
      <c r="A194" s="38"/>
      <c r="B194" s="39"/>
      <c r="C194" s="221" t="s">
        <v>640</v>
      </c>
      <c r="D194" s="221" t="s">
        <v>205</v>
      </c>
      <c r="E194" s="222" t="s">
        <v>1568</v>
      </c>
      <c r="F194" s="223" t="s">
        <v>1569</v>
      </c>
      <c r="G194" s="224" t="s">
        <v>473</v>
      </c>
      <c r="H194" s="225">
        <v>30</v>
      </c>
      <c r="I194" s="226"/>
      <c r="J194" s="227">
        <f>ROUND(I194*H194,0)</f>
        <v>0</v>
      </c>
      <c r="K194" s="228"/>
      <c r="L194" s="44"/>
      <c r="M194" s="229" t="s">
        <v>1</v>
      </c>
      <c r="N194" s="230" t="s">
        <v>42</v>
      </c>
      <c r="O194" s="9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240</v>
      </c>
      <c r="AT194" s="233" t="s">
        <v>205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240</v>
      </c>
      <c r="BM194" s="233" t="s">
        <v>592</v>
      </c>
    </row>
    <row r="195" spans="1:65" s="2" customFormat="1" ht="21.75" customHeight="1">
      <c r="A195" s="38"/>
      <c r="B195" s="39"/>
      <c r="C195" s="221" t="s">
        <v>534</v>
      </c>
      <c r="D195" s="221" t="s">
        <v>205</v>
      </c>
      <c r="E195" s="222" t="s">
        <v>1570</v>
      </c>
      <c r="F195" s="223" t="s">
        <v>1571</v>
      </c>
      <c r="G195" s="224" t="s">
        <v>473</v>
      </c>
      <c r="H195" s="225">
        <v>60</v>
      </c>
      <c r="I195" s="226"/>
      <c r="J195" s="227">
        <f>ROUND(I195*H195,0)</f>
        <v>0</v>
      </c>
      <c r="K195" s="228"/>
      <c r="L195" s="44"/>
      <c r="M195" s="229" t="s">
        <v>1</v>
      </c>
      <c r="N195" s="230" t="s">
        <v>42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240</v>
      </c>
      <c r="AT195" s="233" t="s">
        <v>205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240</v>
      </c>
      <c r="BM195" s="233" t="s">
        <v>596</v>
      </c>
    </row>
    <row r="196" spans="1:65" s="2" customFormat="1" ht="21.75" customHeight="1">
      <c r="A196" s="38"/>
      <c r="B196" s="39"/>
      <c r="C196" s="221" t="s">
        <v>647</v>
      </c>
      <c r="D196" s="221" t="s">
        <v>205</v>
      </c>
      <c r="E196" s="222" t="s">
        <v>1572</v>
      </c>
      <c r="F196" s="223" t="s">
        <v>1573</v>
      </c>
      <c r="G196" s="224" t="s">
        <v>274</v>
      </c>
      <c r="H196" s="225">
        <v>4</v>
      </c>
      <c r="I196" s="226"/>
      <c r="J196" s="227">
        <f>ROUND(I196*H196,0)</f>
        <v>0</v>
      </c>
      <c r="K196" s="228"/>
      <c r="L196" s="44"/>
      <c r="M196" s="229" t="s">
        <v>1</v>
      </c>
      <c r="N196" s="230" t="s">
        <v>42</v>
      </c>
      <c r="O196" s="91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3" t="s">
        <v>240</v>
      </c>
      <c r="AT196" s="233" t="s">
        <v>205</v>
      </c>
      <c r="AU196" s="233" t="s">
        <v>86</v>
      </c>
      <c r="AY196" s="17" t="s">
        <v>204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8</v>
      </c>
      <c r="BK196" s="234">
        <f>ROUND(I196*H196,0)</f>
        <v>0</v>
      </c>
      <c r="BL196" s="17" t="s">
        <v>240</v>
      </c>
      <c r="BM196" s="233" t="s">
        <v>791</v>
      </c>
    </row>
    <row r="197" spans="1:65" s="2" customFormat="1" ht="33" customHeight="1">
      <c r="A197" s="38"/>
      <c r="B197" s="39"/>
      <c r="C197" s="221" t="s">
        <v>537</v>
      </c>
      <c r="D197" s="221" t="s">
        <v>205</v>
      </c>
      <c r="E197" s="222" t="s">
        <v>1574</v>
      </c>
      <c r="F197" s="223" t="s">
        <v>1575</v>
      </c>
      <c r="G197" s="224" t="s">
        <v>473</v>
      </c>
      <c r="H197" s="225">
        <v>79</v>
      </c>
      <c r="I197" s="226"/>
      <c r="J197" s="227">
        <f>ROUND(I197*H197,0)</f>
        <v>0</v>
      </c>
      <c r="K197" s="228"/>
      <c r="L197" s="44"/>
      <c r="M197" s="229" t="s">
        <v>1</v>
      </c>
      <c r="N197" s="230" t="s">
        <v>42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240</v>
      </c>
      <c r="AT197" s="233" t="s">
        <v>205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240</v>
      </c>
      <c r="BM197" s="233" t="s">
        <v>799</v>
      </c>
    </row>
    <row r="198" spans="1:65" s="2" customFormat="1" ht="33" customHeight="1">
      <c r="A198" s="38"/>
      <c r="B198" s="39"/>
      <c r="C198" s="221" t="s">
        <v>654</v>
      </c>
      <c r="D198" s="221" t="s">
        <v>205</v>
      </c>
      <c r="E198" s="222" t="s">
        <v>1576</v>
      </c>
      <c r="F198" s="223" t="s">
        <v>1577</v>
      </c>
      <c r="G198" s="224" t="s">
        <v>473</v>
      </c>
      <c r="H198" s="225">
        <v>24</v>
      </c>
      <c r="I198" s="226"/>
      <c r="J198" s="227">
        <f>ROUND(I198*H198,0)</f>
        <v>0</v>
      </c>
      <c r="K198" s="228"/>
      <c r="L198" s="44"/>
      <c r="M198" s="229" t="s">
        <v>1</v>
      </c>
      <c r="N198" s="230" t="s">
        <v>42</v>
      </c>
      <c r="O198" s="91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240</v>
      </c>
      <c r="AT198" s="233" t="s">
        <v>205</v>
      </c>
      <c r="AU198" s="233" t="s">
        <v>86</v>
      </c>
      <c r="AY198" s="17" t="s">
        <v>204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</v>
      </c>
      <c r="BK198" s="234">
        <f>ROUND(I198*H198,0)</f>
        <v>0</v>
      </c>
      <c r="BL198" s="17" t="s">
        <v>240</v>
      </c>
      <c r="BM198" s="233" t="s">
        <v>702</v>
      </c>
    </row>
    <row r="199" spans="1:65" s="2" customFormat="1" ht="33" customHeight="1">
      <c r="A199" s="38"/>
      <c r="B199" s="39"/>
      <c r="C199" s="221" t="s">
        <v>540</v>
      </c>
      <c r="D199" s="221" t="s">
        <v>205</v>
      </c>
      <c r="E199" s="222" t="s">
        <v>1578</v>
      </c>
      <c r="F199" s="223" t="s">
        <v>1579</v>
      </c>
      <c r="G199" s="224" t="s">
        <v>473</v>
      </c>
      <c r="H199" s="225">
        <v>24</v>
      </c>
      <c r="I199" s="226"/>
      <c r="J199" s="227">
        <f>ROUND(I199*H199,0)</f>
        <v>0</v>
      </c>
      <c r="K199" s="228"/>
      <c r="L199" s="44"/>
      <c r="M199" s="229" t="s">
        <v>1</v>
      </c>
      <c r="N199" s="230" t="s">
        <v>42</v>
      </c>
      <c r="O199" s="91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240</v>
      </c>
      <c r="AT199" s="233" t="s">
        <v>205</v>
      </c>
      <c r="AU199" s="233" t="s">
        <v>86</v>
      </c>
      <c r="AY199" s="17" t="s">
        <v>204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</v>
      </c>
      <c r="BK199" s="234">
        <f>ROUND(I199*H199,0)</f>
        <v>0</v>
      </c>
      <c r="BL199" s="17" t="s">
        <v>240</v>
      </c>
      <c r="BM199" s="233" t="s">
        <v>707</v>
      </c>
    </row>
    <row r="200" spans="1:65" s="2" customFormat="1" ht="33" customHeight="1">
      <c r="A200" s="38"/>
      <c r="B200" s="39"/>
      <c r="C200" s="221" t="s">
        <v>662</v>
      </c>
      <c r="D200" s="221" t="s">
        <v>205</v>
      </c>
      <c r="E200" s="222" t="s">
        <v>1580</v>
      </c>
      <c r="F200" s="223" t="s">
        <v>1581</v>
      </c>
      <c r="G200" s="224" t="s">
        <v>473</v>
      </c>
      <c r="H200" s="225">
        <v>114</v>
      </c>
      <c r="I200" s="226"/>
      <c r="J200" s="227">
        <f>ROUND(I200*H200,0)</f>
        <v>0</v>
      </c>
      <c r="K200" s="228"/>
      <c r="L200" s="44"/>
      <c r="M200" s="229" t="s">
        <v>1</v>
      </c>
      <c r="N200" s="230" t="s">
        <v>42</v>
      </c>
      <c r="O200" s="91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240</v>
      </c>
      <c r="AT200" s="233" t="s">
        <v>205</v>
      </c>
      <c r="AU200" s="233" t="s">
        <v>86</v>
      </c>
      <c r="AY200" s="17" t="s">
        <v>204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</v>
      </c>
      <c r="BK200" s="234">
        <f>ROUND(I200*H200,0)</f>
        <v>0</v>
      </c>
      <c r="BL200" s="17" t="s">
        <v>240</v>
      </c>
      <c r="BM200" s="233" t="s">
        <v>712</v>
      </c>
    </row>
    <row r="201" spans="1:65" s="2" customFormat="1" ht="16.5" customHeight="1">
      <c r="A201" s="38"/>
      <c r="B201" s="39"/>
      <c r="C201" s="221" t="s">
        <v>673</v>
      </c>
      <c r="D201" s="221" t="s">
        <v>205</v>
      </c>
      <c r="E201" s="222" t="s">
        <v>1582</v>
      </c>
      <c r="F201" s="223" t="s">
        <v>1583</v>
      </c>
      <c r="G201" s="224" t="s">
        <v>473</v>
      </c>
      <c r="H201" s="225">
        <v>24</v>
      </c>
      <c r="I201" s="226"/>
      <c r="J201" s="227">
        <f>ROUND(I201*H201,0)</f>
        <v>0</v>
      </c>
      <c r="K201" s="228"/>
      <c r="L201" s="44"/>
      <c r="M201" s="229" t="s">
        <v>1</v>
      </c>
      <c r="N201" s="230" t="s">
        <v>42</v>
      </c>
      <c r="O201" s="91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240</v>
      </c>
      <c r="AT201" s="233" t="s">
        <v>205</v>
      </c>
      <c r="AU201" s="233" t="s">
        <v>86</v>
      </c>
      <c r="AY201" s="17" t="s">
        <v>204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</v>
      </c>
      <c r="BK201" s="234">
        <f>ROUND(I201*H201,0)</f>
        <v>0</v>
      </c>
      <c r="BL201" s="17" t="s">
        <v>240</v>
      </c>
      <c r="BM201" s="233" t="s">
        <v>833</v>
      </c>
    </row>
    <row r="202" spans="1:65" s="2" customFormat="1" ht="16.5" customHeight="1">
      <c r="A202" s="38"/>
      <c r="B202" s="39"/>
      <c r="C202" s="221" t="s">
        <v>677</v>
      </c>
      <c r="D202" s="221" t="s">
        <v>205</v>
      </c>
      <c r="E202" s="222" t="s">
        <v>1584</v>
      </c>
      <c r="F202" s="223" t="s">
        <v>1585</v>
      </c>
      <c r="G202" s="224" t="s">
        <v>473</v>
      </c>
      <c r="H202" s="225">
        <v>24</v>
      </c>
      <c r="I202" s="226"/>
      <c r="J202" s="227">
        <f>ROUND(I202*H202,0)</f>
        <v>0</v>
      </c>
      <c r="K202" s="228"/>
      <c r="L202" s="44"/>
      <c r="M202" s="229" t="s">
        <v>1</v>
      </c>
      <c r="N202" s="230" t="s">
        <v>42</v>
      </c>
      <c r="O202" s="91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240</v>
      </c>
      <c r="AT202" s="233" t="s">
        <v>205</v>
      </c>
      <c r="AU202" s="233" t="s">
        <v>86</v>
      </c>
      <c r="AY202" s="17" t="s">
        <v>204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</v>
      </c>
      <c r="BK202" s="234">
        <f>ROUND(I202*H202,0)</f>
        <v>0</v>
      </c>
      <c r="BL202" s="17" t="s">
        <v>240</v>
      </c>
      <c r="BM202" s="233" t="s">
        <v>720</v>
      </c>
    </row>
    <row r="203" spans="1:65" s="2" customFormat="1" ht="16.5" customHeight="1">
      <c r="A203" s="38"/>
      <c r="B203" s="39"/>
      <c r="C203" s="221" t="s">
        <v>544</v>
      </c>
      <c r="D203" s="221" t="s">
        <v>205</v>
      </c>
      <c r="E203" s="222" t="s">
        <v>1586</v>
      </c>
      <c r="F203" s="223" t="s">
        <v>1587</v>
      </c>
      <c r="G203" s="224" t="s">
        <v>473</v>
      </c>
      <c r="H203" s="225">
        <v>30</v>
      </c>
      <c r="I203" s="226"/>
      <c r="J203" s="227">
        <f>ROUND(I203*H203,0)</f>
        <v>0</v>
      </c>
      <c r="K203" s="228"/>
      <c r="L203" s="44"/>
      <c r="M203" s="229" t="s">
        <v>1</v>
      </c>
      <c r="N203" s="230" t="s">
        <v>42</v>
      </c>
      <c r="O203" s="91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240</v>
      </c>
      <c r="AT203" s="233" t="s">
        <v>205</v>
      </c>
      <c r="AU203" s="233" t="s">
        <v>86</v>
      </c>
      <c r="AY203" s="17" t="s">
        <v>204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</v>
      </c>
      <c r="BK203" s="234">
        <f>ROUND(I203*H203,0)</f>
        <v>0</v>
      </c>
      <c r="BL203" s="17" t="s">
        <v>240</v>
      </c>
      <c r="BM203" s="233" t="s">
        <v>723</v>
      </c>
    </row>
    <row r="204" spans="1:65" s="2" customFormat="1" ht="16.5" customHeight="1">
      <c r="A204" s="38"/>
      <c r="B204" s="39"/>
      <c r="C204" s="221" t="s">
        <v>686</v>
      </c>
      <c r="D204" s="221" t="s">
        <v>205</v>
      </c>
      <c r="E204" s="222" t="s">
        <v>1588</v>
      </c>
      <c r="F204" s="223" t="s">
        <v>1589</v>
      </c>
      <c r="G204" s="224" t="s">
        <v>473</v>
      </c>
      <c r="H204" s="225">
        <v>60</v>
      </c>
      <c r="I204" s="226"/>
      <c r="J204" s="227">
        <f>ROUND(I204*H204,0)</f>
        <v>0</v>
      </c>
      <c r="K204" s="228"/>
      <c r="L204" s="44"/>
      <c r="M204" s="229" t="s">
        <v>1</v>
      </c>
      <c r="N204" s="230" t="s">
        <v>42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240</v>
      </c>
      <c r="AT204" s="233" t="s">
        <v>205</v>
      </c>
      <c r="AU204" s="233" t="s">
        <v>86</v>
      </c>
      <c r="AY204" s="17" t="s">
        <v>204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</v>
      </c>
      <c r="BK204" s="234">
        <f>ROUND(I204*H204,0)</f>
        <v>0</v>
      </c>
      <c r="BL204" s="17" t="s">
        <v>240</v>
      </c>
      <c r="BM204" s="233" t="s">
        <v>202</v>
      </c>
    </row>
    <row r="205" spans="1:65" s="2" customFormat="1" ht="16.5" customHeight="1">
      <c r="A205" s="38"/>
      <c r="B205" s="39"/>
      <c r="C205" s="221" t="s">
        <v>548</v>
      </c>
      <c r="D205" s="221" t="s">
        <v>205</v>
      </c>
      <c r="E205" s="222" t="s">
        <v>1590</v>
      </c>
      <c r="F205" s="223" t="s">
        <v>1591</v>
      </c>
      <c r="G205" s="224" t="s">
        <v>274</v>
      </c>
      <c r="H205" s="225">
        <v>40</v>
      </c>
      <c r="I205" s="226"/>
      <c r="J205" s="227">
        <f>ROUND(I205*H205,0)</f>
        <v>0</v>
      </c>
      <c r="K205" s="228"/>
      <c r="L205" s="44"/>
      <c r="M205" s="229" t="s">
        <v>1</v>
      </c>
      <c r="N205" s="230" t="s">
        <v>42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240</v>
      </c>
      <c r="AT205" s="233" t="s">
        <v>205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240</v>
      </c>
      <c r="BM205" s="233" t="s">
        <v>154</v>
      </c>
    </row>
    <row r="206" spans="1:65" s="2" customFormat="1" ht="33" customHeight="1">
      <c r="A206" s="38"/>
      <c r="B206" s="39"/>
      <c r="C206" s="221" t="s">
        <v>699</v>
      </c>
      <c r="D206" s="221" t="s">
        <v>205</v>
      </c>
      <c r="E206" s="222" t="s">
        <v>1592</v>
      </c>
      <c r="F206" s="223" t="s">
        <v>1593</v>
      </c>
      <c r="G206" s="224" t="s">
        <v>274</v>
      </c>
      <c r="H206" s="225">
        <v>1</v>
      </c>
      <c r="I206" s="226"/>
      <c r="J206" s="227">
        <f>ROUND(I206*H206,0)</f>
        <v>0</v>
      </c>
      <c r="K206" s="228"/>
      <c r="L206" s="44"/>
      <c r="M206" s="229" t="s">
        <v>1</v>
      </c>
      <c r="N206" s="230" t="s">
        <v>42</v>
      </c>
      <c r="O206" s="91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240</v>
      </c>
      <c r="AT206" s="233" t="s">
        <v>205</v>
      </c>
      <c r="AU206" s="233" t="s">
        <v>86</v>
      </c>
      <c r="AY206" s="17" t="s">
        <v>204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</v>
      </c>
      <c r="BK206" s="234">
        <f>ROUND(I206*H206,0)</f>
        <v>0</v>
      </c>
      <c r="BL206" s="17" t="s">
        <v>240</v>
      </c>
      <c r="BM206" s="233" t="s">
        <v>738</v>
      </c>
    </row>
    <row r="207" spans="1:65" s="2" customFormat="1" ht="44.25" customHeight="1">
      <c r="A207" s="38"/>
      <c r="B207" s="39"/>
      <c r="C207" s="280" t="s">
        <v>554</v>
      </c>
      <c r="D207" s="280" t="s">
        <v>366</v>
      </c>
      <c r="E207" s="281" t="s">
        <v>1594</v>
      </c>
      <c r="F207" s="282" t="s">
        <v>1595</v>
      </c>
      <c r="G207" s="283" t="s">
        <v>274</v>
      </c>
      <c r="H207" s="284">
        <v>1</v>
      </c>
      <c r="I207" s="285"/>
      <c r="J207" s="286">
        <f>ROUND(I207*H207,0)</f>
        <v>0</v>
      </c>
      <c r="K207" s="287"/>
      <c r="L207" s="288"/>
      <c r="M207" s="289" t="s">
        <v>1</v>
      </c>
      <c r="N207" s="290" t="s">
        <v>42</v>
      </c>
      <c r="O207" s="91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3" t="s">
        <v>488</v>
      </c>
      <c r="AT207" s="233" t="s">
        <v>366</v>
      </c>
      <c r="AU207" s="233" t="s">
        <v>86</v>
      </c>
      <c r="AY207" s="17" t="s">
        <v>204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8</v>
      </c>
      <c r="BK207" s="234">
        <f>ROUND(I207*H207,0)</f>
        <v>0</v>
      </c>
      <c r="BL207" s="17" t="s">
        <v>240</v>
      </c>
      <c r="BM207" s="233" t="s">
        <v>880</v>
      </c>
    </row>
    <row r="208" spans="1:65" s="2" customFormat="1" ht="21.75" customHeight="1">
      <c r="A208" s="38"/>
      <c r="B208" s="39"/>
      <c r="C208" s="221" t="s">
        <v>709</v>
      </c>
      <c r="D208" s="221" t="s">
        <v>205</v>
      </c>
      <c r="E208" s="222" t="s">
        <v>1596</v>
      </c>
      <c r="F208" s="223" t="s">
        <v>1597</v>
      </c>
      <c r="G208" s="224" t="s">
        <v>274</v>
      </c>
      <c r="H208" s="225">
        <v>40</v>
      </c>
      <c r="I208" s="226"/>
      <c r="J208" s="227">
        <f>ROUND(I208*H208,0)</f>
        <v>0</v>
      </c>
      <c r="K208" s="228"/>
      <c r="L208" s="44"/>
      <c r="M208" s="229" t="s">
        <v>1</v>
      </c>
      <c r="N208" s="230" t="s">
        <v>42</v>
      </c>
      <c r="O208" s="91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240</v>
      </c>
      <c r="AT208" s="233" t="s">
        <v>205</v>
      </c>
      <c r="AU208" s="233" t="s">
        <v>86</v>
      </c>
      <c r="AY208" s="17" t="s">
        <v>204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</v>
      </c>
      <c r="BK208" s="234">
        <f>ROUND(I208*H208,0)</f>
        <v>0</v>
      </c>
      <c r="BL208" s="17" t="s">
        <v>240</v>
      </c>
      <c r="BM208" s="233" t="s">
        <v>890</v>
      </c>
    </row>
    <row r="209" spans="1:65" s="2" customFormat="1" ht="21.75" customHeight="1">
      <c r="A209" s="38"/>
      <c r="B209" s="39"/>
      <c r="C209" s="221" t="s">
        <v>558</v>
      </c>
      <c r="D209" s="221" t="s">
        <v>205</v>
      </c>
      <c r="E209" s="222" t="s">
        <v>1598</v>
      </c>
      <c r="F209" s="223" t="s">
        <v>1599</v>
      </c>
      <c r="G209" s="224" t="s">
        <v>274</v>
      </c>
      <c r="H209" s="225">
        <v>18</v>
      </c>
      <c r="I209" s="226"/>
      <c r="J209" s="227">
        <f>ROUND(I209*H209,0)</f>
        <v>0</v>
      </c>
      <c r="K209" s="228"/>
      <c r="L209" s="44"/>
      <c r="M209" s="229" t="s">
        <v>1</v>
      </c>
      <c r="N209" s="230" t="s">
        <v>42</v>
      </c>
      <c r="O209" s="91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240</v>
      </c>
      <c r="AT209" s="233" t="s">
        <v>205</v>
      </c>
      <c r="AU209" s="233" t="s">
        <v>86</v>
      </c>
      <c r="AY209" s="17" t="s">
        <v>204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</v>
      </c>
      <c r="BK209" s="234">
        <f>ROUND(I209*H209,0)</f>
        <v>0</v>
      </c>
      <c r="BL209" s="17" t="s">
        <v>240</v>
      </c>
      <c r="BM209" s="233" t="s">
        <v>744</v>
      </c>
    </row>
    <row r="210" spans="1:65" s="2" customFormat="1" ht="21.75" customHeight="1">
      <c r="A210" s="38"/>
      <c r="B210" s="39"/>
      <c r="C210" s="221" t="s">
        <v>717</v>
      </c>
      <c r="D210" s="221" t="s">
        <v>205</v>
      </c>
      <c r="E210" s="222" t="s">
        <v>1600</v>
      </c>
      <c r="F210" s="223" t="s">
        <v>1601</v>
      </c>
      <c r="G210" s="224" t="s">
        <v>274</v>
      </c>
      <c r="H210" s="225">
        <v>8</v>
      </c>
      <c r="I210" s="226"/>
      <c r="J210" s="227">
        <f>ROUND(I210*H210,0)</f>
        <v>0</v>
      </c>
      <c r="K210" s="228"/>
      <c r="L210" s="44"/>
      <c r="M210" s="229" t="s">
        <v>1</v>
      </c>
      <c r="N210" s="230" t="s">
        <v>42</v>
      </c>
      <c r="O210" s="91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240</v>
      </c>
      <c r="AT210" s="233" t="s">
        <v>205</v>
      </c>
      <c r="AU210" s="233" t="s">
        <v>86</v>
      </c>
      <c r="AY210" s="17" t="s">
        <v>204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</v>
      </c>
      <c r="BK210" s="234">
        <f>ROUND(I210*H210,0)</f>
        <v>0</v>
      </c>
      <c r="BL210" s="17" t="s">
        <v>240</v>
      </c>
      <c r="BM210" s="233" t="s">
        <v>157</v>
      </c>
    </row>
    <row r="211" spans="1:65" s="2" customFormat="1" ht="21.75" customHeight="1">
      <c r="A211" s="38"/>
      <c r="B211" s="39"/>
      <c r="C211" s="221" t="s">
        <v>566</v>
      </c>
      <c r="D211" s="221" t="s">
        <v>205</v>
      </c>
      <c r="E211" s="222" t="s">
        <v>1602</v>
      </c>
      <c r="F211" s="223" t="s">
        <v>1603</v>
      </c>
      <c r="G211" s="224" t="s">
        <v>274</v>
      </c>
      <c r="H211" s="225">
        <v>10</v>
      </c>
      <c r="I211" s="226"/>
      <c r="J211" s="227">
        <f>ROUND(I211*H211,0)</f>
        <v>0</v>
      </c>
      <c r="K211" s="228"/>
      <c r="L211" s="44"/>
      <c r="M211" s="229" t="s">
        <v>1</v>
      </c>
      <c r="N211" s="230" t="s">
        <v>42</v>
      </c>
      <c r="O211" s="91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3" t="s">
        <v>240</v>
      </c>
      <c r="AT211" s="233" t="s">
        <v>205</v>
      </c>
      <c r="AU211" s="233" t="s">
        <v>86</v>
      </c>
      <c r="AY211" s="17" t="s">
        <v>204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8</v>
      </c>
      <c r="BK211" s="234">
        <f>ROUND(I211*H211,0)</f>
        <v>0</v>
      </c>
      <c r="BL211" s="17" t="s">
        <v>240</v>
      </c>
      <c r="BM211" s="233" t="s">
        <v>763</v>
      </c>
    </row>
    <row r="212" spans="1:65" s="2" customFormat="1" ht="21.75" customHeight="1">
      <c r="A212" s="38"/>
      <c r="B212" s="39"/>
      <c r="C212" s="221" t="s">
        <v>730</v>
      </c>
      <c r="D212" s="221" t="s">
        <v>205</v>
      </c>
      <c r="E212" s="222" t="s">
        <v>1604</v>
      </c>
      <c r="F212" s="223" t="s">
        <v>1605</v>
      </c>
      <c r="G212" s="224" t="s">
        <v>274</v>
      </c>
      <c r="H212" s="225">
        <v>25</v>
      </c>
      <c r="I212" s="226"/>
      <c r="J212" s="227">
        <f>ROUND(I212*H212,0)</f>
        <v>0</v>
      </c>
      <c r="K212" s="228"/>
      <c r="L212" s="44"/>
      <c r="M212" s="229" t="s">
        <v>1</v>
      </c>
      <c r="N212" s="230" t="s">
        <v>42</v>
      </c>
      <c r="O212" s="91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240</v>
      </c>
      <c r="AT212" s="233" t="s">
        <v>205</v>
      </c>
      <c r="AU212" s="233" t="s">
        <v>86</v>
      </c>
      <c r="AY212" s="17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</v>
      </c>
      <c r="BK212" s="234">
        <f>ROUND(I212*H212,0)</f>
        <v>0</v>
      </c>
      <c r="BL212" s="17" t="s">
        <v>240</v>
      </c>
      <c r="BM212" s="233" t="s">
        <v>775</v>
      </c>
    </row>
    <row r="213" spans="1:65" s="2" customFormat="1" ht="21.75" customHeight="1">
      <c r="A213" s="38"/>
      <c r="B213" s="39"/>
      <c r="C213" s="221" t="s">
        <v>569</v>
      </c>
      <c r="D213" s="221" t="s">
        <v>205</v>
      </c>
      <c r="E213" s="222" t="s">
        <v>1606</v>
      </c>
      <c r="F213" s="223" t="s">
        <v>1607</v>
      </c>
      <c r="G213" s="224" t="s">
        <v>274</v>
      </c>
      <c r="H213" s="225">
        <v>2</v>
      </c>
      <c r="I213" s="226"/>
      <c r="J213" s="227">
        <f>ROUND(I213*H213,0)</f>
        <v>0</v>
      </c>
      <c r="K213" s="228"/>
      <c r="L213" s="44"/>
      <c r="M213" s="229" t="s">
        <v>1</v>
      </c>
      <c r="N213" s="230" t="s">
        <v>42</v>
      </c>
      <c r="O213" s="91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3" t="s">
        <v>240</v>
      </c>
      <c r="AT213" s="233" t="s">
        <v>205</v>
      </c>
      <c r="AU213" s="233" t="s">
        <v>86</v>
      </c>
      <c r="AY213" s="17" t="s">
        <v>204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7" t="s">
        <v>8</v>
      </c>
      <c r="BK213" s="234">
        <f>ROUND(I213*H213,0)</f>
        <v>0</v>
      </c>
      <c r="BL213" s="17" t="s">
        <v>240</v>
      </c>
      <c r="BM213" s="233" t="s">
        <v>780</v>
      </c>
    </row>
    <row r="214" spans="1:65" s="2" customFormat="1" ht="21.75" customHeight="1">
      <c r="A214" s="38"/>
      <c r="B214" s="39"/>
      <c r="C214" s="221" t="s">
        <v>735</v>
      </c>
      <c r="D214" s="221" t="s">
        <v>205</v>
      </c>
      <c r="E214" s="222" t="s">
        <v>1608</v>
      </c>
      <c r="F214" s="223" t="s">
        <v>1609</v>
      </c>
      <c r="G214" s="224" t="s">
        <v>274</v>
      </c>
      <c r="H214" s="225">
        <v>1</v>
      </c>
      <c r="I214" s="226"/>
      <c r="J214" s="227">
        <f>ROUND(I214*H214,0)</f>
        <v>0</v>
      </c>
      <c r="K214" s="228"/>
      <c r="L214" s="44"/>
      <c r="M214" s="229" t="s">
        <v>1</v>
      </c>
      <c r="N214" s="230" t="s">
        <v>42</v>
      </c>
      <c r="O214" s="91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240</v>
      </c>
      <c r="AT214" s="233" t="s">
        <v>205</v>
      </c>
      <c r="AU214" s="233" t="s">
        <v>86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240</v>
      </c>
      <c r="BM214" s="233" t="s">
        <v>784</v>
      </c>
    </row>
    <row r="215" spans="1:65" s="2" customFormat="1" ht="21.75" customHeight="1">
      <c r="A215" s="38"/>
      <c r="B215" s="39"/>
      <c r="C215" s="221" t="s">
        <v>572</v>
      </c>
      <c r="D215" s="221" t="s">
        <v>205</v>
      </c>
      <c r="E215" s="222" t="s">
        <v>1610</v>
      </c>
      <c r="F215" s="223" t="s">
        <v>1611</v>
      </c>
      <c r="G215" s="224" t="s">
        <v>274</v>
      </c>
      <c r="H215" s="225">
        <v>1</v>
      </c>
      <c r="I215" s="226"/>
      <c r="J215" s="227">
        <f>ROUND(I215*H215,0)</f>
        <v>0</v>
      </c>
      <c r="K215" s="228"/>
      <c r="L215" s="44"/>
      <c r="M215" s="229" t="s">
        <v>1</v>
      </c>
      <c r="N215" s="230" t="s">
        <v>42</v>
      </c>
      <c r="O215" s="91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3" t="s">
        <v>240</v>
      </c>
      <c r="AT215" s="233" t="s">
        <v>205</v>
      </c>
      <c r="AU215" s="233" t="s">
        <v>86</v>
      </c>
      <c r="AY215" s="17" t="s">
        <v>204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7" t="s">
        <v>8</v>
      </c>
      <c r="BK215" s="234">
        <f>ROUND(I215*H215,0)</f>
        <v>0</v>
      </c>
      <c r="BL215" s="17" t="s">
        <v>240</v>
      </c>
      <c r="BM215" s="233" t="s">
        <v>160</v>
      </c>
    </row>
    <row r="216" spans="1:65" s="2" customFormat="1" ht="21.75" customHeight="1">
      <c r="A216" s="38"/>
      <c r="B216" s="39"/>
      <c r="C216" s="221" t="s">
        <v>745</v>
      </c>
      <c r="D216" s="221" t="s">
        <v>205</v>
      </c>
      <c r="E216" s="222" t="s">
        <v>1612</v>
      </c>
      <c r="F216" s="223" t="s">
        <v>1613</v>
      </c>
      <c r="G216" s="224" t="s">
        <v>274</v>
      </c>
      <c r="H216" s="225">
        <v>1</v>
      </c>
      <c r="I216" s="226"/>
      <c r="J216" s="227">
        <f>ROUND(I216*H216,0)</f>
        <v>0</v>
      </c>
      <c r="K216" s="228"/>
      <c r="L216" s="44"/>
      <c r="M216" s="229" t="s">
        <v>1</v>
      </c>
      <c r="N216" s="230" t="s">
        <v>42</v>
      </c>
      <c r="O216" s="9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240</v>
      </c>
      <c r="AT216" s="233" t="s">
        <v>205</v>
      </c>
      <c r="AU216" s="233" t="s">
        <v>86</v>
      </c>
      <c r="AY216" s="17" t="s">
        <v>204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</v>
      </c>
      <c r="BK216" s="234">
        <f>ROUND(I216*H216,0)</f>
        <v>0</v>
      </c>
      <c r="BL216" s="17" t="s">
        <v>240</v>
      </c>
      <c r="BM216" s="233" t="s">
        <v>790</v>
      </c>
    </row>
    <row r="217" spans="1:65" s="2" customFormat="1" ht="21.75" customHeight="1">
      <c r="A217" s="38"/>
      <c r="B217" s="39"/>
      <c r="C217" s="221" t="s">
        <v>576</v>
      </c>
      <c r="D217" s="221" t="s">
        <v>205</v>
      </c>
      <c r="E217" s="222" t="s">
        <v>1614</v>
      </c>
      <c r="F217" s="223" t="s">
        <v>1615</v>
      </c>
      <c r="G217" s="224" t="s">
        <v>274</v>
      </c>
      <c r="H217" s="225">
        <v>1</v>
      </c>
      <c r="I217" s="226"/>
      <c r="J217" s="227">
        <f>ROUND(I217*H217,0)</f>
        <v>0</v>
      </c>
      <c r="K217" s="228"/>
      <c r="L217" s="44"/>
      <c r="M217" s="229" t="s">
        <v>1</v>
      </c>
      <c r="N217" s="230" t="s">
        <v>42</v>
      </c>
      <c r="O217" s="91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3" t="s">
        <v>240</v>
      </c>
      <c r="AT217" s="233" t="s">
        <v>205</v>
      </c>
      <c r="AU217" s="233" t="s">
        <v>86</v>
      </c>
      <c r="AY217" s="17" t="s">
        <v>204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7" t="s">
        <v>8</v>
      </c>
      <c r="BK217" s="234">
        <f>ROUND(I217*H217,0)</f>
        <v>0</v>
      </c>
      <c r="BL217" s="17" t="s">
        <v>240</v>
      </c>
      <c r="BM217" s="233" t="s">
        <v>794</v>
      </c>
    </row>
    <row r="218" spans="1:65" s="2" customFormat="1" ht="21.75" customHeight="1">
      <c r="A218" s="38"/>
      <c r="B218" s="39"/>
      <c r="C218" s="221" t="s">
        <v>751</v>
      </c>
      <c r="D218" s="221" t="s">
        <v>205</v>
      </c>
      <c r="E218" s="222" t="s">
        <v>1616</v>
      </c>
      <c r="F218" s="223" t="s">
        <v>1617</v>
      </c>
      <c r="G218" s="224" t="s">
        <v>274</v>
      </c>
      <c r="H218" s="225">
        <v>2</v>
      </c>
      <c r="I218" s="226"/>
      <c r="J218" s="227">
        <f>ROUND(I218*H218,0)</f>
        <v>0</v>
      </c>
      <c r="K218" s="228"/>
      <c r="L218" s="44"/>
      <c r="M218" s="229" t="s">
        <v>1</v>
      </c>
      <c r="N218" s="230" t="s">
        <v>42</v>
      </c>
      <c r="O218" s="91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240</v>
      </c>
      <c r="AT218" s="233" t="s">
        <v>205</v>
      </c>
      <c r="AU218" s="233" t="s">
        <v>86</v>
      </c>
      <c r="AY218" s="17" t="s">
        <v>204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</v>
      </c>
      <c r="BK218" s="234">
        <f>ROUND(I218*H218,0)</f>
        <v>0</v>
      </c>
      <c r="BL218" s="17" t="s">
        <v>240</v>
      </c>
      <c r="BM218" s="233" t="s">
        <v>807</v>
      </c>
    </row>
    <row r="219" spans="1:65" s="2" customFormat="1" ht="16.5" customHeight="1">
      <c r="A219" s="38"/>
      <c r="B219" s="39"/>
      <c r="C219" s="221" t="s">
        <v>580</v>
      </c>
      <c r="D219" s="221" t="s">
        <v>205</v>
      </c>
      <c r="E219" s="222" t="s">
        <v>1618</v>
      </c>
      <c r="F219" s="223" t="s">
        <v>1619</v>
      </c>
      <c r="G219" s="224" t="s">
        <v>274</v>
      </c>
      <c r="H219" s="225">
        <v>1</v>
      </c>
      <c r="I219" s="226"/>
      <c r="J219" s="227">
        <f>ROUND(I219*H219,0)</f>
        <v>0</v>
      </c>
      <c r="K219" s="228"/>
      <c r="L219" s="44"/>
      <c r="M219" s="229" t="s">
        <v>1</v>
      </c>
      <c r="N219" s="230" t="s">
        <v>42</v>
      </c>
      <c r="O219" s="91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3" t="s">
        <v>240</v>
      </c>
      <c r="AT219" s="233" t="s">
        <v>205</v>
      </c>
      <c r="AU219" s="233" t="s">
        <v>86</v>
      </c>
      <c r="AY219" s="17" t="s">
        <v>204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8</v>
      </c>
      <c r="BK219" s="234">
        <f>ROUND(I219*H219,0)</f>
        <v>0</v>
      </c>
      <c r="BL219" s="17" t="s">
        <v>240</v>
      </c>
      <c r="BM219" s="233" t="s">
        <v>815</v>
      </c>
    </row>
    <row r="220" spans="1:65" s="2" customFormat="1" ht="21.75" customHeight="1">
      <c r="A220" s="38"/>
      <c r="B220" s="39"/>
      <c r="C220" s="221" t="s">
        <v>760</v>
      </c>
      <c r="D220" s="221" t="s">
        <v>205</v>
      </c>
      <c r="E220" s="222" t="s">
        <v>1620</v>
      </c>
      <c r="F220" s="223" t="s">
        <v>1621</v>
      </c>
      <c r="G220" s="224" t="s">
        <v>274</v>
      </c>
      <c r="H220" s="225">
        <v>8</v>
      </c>
      <c r="I220" s="226"/>
      <c r="J220" s="227">
        <f>ROUND(I220*H220,0)</f>
        <v>0</v>
      </c>
      <c r="K220" s="228"/>
      <c r="L220" s="44"/>
      <c r="M220" s="229" t="s">
        <v>1</v>
      </c>
      <c r="N220" s="230" t="s">
        <v>42</v>
      </c>
      <c r="O220" s="91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240</v>
      </c>
      <c r="AT220" s="233" t="s">
        <v>205</v>
      </c>
      <c r="AU220" s="233" t="s">
        <v>86</v>
      </c>
      <c r="AY220" s="17" t="s">
        <v>204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</v>
      </c>
      <c r="BK220" s="234">
        <f>ROUND(I220*H220,0)</f>
        <v>0</v>
      </c>
      <c r="BL220" s="17" t="s">
        <v>240</v>
      </c>
      <c r="BM220" s="233" t="s">
        <v>163</v>
      </c>
    </row>
    <row r="221" spans="1:65" s="2" customFormat="1" ht="21.75" customHeight="1">
      <c r="A221" s="38"/>
      <c r="B221" s="39"/>
      <c r="C221" s="221" t="s">
        <v>588</v>
      </c>
      <c r="D221" s="221" t="s">
        <v>205</v>
      </c>
      <c r="E221" s="222" t="s">
        <v>1622</v>
      </c>
      <c r="F221" s="223" t="s">
        <v>1623</v>
      </c>
      <c r="G221" s="224" t="s">
        <v>274</v>
      </c>
      <c r="H221" s="225">
        <v>2</v>
      </c>
      <c r="I221" s="226"/>
      <c r="J221" s="227">
        <f>ROUND(I221*H221,0)</f>
        <v>0</v>
      </c>
      <c r="K221" s="228"/>
      <c r="L221" s="44"/>
      <c r="M221" s="229" t="s">
        <v>1</v>
      </c>
      <c r="N221" s="230" t="s">
        <v>42</v>
      </c>
      <c r="O221" s="91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3" t="s">
        <v>240</v>
      </c>
      <c r="AT221" s="233" t="s">
        <v>205</v>
      </c>
      <c r="AU221" s="233" t="s">
        <v>86</v>
      </c>
      <c r="AY221" s="17" t="s">
        <v>204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8</v>
      </c>
      <c r="BK221" s="234">
        <f>ROUND(I221*H221,0)</f>
        <v>0</v>
      </c>
      <c r="BL221" s="17" t="s">
        <v>240</v>
      </c>
      <c r="BM221" s="233" t="s">
        <v>821</v>
      </c>
    </row>
    <row r="222" spans="1:65" s="2" customFormat="1" ht="21.75" customHeight="1">
      <c r="A222" s="38"/>
      <c r="B222" s="39"/>
      <c r="C222" s="221" t="s">
        <v>772</v>
      </c>
      <c r="D222" s="221" t="s">
        <v>205</v>
      </c>
      <c r="E222" s="222" t="s">
        <v>1624</v>
      </c>
      <c r="F222" s="223" t="s">
        <v>1625</v>
      </c>
      <c r="G222" s="224" t="s">
        <v>274</v>
      </c>
      <c r="H222" s="225">
        <v>9</v>
      </c>
      <c r="I222" s="226"/>
      <c r="J222" s="227">
        <f>ROUND(I222*H222,0)</f>
        <v>0</v>
      </c>
      <c r="K222" s="228"/>
      <c r="L222" s="44"/>
      <c r="M222" s="229" t="s">
        <v>1</v>
      </c>
      <c r="N222" s="230" t="s">
        <v>42</v>
      </c>
      <c r="O222" s="91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240</v>
      </c>
      <c r="AT222" s="233" t="s">
        <v>205</v>
      </c>
      <c r="AU222" s="233" t="s">
        <v>86</v>
      </c>
      <c r="AY222" s="17" t="s">
        <v>204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</v>
      </c>
      <c r="BK222" s="234">
        <f>ROUND(I222*H222,0)</f>
        <v>0</v>
      </c>
      <c r="BL222" s="17" t="s">
        <v>240</v>
      </c>
      <c r="BM222" s="233" t="s">
        <v>824</v>
      </c>
    </row>
    <row r="223" spans="1:65" s="2" customFormat="1" ht="21.75" customHeight="1">
      <c r="A223" s="38"/>
      <c r="B223" s="39"/>
      <c r="C223" s="221" t="s">
        <v>592</v>
      </c>
      <c r="D223" s="221" t="s">
        <v>205</v>
      </c>
      <c r="E223" s="222" t="s">
        <v>1626</v>
      </c>
      <c r="F223" s="223" t="s">
        <v>1627</v>
      </c>
      <c r="G223" s="224" t="s">
        <v>274</v>
      </c>
      <c r="H223" s="225">
        <v>11</v>
      </c>
      <c r="I223" s="226"/>
      <c r="J223" s="227">
        <f>ROUND(I223*H223,0)</f>
        <v>0</v>
      </c>
      <c r="K223" s="228"/>
      <c r="L223" s="44"/>
      <c r="M223" s="229" t="s">
        <v>1</v>
      </c>
      <c r="N223" s="230" t="s">
        <v>42</v>
      </c>
      <c r="O223" s="91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3" t="s">
        <v>240</v>
      </c>
      <c r="AT223" s="233" t="s">
        <v>205</v>
      </c>
      <c r="AU223" s="233" t="s">
        <v>86</v>
      </c>
      <c r="AY223" s="17" t="s">
        <v>204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7" t="s">
        <v>8</v>
      </c>
      <c r="BK223" s="234">
        <f>ROUND(I223*H223,0)</f>
        <v>0</v>
      </c>
      <c r="BL223" s="17" t="s">
        <v>240</v>
      </c>
      <c r="BM223" s="233" t="s">
        <v>828</v>
      </c>
    </row>
    <row r="224" spans="1:65" s="2" customFormat="1" ht="21.75" customHeight="1">
      <c r="A224" s="38"/>
      <c r="B224" s="39"/>
      <c r="C224" s="221" t="s">
        <v>781</v>
      </c>
      <c r="D224" s="221" t="s">
        <v>205</v>
      </c>
      <c r="E224" s="222" t="s">
        <v>1628</v>
      </c>
      <c r="F224" s="223" t="s">
        <v>1629</v>
      </c>
      <c r="G224" s="224" t="s">
        <v>274</v>
      </c>
      <c r="H224" s="225">
        <v>1</v>
      </c>
      <c r="I224" s="226"/>
      <c r="J224" s="227">
        <f>ROUND(I224*H224,0)</f>
        <v>0</v>
      </c>
      <c r="K224" s="228"/>
      <c r="L224" s="44"/>
      <c r="M224" s="229" t="s">
        <v>1</v>
      </c>
      <c r="N224" s="230" t="s">
        <v>42</v>
      </c>
      <c r="O224" s="91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3" t="s">
        <v>240</v>
      </c>
      <c r="AT224" s="233" t="s">
        <v>205</v>
      </c>
      <c r="AU224" s="233" t="s">
        <v>86</v>
      </c>
      <c r="AY224" s="17" t="s">
        <v>204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7" t="s">
        <v>8</v>
      </c>
      <c r="BK224" s="234">
        <f>ROUND(I224*H224,0)</f>
        <v>0</v>
      </c>
      <c r="BL224" s="17" t="s">
        <v>240</v>
      </c>
      <c r="BM224" s="233" t="s">
        <v>1048</v>
      </c>
    </row>
    <row r="225" spans="1:65" s="2" customFormat="1" ht="21.75" customHeight="1">
      <c r="A225" s="38"/>
      <c r="B225" s="39"/>
      <c r="C225" s="221" t="s">
        <v>596</v>
      </c>
      <c r="D225" s="221" t="s">
        <v>205</v>
      </c>
      <c r="E225" s="222" t="s">
        <v>1630</v>
      </c>
      <c r="F225" s="223" t="s">
        <v>1631</v>
      </c>
      <c r="G225" s="224" t="s">
        <v>274</v>
      </c>
      <c r="H225" s="225">
        <v>1</v>
      </c>
      <c r="I225" s="226"/>
      <c r="J225" s="227">
        <f>ROUND(I225*H225,0)</f>
        <v>0</v>
      </c>
      <c r="K225" s="228"/>
      <c r="L225" s="44"/>
      <c r="M225" s="229" t="s">
        <v>1</v>
      </c>
      <c r="N225" s="230" t="s">
        <v>42</v>
      </c>
      <c r="O225" s="91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3" t="s">
        <v>240</v>
      </c>
      <c r="AT225" s="233" t="s">
        <v>205</v>
      </c>
      <c r="AU225" s="233" t="s">
        <v>86</v>
      </c>
      <c r="AY225" s="17" t="s">
        <v>204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8</v>
      </c>
      <c r="BK225" s="234">
        <f>ROUND(I225*H225,0)</f>
        <v>0</v>
      </c>
      <c r="BL225" s="17" t="s">
        <v>240</v>
      </c>
      <c r="BM225" s="233" t="s">
        <v>166</v>
      </c>
    </row>
    <row r="226" spans="1:65" s="2" customFormat="1" ht="21.75" customHeight="1">
      <c r="A226" s="38"/>
      <c r="B226" s="39"/>
      <c r="C226" s="221" t="s">
        <v>787</v>
      </c>
      <c r="D226" s="221" t="s">
        <v>205</v>
      </c>
      <c r="E226" s="222" t="s">
        <v>1632</v>
      </c>
      <c r="F226" s="223" t="s">
        <v>1633</v>
      </c>
      <c r="G226" s="224" t="s">
        <v>274</v>
      </c>
      <c r="H226" s="225">
        <v>1</v>
      </c>
      <c r="I226" s="226"/>
      <c r="J226" s="227">
        <f>ROUND(I226*H226,0)</f>
        <v>0</v>
      </c>
      <c r="K226" s="228"/>
      <c r="L226" s="44"/>
      <c r="M226" s="229" t="s">
        <v>1</v>
      </c>
      <c r="N226" s="230" t="s">
        <v>42</v>
      </c>
      <c r="O226" s="91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240</v>
      </c>
      <c r="AT226" s="233" t="s">
        <v>205</v>
      </c>
      <c r="AU226" s="233" t="s">
        <v>86</v>
      </c>
      <c r="AY226" s="17" t="s">
        <v>204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</v>
      </c>
      <c r="BK226" s="234">
        <f>ROUND(I226*H226,0)</f>
        <v>0</v>
      </c>
      <c r="BL226" s="17" t="s">
        <v>240</v>
      </c>
      <c r="BM226" s="233" t="s">
        <v>836</v>
      </c>
    </row>
    <row r="227" spans="1:65" s="2" customFormat="1" ht="21.75" customHeight="1">
      <c r="A227" s="38"/>
      <c r="B227" s="39"/>
      <c r="C227" s="221" t="s">
        <v>791</v>
      </c>
      <c r="D227" s="221" t="s">
        <v>205</v>
      </c>
      <c r="E227" s="222" t="s">
        <v>1634</v>
      </c>
      <c r="F227" s="223" t="s">
        <v>1635</v>
      </c>
      <c r="G227" s="224" t="s">
        <v>274</v>
      </c>
      <c r="H227" s="225">
        <v>1</v>
      </c>
      <c r="I227" s="226"/>
      <c r="J227" s="227">
        <f>ROUND(I227*H227,0)</f>
        <v>0</v>
      </c>
      <c r="K227" s="228"/>
      <c r="L227" s="44"/>
      <c r="M227" s="229" t="s">
        <v>1</v>
      </c>
      <c r="N227" s="230" t="s">
        <v>42</v>
      </c>
      <c r="O227" s="91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3" t="s">
        <v>240</v>
      </c>
      <c r="AT227" s="233" t="s">
        <v>205</v>
      </c>
      <c r="AU227" s="233" t="s">
        <v>86</v>
      </c>
      <c r="AY227" s="17" t="s">
        <v>204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7" t="s">
        <v>8</v>
      </c>
      <c r="BK227" s="234">
        <f>ROUND(I227*H227,0)</f>
        <v>0</v>
      </c>
      <c r="BL227" s="17" t="s">
        <v>240</v>
      </c>
      <c r="BM227" s="233" t="s">
        <v>1073</v>
      </c>
    </row>
    <row r="228" spans="1:65" s="2" customFormat="1" ht="21.75" customHeight="1">
      <c r="A228" s="38"/>
      <c r="B228" s="39"/>
      <c r="C228" s="280" t="s">
        <v>795</v>
      </c>
      <c r="D228" s="280" t="s">
        <v>366</v>
      </c>
      <c r="E228" s="281" t="s">
        <v>1636</v>
      </c>
      <c r="F228" s="282" t="s">
        <v>1637</v>
      </c>
      <c r="G228" s="283" t="s">
        <v>274</v>
      </c>
      <c r="H228" s="284">
        <v>1</v>
      </c>
      <c r="I228" s="285"/>
      <c r="J228" s="286">
        <f>ROUND(I228*H228,0)</f>
        <v>0</v>
      </c>
      <c r="K228" s="287"/>
      <c r="L228" s="288"/>
      <c r="M228" s="289" t="s">
        <v>1</v>
      </c>
      <c r="N228" s="290" t="s">
        <v>42</v>
      </c>
      <c r="O228" s="91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488</v>
      </c>
      <c r="AT228" s="233" t="s">
        <v>366</v>
      </c>
      <c r="AU228" s="233" t="s">
        <v>86</v>
      </c>
      <c r="AY228" s="17" t="s">
        <v>204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</v>
      </c>
      <c r="BK228" s="234">
        <f>ROUND(I228*H228,0)</f>
        <v>0</v>
      </c>
      <c r="BL228" s="17" t="s">
        <v>240</v>
      </c>
      <c r="BM228" s="233" t="s">
        <v>1083</v>
      </c>
    </row>
    <row r="229" spans="1:65" s="2" customFormat="1" ht="21.75" customHeight="1">
      <c r="A229" s="38"/>
      <c r="B229" s="39"/>
      <c r="C229" s="221" t="s">
        <v>799</v>
      </c>
      <c r="D229" s="221" t="s">
        <v>205</v>
      </c>
      <c r="E229" s="222" t="s">
        <v>1638</v>
      </c>
      <c r="F229" s="223" t="s">
        <v>1639</v>
      </c>
      <c r="G229" s="224" t="s">
        <v>616</v>
      </c>
      <c r="H229" s="225">
        <v>5</v>
      </c>
      <c r="I229" s="226"/>
      <c r="J229" s="227">
        <f>ROUND(I229*H229,0)</f>
        <v>0</v>
      </c>
      <c r="K229" s="228"/>
      <c r="L229" s="44"/>
      <c r="M229" s="229" t="s">
        <v>1</v>
      </c>
      <c r="N229" s="230" t="s">
        <v>42</v>
      </c>
      <c r="O229" s="91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3" t="s">
        <v>240</v>
      </c>
      <c r="AT229" s="233" t="s">
        <v>205</v>
      </c>
      <c r="AU229" s="233" t="s">
        <v>86</v>
      </c>
      <c r="AY229" s="17" t="s">
        <v>204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7" t="s">
        <v>8</v>
      </c>
      <c r="BK229" s="234">
        <f>ROUND(I229*H229,0)</f>
        <v>0</v>
      </c>
      <c r="BL229" s="17" t="s">
        <v>240</v>
      </c>
      <c r="BM229" s="233" t="s">
        <v>841</v>
      </c>
    </row>
    <row r="230" spans="1:65" s="2" customFormat="1" ht="21.75" customHeight="1">
      <c r="A230" s="38"/>
      <c r="B230" s="39"/>
      <c r="C230" s="221" t="s">
        <v>804</v>
      </c>
      <c r="D230" s="221" t="s">
        <v>205</v>
      </c>
      <c r="E230" s="222" t="s">
        <v>1640</v>
      </c>
      <c r="F230" s="223" t="s">
        <v>1641</v>
      </c>
      <c r="G230" s="224" t="s">
        <v>274</v>
      </c>
      <c r="H230" s="225">
        <v>1</v>
      </c>
      <c r="I230" s="226"/>
      <c r="J230" s="227">
        <f>ROUND(I230*H230,0)</f>
        <v>0</v>
      </c>
      <c r="K230" s="228"/>
      <c r="L230" s="44"/>
      <c r="M230" s="229" t="s">
        <v>1</v>
      </c>
      <c r="N230" s="230" t="s">
        <v>42</v>
      </c>
      <c r="O230" s="9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240</v>
      </c>
      <c r="AT230" s="233" t="s">
        <v>205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240</v>
      </c>
      <c r="BM230" s="233" t="s">
        <v>169</v>
      </c>
    </row>
    <row r="231" spans="1:65" s="2" customFormat="1" ht="16.5" customHeight="1">
      <c r="A231" s="38"/>
      <c r="B231" s="39"/>
      <c r="C231" s="221" t="s">
        <v>702</v>
      </c>
      <c r="D231" s="221" t="s">
        <v>205</v>
      </c>
      <c r="E231" s="222" t="s">
        <v>1642</v>
      </c>
      <c r="F231" s="223" t="s">
        <v>1643</v>
      </c>
      <c r="G231" s="224" t="s">
        <v>616</v>
      </c>
      <c r="H231" s="225">
        <v>1</v>
      </c>
      <c r="I231" s="226"/>
      <c r="J231" s="227">
        <f>ROUND(I231*H231,0)</f>
        <v>0</v>
      </c>
      <c r="K231" s="228"/>
      <c r="L231" s="44"/>
      <c r="M231" s="229" t="s">
        <v>1</v>
      </c>
      <c r="N231" s="230" t="s">
        <v>42</v>
      </c>
      <c r="O231" s="91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3" t="s">
        <v>240</v>
      </c>
      <c r="AT231" s="233" t="s">
        <v>205</v>
      </c>
      <c r="AU231" s="233" t="s">
        <v>86</v>
      </c>
      <c r="AY231" s="17" t="s">
        <v>204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7" t="s">
        <v>8</v>
      </c>
      <c r="BK231" s="234">
        <f>ROUND(I231*H231,0)</f>
        <v>0</v>
      </c>
      <c r="BL231" s="17" t="s">
        <v>240</v>
      </c>
      <c r="BM231" s="233" t="s">
        <v>1112</v>
      </c>
    </row>
    <row r="232" spans="1:65" s="2" customFormat="1" ht="21.75" customHeight="1">
      <c r="A232" s="38"/>
      <c r="B232" s="39"/>
      <c r="C232" s="221" t="s">
        <v>812</v>
      </c>
      <c r="D232" s="221" t="s">
        <v>205</v>
      </c>
      <c r="E232" s="222" t="s">
        <v>1644</v>
      </c>
      <c r="F232" s="223" t="s">
        <v>1645</v>
      </c>
      <c r="G232" s="224" t="s">
        <v>616</v>
      </c>
      <c r="H232" s="225">
        <v>1</v>
      </c>
      <c r="I232" s="226"/>
      <c r="J232" s="227">
        <f>ROUND(I232*H232,0)</f>
        <v>0</v>
      </c>
      <c r="K232" s="228"/>
      <c r="L232" s="44"/>
      <c r="M232" s="229" t="s">
        <v>1</v>
      </c>
      <c r="N232" s="230" t="s">
        <v>42</v>
      </c>
      <c r="O232" s="91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3" t="s">
        <v>240</v>
      </c>
      <c r="AT232" s="233" t="s">
        <v>205</v>
      </c>
      <c r="AU232" s="233" t="s">
        <v>86</v>
      </c>
      <c r="AY232" s="17" t="s">
        <v>204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7" t="s">
        <v>8</v>
      </c>
      <c r="BK232" s="234">
        <f>ROUND(I232*H232,0)</f>
        <v>0</v>
      </c>
      <c r="BL232" s="17" t="s">
        <v>240</v>
      </c>
      <c r="BM232" s="233" t="s">
        <v>1119</v>
      </c>
    </row>
    <row r="233" spans="1:65" s="2" customFormat="1" ht="21.75" customHeight="1">
      <c r="A233" s="38"/>
      <c r="B233" s="39"/>
      <c r="C233" s="221" t="s">
        <v>707</v>
      </c>
      <c r="D233" s="221" t="s">
        <v>205</v>
      </c>
      <c r="E233" s="222" t="s">
        <v>1646</v>
      </c>
      <c r="F233" s="223" t="s">
        <v>1647</v>
      </c>
      <c r="G233" s="224" t="s">
        <v>473</v>
      </c>
      <c r="H233" s="225">
        <v>241</v>
      </c>
      <c r="I233" s="226"/>
      <c r="J233" s="227">
        <f>ROUND(I233*H233,0)</f>
        <v>0</v>
      </c>
      <c r="K233" s="228"/>
      <c r="L233" s="44"/>
      <c r="M233" s="229" t="s">
        <v>1</v>
      </c>
      <c r="N233" s="230" t="s">
        <v>42</v>
      </c>
      <c r="O233" s="91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3" t="s">
        <v>240</v>
      </c>
      <c r="AT233" s="233" t="s">
        <v>205</v>
      </c>
      <c r="AU233" s="233" t="s">
        <v>86</v>
      </c>
      <c r="AY233" s="17" t="s">
        <v>204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7" t="s">
        <v>8</v>
      </c>
      <c r="BK233" s="234">
        <f>ROUND(I233*H233,0)</f>
        <v>0</v>
      </c>
      <c r="BL233" s="17" t="s">
        <v>240</v>
      </c>
      <c r="BM233" s="233" t="s">
        <v>888</v>
      </c>
    </row>
    <row r="234" spans="1:65" s="2" customFormat="1" ht="21.75" customHeight="1">
      <c r="A234" s="38"/>
      <c r="B234" s="39"/>
      <c r="C234" s="221" t="s">
        <v>818</v>
      </c>
      <c r="D234" s="221" t="s">
        <v>205</v>
      </c>
      <c r="E234" s="222" t="s">
        <v>1648</v>
      </c>
      <c r="F234" s="223" t="s">
        <v>1649</v>
      </c>
      <c r="G234" s="224" t="s">
        <v>473</v>
      </c>
      <c r="H234" s="225">
        <v>138</v>
      </c>
      <c r="I234" s="226"/>
      <c r="J234" s="227">
        <f>ROUND(I234*H234,0)</f>
        <v>0</v>
      </c>
      <c r="K234" s="228"/>
      <c r="L234" s="44"/>
      <c r="M234" s="229" t="s">
        <v>1</v>
      </c>
      <c r="N234" s="230" t="s">
        <v>42</v>
      </c>
      <c r="O234" s="91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3" t="s">
        <v>240</v>
      </c>
      <c r="AT234" s="233" t="s">
        <v>205</v>
      </c>
      <c r="AU234" s="233" t="s">
        <v>86</v>
      </c>
      <c r="AY234" s="17" t="s">
        <v>204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7" t="s">
        <v>8</v>
      </c>
      <c r="BK234" s="234">
        <f>ROUND(I234*H234,0)</f>
        <v>0</v>
      </c>
      <c r="BL234" s="17" t="s">
        <v>240</v>
      </c>
      <c r="BM234" s="233" t="s">
        <v>893</v>
      </c>
    </row>
    <row r="235" spans="1:65" s="2" customFormat="1" ht="33" customHeight="1">
      <c r="A235" s="38"/>
      <c r="B235" s="39"/>
      <c r="C235" s="221" t="s">
        <v>712</v>
      </c>
      <c r="D235" s="221" t="s">
        <v>205</v>
      </c>
      <c r="E235" s="222" t="s">
        <v>1650</v>
      </c>
      <c r="F235" s="223" t="s">
        <v>1651</v>
      </c>
      <c r="G235" s="224" t="s">
        <v>274</v>
      </c>
      <c r="H235" s="225">
        <v>1</v>
      </c>
      <c r="I235" s="226"/>
      <c r="J235" s="227">
        <f>ROUND(I235*H235,0)</f>
        <v>0</v>
      </c>
      <c r="K235" s="228"/>
      <c r="L235" s="44"/>
      <c r="M235" s="229" t="s">
        <v>1</v>
      </c>
      <c r="N235" s="230" t="s">
        <v>42</v>
      </c>
      <c r="O235" s="91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3" t="s">
        <v>240</v>
      </c>
      <c r="AT235" s="233" t="s">
        <v>205</v>
      </c>
      <c r="AU235" s="233" t="s">
        <v>86</v>
      </c>
      <c r="AY235" s="17" t="s">
        <v>204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7" t="s">
        <v>8</v>
      </c>
      <c r="BK235" s="234">
        <f>ROUND(I235*H235,0)</f>
        <v>0</v>
      </c>
      <c r="BL235" s="17" t="s">
        <v>240</v>
      </c>
      <c r="BM235" s="233" t="s">
        <v>172</v>
      </c>
    </row>
    <row r="236" spans="1:65" s="2" customFormat="1" ht="21.75" customHeight="1">
      <c r="A236" s="38"/>
      <c r="B236" s="39"/>
      <c r="C236" s="221" t="s">
        <v>825</v>
      </c>
      <c r="D236" s="221" t="s">
        <v>205</v>
      </c>
      <c r="E236" s="222" t="s">
        <v>1652</v>
      </c>
      <c r="F236" s="223" t="s">
        <v>1653</v>
      </c>
      <c r="G236" s="224" t="s">
        <v>1180</v>
      </c>
      <c r="H236" s="291"/>
      <c r="I236" s="226"/>
      <c r="J236" s="227">
        <f>ROUND(I236*H236,0)</f>
        <v>0</v>
      </c>
      <c r="K236" s="228"/>
      <c r="L236" s="44"/>
      <c r="M236" s="229" t="s">
        <v>1</v>
      </c>
      <c r="N236" s="230" t="s">
        <v>42</v>
      </c>
      <c r="O236" s="91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3" t="s">
        <v>240</v>
      </c>
      <c r="AT236" s="233" t="s">
        <v>205</v>
      </c>
      <c r="AU236" s="233" t="s">
        <v>86</v>
      </c>
      <c r="AY236" s="17" t="s">
        <v>204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7" t="s">
        <v>8</v>
      </c>
      <c r="BK236" s="234">
        <f>ROUND(I236*H236,0)</f>
        <v>0</v>
      </c>
      <c r="BL236" s="17" t="s">
        <v>240</v>
      </c>
      <c r="BM236" s="233" t="s">
        <v>1157</v>
      </c>
    </row>
    <row r="237" spans="1:63" s="11" customFormat="1" ht="22.8" customHeight="1">
      <c r="A237" s="11"/>
      <c r="B237" s="207"/>
      <c r="C237" s="208"/>
      <c r="D237" s="209" t="s">
        <v>76</v>
      </c>
      <c r="E237" s="268" t="s">
        <v>1654</v>
      </c>
      <c r="F237" s="268" t="s">
        <v>1655</v>
      </c>
      <c r="G237" s="208"/>
      <c r="H237" s="208"/>
      <c r="I237" s="211"/>
      <c r="J237" s="269">
        <f>BK237</f>
        <v>0</v>
      </c>
      <c r="K237" s="208"/>
      <c r="L237" s="213"/>
      <c r="M237" s="214"/>
      <c r="N237" s="215"/>
      <c r="O237" s="215"/>
      <c r="P237" s="216">
        <f>SUM(P238:P240)</f>
        <v>0</v>
      </c>
      <c r="Q237" s="215"/>
      <c r="R237" s="216">
        <f>SUM(R238:R240)</f>
        <v>0</v>
      </c>
      <c r="S237" s="215"/>
      <c r="T237" s="217">
        <f>SUM(T238:T240)</f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R237" s="218" t="s">
        <v>86</v>
      </c>
      <c r="AT237" s="219" t="s">
        <v>76</v>
      </c>
      <c r="AU237" s="219" t="s">
        <v>8</v>
      </c>
      <c r="AY237" s="218" t="s">
        <v>204</v>
      </c>
      <c r="BK237" s="220">
        <f>SUM(BK238:BK240)</f>
        <v>0</v>
      </c>
    </row>
    <row r="238" spans="1:65" s="2" customFormat="1" ht="44.25" customHeight="1">
      <c r="A238" s="38"/>
      <c r="B238" s="39"/>
      <c r="C238" s="221" t="s">
        <v>833</v>
      </c>
      <c r="D238" s="221" t="s">
        <v>205</v>
      </c>
      <c r="E238" s="222" t="s">
        <v>1656</v>
      </c>
      <c r="F238" s="223" t="s">
        <v>1657</v>
      </c>
      <c r="G238" s="224" t="s">
        <v>616</v>
      </c>
      <c r="H238" s="225">
        <v>1</v>
      </c>
      <c r="I238" s="226"/>
      <c r="J238" s="227">
        <f>ROUND(I238*H238,0)</f>
        <v>0</v>
      </c>
      <c r="K238" s="228"/>
      <c r="L238" s="44"/>
      <c r="M238" s="229" t="s">
        <v>1</v>
      </c>
      <c r="N238" s="230" t="s">
        <v>42</v>
      </c>
      <c r="O238" s="91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3" t="s">
        <v>240</v>
      </c>
      <c r="AT238" s="233" t="s">
        <v>205</v>
      </c>
      <c r="AU238" s="233" t="s">
        <v>86</v>
      </c>
      <c r="AY238" s="17" t="s">
        <v>204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7" t="s">
        <v>8</v>
      </c>
      <c r="BK238" s="234">
        <f>ROUND(I238*H238,0)</f>
        <v>0</v>
      </c>
      <c r="BL238" s="17" t="s">
        <v>240</v>
      </c>
      <c r="BM238" s="233" t="s">
        <v>1167</v>
      </c>
    </row>
    <row r="239" spans="1:65" s="2" customFormat="1" ht="21.75" customHeight="1">
      <c r="A239" s="38"/>
      <c r="B239" s="39"/>
      <c r="C239" s="221" t="s">
        <v>838</v>
      </c>
      <c r="D239" s="221" t="s">
        <v>205</v>
      </c>
      <c r="E239" s="222" t="s">
        <v>1658</v>
      </c>
      <c r="F239" s="223" t="s">
        <v>1659</v>
      </c>
      <c r="G239" s="224" t="s">
        <v>616</v>
      </c>
      <c r="H239" s="225">
        <v>1</v>
      </c>
      <c r="I239" s="226"/>
      <c r="J239" s="227">
        <f>ROUND(I239*H239,0)</f>
        <v>0</v>
      </c>
      <c r="K239" s="228"/>
      <c r="L239" s="44"/>
      <c r="M239" s="229" t="s">
        <v>1</v>
      </c>
      <c r="N239" s="230" t="s">
        <v>42</v>
      </c>
      <c r="O239" s="91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3" t="s">
        <v>240</v>
      </c>
      <c r="AT239" s="233" t="s">
        <v>205</v>
      </c>
      <c r="AU239" s="233" t="s">
        <v>86</v>
      </c>
      <c r="AY239" s="17" t="s">
        <v>204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7" t="s">
        <v>8</v>
      </c>
      <c r="BK239" s="234">
        <f>ROUND(I239*H239,0)</f>
        <v>0</v>
      </c>
      <c r="BL239" s="17" t="s">
        <v>240</v>
      </c>
      <c r="BM239" s="233" t="s">
        <v>1177</v>
      </c>
    </row>
    <row r="240" spans="1:65" s="2" customFormat="1" ht="21.75" customHeight="1">
      <c r="A240" s="38"/>
      <c r="B240" s="39"/>
      <c r="C240" s="221" t="s">
        <v>720</v>
      </c>
      <c r="D240" s="221" t="s">
        <v>205</v>
      </c>
      <c r="E240" s="222" t="s">
        <v>1660</v>
      </c>
      <c r="F240" s="223" t="s">
        <v>1661</v>
      </c>
      <c r="G240" s="224" t="s">
        <v>1180</v>
      </c>
      <c r="H240" s="291"/>
      <c r="I240" s="226"/>
      <c r="J240" s="227">
        <f>ROUND(I240*H240,0)</f>
        <v>0</v>
      </c>
      <c r="K240" s="228"/>
      <c r="L240" s="44"/>
      <c r="M240" s="229" t="s">
        <v>1</v>
      </c>
      <c r="N240" s="230" t="s">
        <v>42</v>
      </c>
      <c r="O240" s="91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3" t="s">
        <v>240</v>
      </c>
      <c r="AT240" s="233" t="s">
        <v>205</v>
      </c>
      <c r="AU240" s="233" t="s">
        <v>86</v>
      </c>
      <c r="AY240" s="17" t="s">
        <v>204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7" t="s">
        <v>8</v>
      </c>
      <c r="BK240" s="234">
        <f>ROUND(I240*H240,0)</f>
        <v>0</v>
      </c>
      <c r="BL240" s="17" t="s">
        <v>240</v>
      </c>
      <c r="BM240" s="233" t="s">
        <v>916</v>
      </c>
    </row>
    <row r="241" spans="1:63" s="11" customFormat="1" ht="22.8" customHeight="1">
      <c r="A241" s="11"/>
      <c r="B241" s="207"/>
      <c r="C241" s="208"/>
      <c r="D241" s="209" t="s">
        <v>76</v>
      </c>
      <c r="E241" s="268" t="s">
        <v>1662</v>
      </c>
      <c r="F241" s="268" t="s">
        <v>1663</v>
      </c>
      <c r="G241" s="208"/>
      <c r="H241" s="208"/>
      <c r="I241" s="211"/>
      <c r="J241" s="269">
        <f>BK241</f>
        <v>0</v>
      </c>
      <c r="K241" s="208"/>
      <c r="L241" s="213"/>
      <c r="M241" s="214"/>
      <c r="N241" s="215"/>
      <c r="O241" s="215"/>
      <c r="P241" s="216">
        <f>SUM(P242:P260)</f>
        <v>0</v>
      </c>
      <c r="Q241" s="215"/>
      <c r="R241" s="216">
        <f>SUM(R242:R260)</f>
        <v>0</v>
      </c>
      <c r="S241" s="215"/>
      <c r="T241" s="217">
        <f>SUM(T242:T260)</f>
        <v>0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R241" s="218" t="s">
        <v>86</v>
      </c>
      <c r="AT241" s="219" t="s">
        <v>76</v>
      </c>
      <c r="AU241" s="219" t="s">
        <v>8</v>
      </c>
      <c r="AY241" s="218" t="s">
        <v>204</v>
      </c>
      <c r="BK241" s="220">
        <f>SUM(BK242:BK260)</f>
        <v>0</v>
      </c>
    </row>
    <row r="242" spans="1:65" s="2" customFormat="1" ht="21.75" customHeight="1">
      <c r="A242" s="38"/>
      <c r="B242" s="39"/>
      <c r="C242" s="221" t="s">
        <v>846</v>
      </c>
      <c r="D242" s="221" t="s">
        <v>205</v>
      </c>
      <c r="E242" s="222" t="s">
        <v>1664</v>
      </c>
      <c r="F242" s="223" t="s">
        <v>1665</v>
      </c>
      <c r="G242" s="224" t="s">
        <v>616</v>
      </c>
      <c r="H242" s="225">
        <v>1</v>
      </c>
      <c r="I242" s="226"/>
      <c r="J242" s="227">
        <f>ROUND(I242*H242,0)</f>
        <v>0</v>
      </c>
      <c r="K242" s="228"/>
      <c r="L242" s="44"/>
      <c r="M242" s="229" t="s">
        <v>1</v>
      </c>
      <c r="N242" s="230" t="s">
        <v>42</v>
      </c>
      <c r="O242" s="91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3" t="s">
        <v>240</v>
      </c>
      <c r="AT242" s="233" t="s">
        <v>205</v>
      </c>
      <c r="AU242" s="233" t="s">
        <v>86</v>
      </c>
      <c r="AY242" s="17" t="s">
        <v>204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7" t="s">
        <v>8</v>
      </c>
      <c r="BK242" s="234">
        <f>ROUND(I242*H242,0)</f>
        <v>0</v>
      </c>
      <c r="BL242" s="17" t="s">
        <v>240</v>
      </c>
      <c r="BM242" s="233" t="s">
        <v>1195</v>
      </c>
    </row>
    <row r="243" spans="1:65" s="2" customFormat="1" ht="16.5" customHeight="1">
      <c r="A243" s="38"/>
      <c r="B243" s="39"/>
      <c r="C243" s="221" t="s">
        <v>723</v>
      </c>
      <c r="D243" s="221" t="s">
        <v>205</v>
      </c>
      <c r="E243" s="222" t="s">
        <v>1666</v>
      </c>
      <c r="F243" s="223" t="s">
        <v>1667</v>
      </c>
      <c r="G243" s="224" t="s">
        <v>616</v>
      </c>
      <c r="H243" s="225">
        <v>4</v>
      </c>
      <c r="I243" s="226"/>
      <c r="J243" s="227">
        <f>ROUND(I243*H243,0)</f>
        <v>0</v>
      </c>
      <c r="K243" s="228"/>
      <c r="L243" s="44"/>
      <c r="M243" s="229" t="s">
        <v>1</v>
      </c>
      <c r="N243" s="230" t="s">
        <v>42</v>
      </c>
      <c r="O243" s="91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3" t="s">
        <v>240</v>
      </c>
      <c r="AT243" s="233" t="s">
        <v>205</v>
      </c>
      <c r="AU243" s="233" t="s">
        <v>86</v>
      </c>
      <c r="AY243" s="17" t="s">
        <v>204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7" t="s">
        <v>8</v>
      </c>
      <c r="BK243" s="234">
        <f>ROUND(I243*H243,0)</f>
        <v>0</v>
      </c>
      <c r="BL243" s="17" t="s">
        <v>240</v>
      </c>
      <c r="BM243" s="233" t="s">
        <v>1203</v>
      </c>
    </row>
    <row r="244" spans="1:65" s="2" customFormat="1" ht="21.75" customHeight="1">
      <c r="A244" s="38"/>
      <c r="B244" s="39"/>
      <c r="C244" s="221" t="s">
        <v>853</v>
      </c>
      <c r="D244" s="221" t="s">
        <v>205</v>
      </c>
      <c r="E244" s="222" t="s">
        <v>1668</v>
      </c>
      <c r="F244" s="223" t="s">
        <v>1669</v>
      </c>
      <c r="G244" s="224" t="s">
        <v>616</v>
      </c>
      <c r="H244" s="225">
        <v>3</v>
      </c>
      <c r="I244" s="226"/>
      <c r="J244" s="227">
        <f>ROUND(I244*H244,0)</f>
        <v>0</v>
      </c>
      <c r="K244" s="228"/>
      <c r="L244" s="44"/>
      <c r="M244" s="229" t="s">
        <v>1</v>
      </c>
      <c r="N244" s="230" t="s">
        <v>42</v>
      </c>
      <c r="O244" s="91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3" t="s">
        <v>240</v>
      </c>
      <c r="AT244" s="233" t="s">
        <v>205</v>
      </c>
      <c r="AU244" s="233" t="s">
        <v>86</v>
      </c>
      <c r="AY244" s="17" t="s">
        <v>204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7" t="s">
        <v>8</v>
      </c>
      <c r="BK244" s="234">
        <f>ROUND(I244*H244,0)</f>
        <v>0</v>
      </c>
      <c r="BL244" s="17" t="s">
        <v>240</v>
      </c>
      <c r="BM244" s="233" t="s">
        <v>1211</v>
      </c>
    </row>
    <row r="245" spans="1:65" s="2" customFormat="1" ht="21.75" customHeight="1">
      <c r="A245" s="38"/>
      <c r="B245" s="39"/>
      <c r="C245" s="221" t="s">
        <v>202</v>
      </c>
      <c r="D245" s="221" t="s">
        <v>205</v>
      </c>
      <c r="E245" s="222" t="s">
        <v>1670</v>
      </c>
      <c r="F245" s="223" t="s">
        <v>1671</v>
      </c>
      <c r="G245" s="224" t="s">
        <v>616</v>
      </c>
      <c r="H245" s="225">
        <v>10</v>
      </c>
      <c r="I245" s="226"/>
      <c r="J245" s="227">
        <f>ROUND(I245*H245,0)</f>
        <v>0</v>
      </c>
      <c r="K245" s="228"/>
      <c r="L245" s="44"/>
      <c r="M245" s="229" t="s">
        <v>1</v>
      </c>
      <c r="N245" s="230" t="s">
        <v>42</v>
      </c>
      <c r="O245" s="91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3" t="s">
        <v>240</v>
      </c>
      <c r="AT245" s="233" t="s">
        <v>205</v>
      </c>
      <c r="AU245" s="233" t="s">
        <v>86</v>
      </c>
      <c r="AY245" s="17" t="s">
        <v>204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7" t="s">
        <v>8</v>
      </c>
      <c r="BK245" s="234">
        <f>ROUND(I245*H245,0)</f>
        <v>0</v>
      </c>
      <c r="BL245" s="17" t="s">
        <v>240</v>
      </c>
      <c r="BM245" s="233" t="s">
        <v>1219</v>
      </c>
    </row>
    <row r="246" spans="1:65" s="2" customFormat="1" ht="21.75" customHeight="1">
      <c r="A246" s="38"/>
      <c r="B246" s="39"/>
      <c r="C246" s="221" t="s">
        <v>236</v>
      </c>
      <c r="D246" s="221" t="s">
        <v>205</v>
      </c>
      <c r="E246" s="222" t="s">
        <v>1672</v>
      </c>
      <c r="F246" s="223" t="s">
        <v>1673</v>
      </c>
      <c r="G246" s="224" t="s">
        <v>616</v>
      </c>
      <c r="H246" s="225">
        <v>4</v>
      </c>
      <c r="I246" s="226"/>
      <c r="J246" s="227">
        <f>ROUND(I246*H246,0)</f>
        <v>0</v>
      </c>
      <c r="K246" s="228"/>
      <c r="L246" s="44"/>
      <c r="M246" s="229" t="s">
        <v>1</v>
      </c>
      <c r="N246" s="230" t="s">
        <v>42</v>
      </c>
      <c r="O246" s="91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3" t="s">
        <v>240</v>
      </c>
      <c r="AT246" s="233" t="s">
        <v>205</v>
      </c>
      <c r="AU246" s="233" t="s">
        <v>86</v>
      </c>
      <c r="AY246" s="17" t="s">
        <v>204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7" t="s">
        <v>8</v>
      </c>
      <c r="BK246" s="234">
        <f>ROUND(I246*H246,0)</f>
        <v>0</v>
      </c>
      <c r="BL246" s="17" t="s">
        <v>240</v>
      </c>
      <c r="BM246" s="233" t="s">
        <v>1227</v>
      </c>
    </row>
    <row r="247" spans="1:65" s="2" customFormat="1" ht="33" customHeight="1">
      <c r="A247" s="38"/>
      <c r="B247" s="39"/>
      <c r="C247" s="221" t="s">
        <v>154</v>
      </c>
      <c r="D247" s="221" t="s">
        <v>205</v>
      </c>
      <c r="E247" s="222" t="s">
        <v>1674</v>
      </c>
      <c r="F247" s="223" t="s">
        <v>1675</v>
      </c>
      <c r="G247" s="224" t="s">
        <v>616</v>
      </c>
      <c r="H247" s="225">
        <v>4</v>
      </c>
      <c r="I247" s="226"/>
      <c r="J247" s="227">
        <f>ROUND(I247*H247,0)</f>
        <v>0</v>
      </c>
      <c r="K247" s="228"/>
      <c r="L247" s="44"/>
      <c r="M247" s="229" t="s">
        <v>1</v>
      </c>
      <c r="N247" s="230" t="s">
        <v>42</v>
      </c>
      <c r="O247" s="91"/>
      <c r="P247" s="231">
        <f>O247*H247</f>
        <v>0</v>
      </c>
      <c r="Q247" s="231">
        <v>0</v>
      </c>
      <c r="R247" s="231">
        <f>Q247*H247</f>
        <v>0</v>
      </c>
      <c r="S247" s="231">
        <v>0</v>
      </c>
      <c r="T247" s="23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3" t="s">
        <v>240</v>
      </c>
      <c r="AT247" s="233" t="s">
        <v>205</v>
      </c>
      <c r="AU247" s="233" t="s">
        <v>86</v>
      </c>
      <c r="AY247" s="17" t="s">
        <v>204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7" t="s">
        <v>8</v>
      </c>
      <c r="BK247" s="234">
        <f>ROUND(I247*H247,0)</f>
        <v>0</v>
      </c>
      <c r="BL247" s="17" t="s">
        <v>240</v>
      </c>
      <c r="BM247" s="233" t="s">
        <v>1235</v>
      </c>
    </row>
    <row r="248" spans="1:65" s="2" customFormat="1" ht="21.75" customHeight="1">
      <c r="A248" s="38"/>
      <c r="B248" s="39"/>
      <c r="C248" s="221" t="s">
        <v>868</v>
      </c>
      <c r="D248" s="221" t="s">
        <v>205</v>
      </c>
      <c r="E248" s="222" t="s">
        <v>1676</v>
      </c>
      <c r="F248" s="223" t="s">
        <v>1677</v>
      </c>
      <c r="G248" s="224" t="s">
        <v>616</v>
      </c>
      <c r="H248" s="225">
        <v>4</v>
      </c>
      <c r="I248" s="226"/>
      <c r="J248" s="227">
        <f>ROUND(I248*H248,0)</f>
        <v>0</v>
      </c>
      <c r="K248" s="228"/>
      <c r="L248" s="44"/>
      <c r="M248" s="229" t="s">
        <v>1</v>
      </c>
      <c r="N248" s="230" t="s">
        <v>42</v>
      </c>
      <c r="O248" s="91"/>
      <c r="P248" s="231">
        <f>O248*H248</f>
        <v>0</v>
      </c>
      <c r="Q248" s="231">
        <v>0</v>
      </c>
      <c r="R248" s="231">
        <f>Q248*H248</f>
        <v>0</v>
      </c>
      <c r="S248" s="231">
        <v>0</v>
      </c>
      <c r="T248" s="23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3" t="s">
        <v>240</v>
      </c>
      <c r="AT248" s="233" t="s">
        <v>205</v>
      </c>
      <c r="AU248" s="233" t="s">
        <v>86</v>
      </c>
      <c r="AY248" s="17" t="s">
        <v>204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7" t="s">
        <v>8</v>
      </c>
      <c r="BK248" s="234">
        <f>ROUND(I248*H248,0)</f>
        <v>0</v>
      </c>
      <c r="BL248" s="17" t="s">
        <v>240</v>
      </c>
      <c r="BM248" s="233" t="s">
        <v>1243</v>
      </c>
    </row>
    <row r="249" spans="1:65" s="2" customFormat="1" ht="33" customHeight="1">
      <c r="A249" s="38"/>
      <c r="B249" s="39"/>
      <c r="C249" s="221" t="s">
        <v>738</v>
      </c>
      <c r="D249" s="221" t="s">
        <v>205</v>
      </c>
      <c r="E249" s="222" t="s">
        <v>1678</v>
      </c>
      <c r="F249" s="223" t="s">
        <v>1679</v>
      </c>
      <c r="G249" s="224" t="s">
        <v>616</v>
      </c>
      <c r="H249" s="225">
        <v>4</v>
      </c>
      <c r="I249" s="226"/>
      <c r="J249" s="227">
        <f>ROUND(I249*H249,0)</f>
        <v>0</v>
      </c>
      <c r="K249" s="228"/>
      <c r="L249" s="44"/>
      <c r="M249" s="229" t="s">
        <v>1</v>
      </c>
      <c r="N249" s="230" t="s">
        <v>42</v>
      </c>
      <c r="O249" s="91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3" t="s">
        <v>240</v>
      </c>
      <c r="AT249" s="233" t="s">
        <v>205</v>
      </c>
      <c r="AU249" s="233" t="s">
        <v>86</v>
      </c>
      <c r="AY249" s="17" t="s">
        <v>204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7" t="s">
        <v>8</v>
      </c>
      <c r="BK249" s="234">
        <f>ROUND(I249*H249,0)</f>
        <v>0</v>
      </c>
      <c r="BL249" s="17" t="s">
        <v>240</v>
      </c>
      <c r="BM249" s="233" t="s">
        <v>629</v>
      </c>
    </row>
    <row r="250" spans="1:65" s="2" customFormat="1" ht="21.75" customHeight="1">
      <c r="A250" s="38"/>
      <c r="B250" s="39"/>
      <c r="C250" s="221" t="s">
        <v>876</v>
      </c>
      <c r="D250" s="221" t="s">
        <v>205</v>
      </c>
      <c r="E250" s="222" t="s">
        <v>1680</v>
      </c>
      <c r="F250" s="223" t="s">
        <v>1681</v>
      </c>
      <c r="G250" s="224" t="s">
        <v>616</v>
      </c>
      <c r="H250" s="225">
        <v>2</v>
      </c>
      <c r="I250" s="226"/>
      <c r="J250" s="227">
        <f>ROUND(I250*H250,0)</f>
        <v>0</v>
      </c>
      <c r="K250" s="228"/>
      <c r="L250" s="44"/>
      <c r="M250" s="229" t="s">
        <v>1</v>
      </c>
      <c r="N250" s="230" t="s">
        <v>42</v>
      </c>
      <c r="O250" s="91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3" t="s">
        <v>240</v>
      </c>
      <c r="AT250" s="233" t="s">
        <v>205</v>
      </c>
      <c r="AU250" s="233" t="s">
        <v>86</v>
      </c>
      <c r="AY250" s="17" t="s">
        <v>204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7" t="s">
        <v>8</v>
      </c>
      <c r="BK250" s="234">
        <f>ROUND(I250*H250,0)</f>
        <v>0</v>
      </c>
      <c r="BL250" s="17" t="s">
        <v>240</v>
      </c>
      <c r="BM250" s="233" t="s">
        <v>639</v>
      </c>
    </row>
    <row r="251" spans="1:65" s="2" customFormat="1" ht="21.75" customHeight="1">
      <c r="A251" s="38"/>
      <c r="B251" s="39"/>
      <c r="C251" s="221" t="s">
        <v>880</v>
      </c>
      <c r="D251" s="221" t="s">
        <v>205</v>
      </c>
      <c r="E251" s="222" t="s">
        <v>1682</v>
      </c>
      <c r="F251" s="223" t="s">
        <v>1683</v>
      </c>
      <c r="G251" s="224" t="s">
        <v>274</v>
      </c>
      <c r="H251" s="225">
        <v>3</v>
      </c>
      <c r="I251" s="226"/>
      <c r="J251" s="227">
        <f>ROUND(I251*H251,0)</f>
        <v>0</v>
      </c>
      <c r="K251" s="228"/>
      <c r="L251" s="44"/>
      <c r="M251" s="229" t="s">
        <v>1</v>
      </c>
      <c r="N251" s="230" t="s">
        <v>42</v>
      </c>
      <c r="O251" s="91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3" t="s">
        <v>240</v>
      </c>
      <c r="AT251" s="233" t="s">
        <v>205</v>
      </c>
      <c r="AU251" s="233" t="s">
        <v>86</v>
      </c>
      <c r="AY251" s="17" t="s">
        <v>204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7" t="s">
        <v>8</v>
      </c>
      <c r="BK251" s="234">
        <f>ROUND(I251*H251,0)</f>
        <v>0</v>
      </c>
      <c r="BL251" s="17" t="s">
        <v>240</v>
      </c>
      <c r="BM251" s="233" t="s">
        <v>1269</v>
      </c>
    </row>
    <row r="252" spans="1:65" s="2" customFormat="1" ht="21.75" customHeight="1">
      <c r="A252" s="38"/>
      <c r="B252" s="39"/>
      <c r="C252" s="221" t="s">
        <v>885</v>
      </c>
      <c r="D252" s="221" t="s">
        <v>205</v>
      </c>
      <c r="E252" s="222" t="s">
        <v>1684</v>
      </c>
      <c r="F252" s="223" t="s">
        <v>1685</v>
      </c>
      <c r="G252" s="224" t="s">
        <v>616</v>
      </c>
      <c r="H252" s="225">
        <v>5</v>
      </c>
      <c r="I252" s="226"/>
      <c r="J252" s="227">
        <f>ROUND(I252*H252,0)</f>
        <v>0</v>
      </c>
      <c r="K252" s="228"/>
      <c r="L252" s="44"/>
      <c r="M252" s="229" t="s">
        <v>1</v>
      </c>
      <c r="N252" s="230" t="s">
        <v>42</v>
      </c>
      <c r="O252" s="91"/>
      <c r="P252" s="231">
        <f>O252*H252</f>
        <v>0</v>
      </c>
      <c r="Q252" s="231">
        <v>0</v>
      </c>
      <c r="R252" s="231">
        <f>Q252*H252</f>
        <v>0</v>
      </c>
      <c r="S252" s="231">
        <v>0</v>
      </c>
      <c r="T252" s="23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3" t="s">
        <v>240</v>
      </c>
      <c r="AT252" s="233" t="s">
        <v>205</v>
      </c>
      <c r="AU252" s="233" t="s">
        <v>86</v>
      </c>
      <c r="AY252" s="17" t="s">
        <v>204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7" t="s">
        <v>8</v>
      </c>
      <c r="BK252" s="234">
        <f>ROUND(I252*H252,0)</f>
        <v>0</v>
      </c>
      <c r="BL252" s="17" t="s">
        <v>240</v>
      </c>
      <c r="BM252" s="233" t="s">
        <v>1279</v>
      </c>
    </row>
    <row r="253" spans="1:65" s="2" customFormat="1" ht="21.75" customHeight="1">
      <c r="A253" s="38"/>
      <c r="B253" s="39"/>
      <c r="C253" s="280" t="s">
        <v>890</v>
      </c>
      <c r="D253" s="280" t="s">
        <v>366</v>
      </c>
      <c r="E253" s="281" t="s">
        <v>1686</v>
      </c>
      <c r="F253" s="282" t="s">
        <v>1687</v>
      </c>
      <c r="G253" s="283" t="s">
        <v>274</v>
      </c>
      <c r="H253" s="284">
        <v>5</v>
      </c>
      <c r="I253" s="285"/>
      <c r="J253" s="286">
        <f>ROUND(I253*H253,0)</f>
        <v>0</v>
      </c>
      <c r="K253" s="287"/>
      <c r="L253" s="288"/>
      <c r="M253" s="289" t="s">
        <v>1</v>
      </c>
      <c r="N253" s="290" t="s">
        <v>42</v>
      </c>
      <c r="O253" s="91"/>
      <c r="P253" s="231">
        <f>O253*H253</f>
        <v>0</v>
      </c>
      <c r="Q253" s="231">
        <v>0</v>
      </c>
      <c r="R253" s="231">
        <f>Q253*H253</f>
        <v>0</v>
      </c>
      <c r="S253" s="231">
        <v>0</v>
      </c>
      <c r="T253" s="23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3" t="s">
        <v>488</v>
      </c>
      <c r="AT253" s="233" t="s">
        <v>366</v>
      </c>
      <c r="AU253" s="233" t="s">
        <v>86</v>
      </c>
      <c r="AY253" s="17" t="s">
        <v>204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7" t="s">
        <v>8</v>
      </c>
      <c r="BK253" s="234">
        <f>ROUND(I253*H253,0)</f>
        <v>0</v>
      </c>
      <c r="BL253" s="17" t="s">
        <v>240</v>
      </c>
      <c r="BM253" s="233" t="s">
        <v>1287</v>
      </c>
    </row>
    <row r="254" spans="1:65" s="2" customFormat="1" ht="33" customHeight="1">
      <c r="A254" s="38"/>
      <c r="B254" s="39"/>
      <c r="C254" s="221" t="s">
        <v>895</v>
      </c>
      <c r="D254" s="221" t="s">
        <v>205</v>
      </c>
      <c r="E254" s="222" t="s">
        <v>1688</v>
      </c>
      <c r="F254" s="223" t="s">
        <v>1689</v>
      </c>
      <c r="G254" s="224" t="s">
        <v>616</v>
      </c>
      <c r="H254" s="225">
        <v>2</v>
      </c>
      <c r="I254" s="226"/>
      <c r="J254" s="227">
        <f>ROUND(I254*H254,0)</f>
        <v>0</v>
      </c>
      <c r="K254" s="228"/>
      <c r="L254" s="44"/>
      <c r="M254" s="229" t="s">
        <v>1</v>
      </c>
      <c r="N254" s="230" t="s">
        <v>42</v>
      </c>
      <c r="O254" s="91"/>
      <c r="P254" s="231">
        <f>O254*H254</f>
        <v>0</v>
      </c>
      <c r="Q254" s="231">
        <v>0</v>
      </c>
      <c r="R254" s="231">
        <f>Q254*H254</f>
        <v>0</v>
      </c>
      <c r="S254" s="231">
        <v>0</v>
      </c>
      <c r="T254" s="23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3" t="s">
        <v>240</v>
      </c>
      <c r="AT254" s="233" t="s">
        <v>205</v>
      </c>
      <c r="AU254" s="233" t="s">
        <v>86</v>
      </c>
      <c r="AY254" s="17" t="s">
        <v>204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7" t="s">
        <v>8</v>
      </c>
      <c r="BK254" s="234">
        <f>ROUND(I254*H254,0)</f>
        <v>0</v>
      </c>
      <c r="BL254" s="17" t="s">
        <v>240</v>
      </c>
      <c r="BM254" s="233" t="s">
        <v>1295</v>
      </c>
    </row>
    <row r="255" spans="1:65" s="2" customFormat="1" ht="21.75" customHeight="1">
      <c r="A255" s="38"/>
      <c r="B255" s="39"/>
      <c r="C255" s="221" t="s">
        <v>744</v>
      </c>
      <c r="D255" s="221" t="s">
        <v>205</v>
      </c>
      <c r="E255" s="222" t="s">
        <v>1690</v>
      </c>
      <c r="F255" s="223" t="s">
        <v>1691</v>
      </c>
      <c r="G255" s="224" t="s">
        <v>616</v>
      </c>
      <c r="H255" s="225">
        <v>10</v>
      </c>
      <c r="I255" s="226"/>
      <c r="J255" s="227">
        <f>ROUND(I255*H255,0)</f>
        <v>0</v>
      </c>
      <c r="K255" s="228"/>
      <c r="L255" s="44"/>
      <c r="M255" s="229" t="s">
        <v>1</v>
      </c>
      <c r="N255" s="230" t="s">
        <v>42</v>
      </c>
      <c r="O255" s="91"/>
      <c r="P255" s="231">
        <f>O255*H255</f>
        <v>0</v>
      </c>
      <c r="Q255" s="231">
        <v>0</v>
      </c>
      <c r="R255" s="231">
        <f>Q255*H255</f>
        <v>0</v>
      </c>
      <c r="S255" s="231">
        <v>0</v>
      </c>
      <c r="T255" s="23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3" t="s">
        <v>240</v>
      </c>
      <c r="AT255" s="233" t="s">
        <v>205</v>
      </c>
      <c r="AU255" s="233" t="s">
        <v>86</v>
      </c>
      <c r="AY255" s="17" t="s">
        <v>204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7" t="s">
        <v>8</v>
      </c>
      <c r="BK255" s="234">
        <f>ROUND(I255*H255,0)</f>
        <v>0</v>
      </c>
      <c r="BL255" s="17" t="s">
        <v>240</v>
      </c>
      <c r="BM255" s="233" t="s">
        <v>1303</v>
      </c>
    </row>
    <row r="256" spans="1:65" s="2" customFormat="1" ht="16.5" customHeight="1">
      <c r="A256" s="38"/>
      <c r="B256" s="39"/>
      <c r="C256" s="221" t="s">
        <v>904</v>
      </c>
      <c r="D256" s="221" t="s">
        <v>205</v>
      </c>
      <c r="E256" s="222" t="s">
        <v>1692</v>
      </c>
      <c r="F256" s="223" t="s">
        <v>1693</v>
      </c>
      <c r="G256" s="224" t="s">
        <v>616</v>
      </c>
      <c r="H256" s="225">
        <v>4</v>
      </c>
      <c r="I256" s="226"/>
      <c r="J256" s="227">
        <f>ROUND(I256*H256,0)</f>
        <v>0</v>
      </c>
      <c r="K256" s="228"/>
      <c r="L256" s="44"/>
      <c r="M256" s="229" t="s">
        <v>1</v>
      </c>
      <c r="N256" s="230" t="s">
        <v>42</v>
      </c>
      <c r="O256" s="91"/>
      <c r="P256" s="231">
        <f>O256*H256</f>
        <v>0</v>
      </c>
      <c r="Q256" s="231">
        <v>0</v>
      </c>
      <c r="R256" s="231">
        <f>Q256*H256</f>
        <v>0</v>
      </c>
      <c r="S256" s="231">
        <v>0</v>
      </c>
      <c r="T256" s="23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3" t="s">
        <v>240</v>
      </c>
      <c r="AT256" s="233" t="s">
        <v>205</v>
      </c>
      <c r="AU256" s="233" t="s">
        <v>86</v>
      </c>
      <c r="AY256" s="17" t="s">
        <v>204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7" t="s">
        <v>8</v>
      </c>
      <c r="BK256" s="234">
        <f>ROUND(I256*H256,0)</f>
        <v>0</v>
      </c>
      <c r="BL256" s="17" t="s">
        <v>240</v>
      </c>
      <c r="BM256" s="233" t="s">
        <v>690</v>
      </c>
    </row>
    <row r="257" spans="1:65" s="2" customFormat="1" ht="16.5" customHeight="1">
      <c r="A257" s="38"/>
      <c r="B257" s="39"/>
      <c r="C257" s="221" t="s">
        <v>157</v>
      </c>
      <c r="D257" s="221" t="s">
        <v>205</v>
      </c>
      <c r="E257" s="222" t="s">
        <v>1694</v>
      </c>
      <c r="F257" s="223" t="s">
        <v>1695</v>
      </c>
      <c r="G257" s="224" t="s">
        <v>274</v>
      </c>
      <c r="H257" s="225">
        <v>10</v>
      </c>
      <c r="I257" s="226"/>
      <c r="J257" s="227">
        <f>ROUND(I257*H257,0)</f>
        <v>0</v>
      </c>
      <c r="K257" s="228"/>
      <c r="L257" s="44"/>
      <c r="M257" s="229" t="s">
        <v>1</v>
      </c>
      <c r="N257" s="230" t="s">
        <v>42</v>
      </c>
      <c r="O257" s="91"/>
      <c r="P257" s="231">
        <f>O257*H257</f>
        <v>0</v>
      </c>
      <c r="Q257" s="231">
        <v>0</v>
      </c>
      <c r="R257" s="231">
        <f>Q257*H257</f>
        <v>0</v>
      </c>
      <c r="S257" s="231">
        <v>0</v>
      </c>
      <c r="T257" s="23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3" t="s">
        <v>240</v>
      </c>
      <c r="AT257" s="233" t="s">
        <v>205</v>
      </c>
      <c r="AU257" s="233" t="s">
        <v>86</v>
      </c>
      <c r="AY257" s="17" t="s">
        <v>204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7" t="s">
        <v>8</v>
      </c>
      <c r="BK257" s="234">
        <f>ROUND(I257*H257,0)</f>
        <v>0</v>
      </c>
      <c r="BL257" s="17" t="s">
        <v>240</v>
      </c>
      <c r="BM257" s="233" t="s">
        <v>175</v>
      </c>
    </row>
    <row r="258" spans="1:65" s="2" customFormat="1" ht="16.5" customHeight="1">
      <c r="A258" s="38"/>
      <c r="B258" s="39"/>
      <c r="C258" s="221" t="s">
        <v>913</v>
      </c>
      <c r="D258" s="221" t="s">
        <v>205</v>
      </c>
      <c r="E258" s="222" t="s">
        <v>1696</v>
      </c>
      <c r="F258" s="223" t="s">
        <v>1697</v>
      </c>
      <c r="G258" s="224" t="s">
        <v>274</v>
      </c>
      <c r="H258" s="225">
        <v>1</v>
      </c>
      <c r="I258" s="226"/>
      <c r="J258" s="227">
        <f>ROUND(I258*H258,0)</f>
        <v>0</v>
      </c>
      <c r="K258" s="228"/>
      <c r="L258" s="44"/>
      <c r="M258" s="229" t="s">
        <v>1</v>
      </c>
      <c r="N258" s="230" t="s">
        <v>42</v>
      </c>
      <c r="O258" s="91"/>
      <c r="P258" s="231">
        <f>O258*H258</f>
        <v>0</v>
      </c>
      <c r="Q258" s="231">
        <v>0</v>
      </c>
      <c r="R258" s="231">
        <f>Q258*H258</f>
        <v>0</v>
      </c>
      <c r="S258" s="231">
        <v>0</v>
      </c>
      <c r="T258" s="23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3" t="s">
        <v>240</v>
      </c>
      <c r="AT258" s="233" t="s">
        <v>205</v>
      </c>
      <c r="AU258" s="233" t="s">
        <v>86</v>
      </c>
      <c r="AY258" s="17" t="s">
        <v>204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7" t="s">
        <v>8</v>
      </c>
      <c r="BK258" s="234">
        <f>ROUND(I258*H258,0)</f>
        <v>0</v>
      </c>
      <c r="BL258" s="17" t="s">
        <v>240</v>
      </c>
      <c r="BM258" s="233" t="s">
        <v>923</v>
      </c>
    </row>
    <row r="259" spans="1:65" s="2" customFormat="1" ht="16.5" customHeight="1">
      <c r="A259" s="38"/>
      <c r="B259" s="39"/>
      <c r="C259" s="221" t="s">
        <v>763</v>
      </c>
      <c r="D259" s="221" t="s">
        <v>205</v>
      </c>
      <c r="E259" s="222" t="s">
        <v>1698</v>
      </c>
      <c r="F259" s="223" t="s">
        <v>1699</v>
      </c>
      <c r="G259" s="224" t="s">
        <v>274</v>
      </c>
      <c r="H259" s="225">
        <v>3</v>
      </c>
      <c r="I259" s="226"/>
      <c r="J259" s="227">
        <f>ROUND(I259*H259,0)</f>
        <v>0</v>
      </c>
      <c r="K259" s="228"/>
      <c r="L259" s="44"/>
      <c r="M259" s="229" t="s">
        <v>1</v>
      </c>
      <c r="N259" s="230" t="s">
        <v>42</v>
      </c>
      <c r="O259" s="91"/>
      <c r="P259" s="231">
        <f>O259*H259</f>
        <v>0</v>
      </c>
      <c r="Q259" s="231">
        <v>0</v>
      </c>
      <c r="R259" s="231">
        <f>Q259*H259</f>
        <v>0</v>
      </c>
      <c r="S259" s="231">
        <v>0</v>
      </c>
      <c r="T259" s="23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3" t="s">
        <v>240</v>
      </c>
      <c r="AT259" s="233" t="s">
        <v>205</v>
      </c>
      <c r="AU259" s="233" t="s">
        <v>86</v>
      </c>
      <c r="AY259" s="17" t="s">
        <v>204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7" t="s">
        <v>8</v>
      </c>
      <c r="BK259" s="234">
        <f>ROUND(I259*H259,0)</f>
        <v>0</v>
      </c>
      <c r="BL259" s="17" t="s">
        <v>240</v>
      </c>
      <c r="BM259" s="233" t="s">
        <v>932</v>
      </c>
    </row>
    <row r="260" spans="1:65" s="2" customFormat="1" ht="21.75" customHeight="1">
      <c r="A260" s="38"/>
      <c r="B260" s="39"/>
      <c r="C260" s="221" t="s">
        <v>925</v>
      </c>
      <c r="D260" s="221" t="s">
        <v>205</v>
      </c>
      <c r="E260" s="222" t="s">
        <v>1700</v>
      </c>
      <c r="F260" s="223" t="s">
        <v>1701</v>
      </c>
      <c r="G260" s="224" t="s">
        <v>1180</v>
      </c>
      <c r="H260" s="291"/>
      <c r="I260" s="226"/>
      <c r="J260" s="227">
        <f>ROUND(I260*H260,0)</f>
        <v>0</v>
      </c>
      <c r="K260" s="228"/>
      <c r="L260" s="44"/>
      <c r="M260" s="229" t="s">
        <v>1</v>
      </c>
      <c r="N260" s="230" t="s">
        <v>42</v>
      </c>
      <c r="O260" s="91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3" t="s">
        <v>240</v>
      </c>
      <c r="AT260" s="233" t="s">
        <v>205</v>
      </c>
      <c r="AU260" s="233" t="s">
        <v>86</v>
      </c>
      <c r="AY260" s="17" t="s">
        <v>204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7" t="s">
        <v>8</v>
      </c>
      <c r="BK260" s="234">
        <f>ROUND(I260*H260,0)</f>
        <v>0</v>
      </c>
      <c r="BL260" s="17" t="s">
        <v>240</v>
      </c>
      <c r="BM260" s="233" t="s">
        <v>941</v>
      </c>
    </row>
    <row r="261" spans="1:63" s="11" customFormat="1" ht="22.8" customHeight="1">
      <c r="A261" s="11"/>
      <c r="B261" s="207"/>
      <c r="C261" s="208"/>
      <c r="D261" s="209" t="s">
        <v>76</v>
      </c>
      <c r="E261" s="268" t="s">
        <v>1702</v>
      </c>
      <c r="F261" s="268" t="s">
        <v>1703</v>
      </c>
      <c r="G261" s="208"/>
      <c r="H261" s="208"/>
      <c r="I261" s="211"/>
      <c r="J261" s="269">
        <f>BK261</f>
        <v>0</v>
      </c>
      <c r="K261" s="208"/>
      <c r="L261" s="213"/>
      <c r="M261" s="214"/>
      <c r="N261" s="215"/>
      <c r="O261" s="215"/>
      <c r="P261" s="216">
        <f>SUM(P262:P264)</f>
        <v>0</v>
      </c>
      <c r="Q261" s="215"/>
      <c r="R261" s="216">
        <f>SUM(R262:R264)</f>
        <v>0</v>
      </c>
      <c r="S261" s="215"/>
      <c r="T261" s="217">
        <f>SUM(T262:T264)</f>
        <v>0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R261" s="218" t="s">
        <v>86</v>
      </c>
      <c r="AT261" s="219" t="s">
        <v>76</v>
      </c>
      <c r="AU261" s="219" t="s">
        <v>8</v>
      </c>
      <c r="AY261" s="218" t="s">
        <v>204</v>
      </c>
      <c r="BK261" s="220">
        <f>SUM(BK262:BK264)</f>
        <v>0</v>
      </c>
    </row>
    <row r="262" spans="1:65" s="2" customFormat="1" ht="55.5" customHeight="1">
      <c r="A262" s="38"/>
      <c r="B262" s="39"/>
      <c r="C262" s="221" t="s">
        <v>775</v>
      </c>
      <c r="D262" s="221" t="s">
        <v>205</v>
      </c>
      <c r="E262" s="222" t="s">
        <v>1704</v>
      </c>
      <c r="F262" s="223" t="s">
        <v>1705</v>
      </c>
      <c r="G262" s="224" t="s">
        <v>274</v>
      </c>
      <c r="H262" s="225">
        <v>1</v>
      </c>
      <c r="I262" s="226"/>
      <c r="J262" s="227">
        <f>ROUND(I262*H262,0)</f>
        <v>0</v>
      </c>
      <c r="K262" s="228"/>
      <c r="L262" s="44"/>
      <c r="M262" s="229" t="s">
        <v>1</v>
      </c>
      <c r="N262" s="230" t="s">
        <v>42</v>
      </c>
      <c r="O262" s="91"/>
      <c r="P262" s="231">
        <f>O262*H262</f>
        <v>0</v>
      </c>
      <c r="Q262" s="231">
        <v>0</v>
      </c>
      <c r="R262" s="231">
        <f>Q262*H262</f>
        <v>0</v>
      </c>
      <c r="S262" s="231">
        <v>0</v>
      </c>
      <c r="T262" s="23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3" t="s">
        <v>240</v>
      </c>
      <c r="AT262" s="233" t="s">
        <v>205</v>
      </c>
      <c r="AU262" s="233" t="s">
        <v>86</v>
      </c>
      <c r="AY262" s="17" t="s">
        <v>204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7" t="s">
        <v>8</v>
      </c>
      <c r="BK262" s="234">
        <f>ROUND(I262*H262,0)</f>
        <v>0</v>
      </c>
      <c r="BL262" s="17" t="s">
        <v>240</v>
      </c>
      <c r="BM262" s="233" t="s">
        <v>946</v>
      </c>
    </row>
    <row r="263" spans="1:65" s="2" customFormat="1" ht="33" customHeight="1">
      <c r="A263" s="38"/>
      <c r="B263" s="39"/>
      <c r="C263" s="221" t="s">
        <v>934</v>
      </c>
      <c r="D263" s="221" t="s">
        <v>205</v>
      </c>
      <c r="E263" s="222" t="s">
        <v>1706</v>
      </c>
      <c r="F263" s="223" t="s">
        <v>1707</v>
      </c>
      <c r="G263" s="224" t="s">
        <v>616</v>
      </c>
      <c r="H263" s="225">
        <v>1</v>
      </c>
      <c r="I263" s="226"/>
      <c r="J263" s="227">
        <f>ROUND(I263*H263,0)</f>
        <v>0</v>
      </c>
      <c r="K263" s="228"/>
      <c r="L263" s="44"/>
      <c r="M263" s="229" t="s">
        <v>1</v>
      </c>
      <c r="N263" s="230" t="s">
        <v>42</v>
      </c>
      <c r="O263" s="91"/>
      <c r="P263" s="231">
        <f>O263*H263</f>
        <v>0</v>
      </c>
      <c r="Q263" s="231">
        <v>0</v>
      </c>
      <c r="R263" s="231">
        <f>Q263*H263</f>
        <v>0</v>
      </c>
      <c r="S263" s="231">
        <v>0</v>
      </c>
      <c r="T263" s="23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3" t="s">
        <v>240</v>
      </c>
      <c r="AT263" s="233" t="s">
        <v>205</v>
      </c>
      <c r="AU263" s="233" t="s">
        <v>86</v>
      </c>
      <c r="AY263" s="17" t="s">
        <v>204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7" t="s">
        <v>8</v>
      </c>
      <c r="BK263" s="234">
        <f>ROUND(I263*H263,0)</f>
        <v>0</v>
      </c>
      <c r="BL263" s="17" t="s">
        <v>240</v>
      </c>
      <c r="BM263" s="233" t="s">
        <v>956</v>
      </c>
    </row>
    <row r="264" spans="1:65" s="2" customFormat="1" ht="21.75" customHeight="1">
      <c r="A264" s="38"/>
      <c r="B264" s="39"/>
      <c r="C264" s="221" t="s">
        <v>780</v>
      </c>
      <c r="D264" s="221" t="s">
        <v>205</v>
      </c>
      <c r="E264" s="222" t="s">
        <v>1708</v>
      </c>
      <c r="F264" s="223" t="s">
        <v>1709</v>
      </c>
      <c r="G264" s="224" t="s">
        <v>1180</v>
      </c>
      <c r="H264" s="291"/>
      <c r="I264" s="226"/>
      <c r="J264" s="227">
        <f>ROUND(I264*H264,0)</f>
        <v>0</v>
      </c>
      <c r="K264" s="228"/>
      <c r="L264" s="44"/>
      <c r="M264" s="258" t="s">
        <v>1</v>
      </c>
      <c r="N264" s="259" t="s">
        <v>42</v>
      </c>
      <c r="O264" s="260"/>
      <c r="P264" s="261">
        <f>O264*H264</f>
        <v>0</v>
      </c>
      <c r="Q264" s="261">
        <v>0</v>
      </c>
      <c r="R264" s="261">
        <f>Q264*H264</f>
        <v>0</v>
      </c>
      <c r="S264" s="261">
        <v>0</v>
      </c>
      <c r="T264" s="26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3" t="s">
        <v>240</v>
      </c>
      <c r="AT264" s="233" t="s">
        <v>205</v>
      </c>
      <c r="AU264" s="233" t="s">
        <v>86</v>
      </c>
      <c r="AY264" s="17" t="s">
        <v>204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7" t="s">
        <v>8</v>
      </c>
      <c r="BK264" s="234">
        <f>ROUND(I264*H264,0)</f>
        <v>0</v>
      </c>
      <c r="BL264" s="17" t="s">
        <v>240</v>
      </c>
      <c r="BM264" s="233" t="s">
        <v>1371</v>
      </c>
    </row>
    <row r="265" spans="1:31" s="2" customFormat="1" ht="6.95" customHeight="1">
      <c r="A265" s="38"/>
      <c r="B265" s="66"/>
      <c r="C265" s="67"/>
      <c r="D265" s="67"/>
      <c r="E265" s="67"/>
      <c r="F265" s="67"/>
      <c r="G265" s="67"/>
      <c r="H265" s="67"/>
      <c r="I265" s="67"/>
      <c r="J265" s="67"/>
      <c r="K265" s="67"/>
      <c r="L265" s="44"/>
      <c r="M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</row>
  </sheetData>
  <sheetProtection password="F695" sheet="1" objects="1" scenarios="1" formatColumns="0" formatRows="0" autoFilter="0"/>
  <autoFilter ref="C129:K2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s="1" customFormat="1" ht="12" customHeight="1">
      <c r="B8" s="20"/>
      <c r="D8" s="151" t="s">
        <v>179</v>
      </c>
      <c r="L8" s="20"/>
    </row>
    <row r="9" spans="1:31" s="2" customFormat="1" ht="16.5" customHeight="1">
      <c r="A9" s="38"/>
      <c r="B9" s="44"/>
      <c r="C9" s="38"/>
      <c r="D9" s="38"/>
      <c r="E9" s="152" t="s">
        <v>410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1445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1710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21</v>
      </c>
      <c r="E14" s="38"/>
      <c r="F14" s="141" t="s">
        <v>22</v>
      </c>
      <c r="G14" s="38"/>
      <c r="H14" s="38"/>
      <c r="I14" s="151" t="s">
        <v>23</v>
      </c>
      <c r="J14" s="154" t="str">
        <f>'Rekapitulace stavby'!AN8</f>
        <v>23. 2. 2021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25</v>
      </c>
      <c r="E16" s="38"/>
      <c r="F16" s="38"/>
      <c r="G16" s="38"/>
      <c r="H16" s="38"/>
      <c r="I16" s="151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34</v>
      </c>
      <c r="E25" s="38"/>
      <c r="F25" s="38"/>
      <c r="G25" s="38"/>
      <c r="H25" s="38"/>
      <c r="I25" s="151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37</v>
      </c>
      <c r="E32" s="38"/>
      <c r="F32" s="38"/>
      <c r="G32" s="38"/>
      <c r="H32" s="38"/>
      <c r="I32" s="38"/>
      <c r="J32" s="161">
        <f>ROUND(J124,0)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39</v>
      </c>
      <c r="G34" s="38"/>
      <c r="H34" s="38"/>
      <c r="I34" s="162" t="s">
        <v>38</v>
      </c>
      <c r="J34" s="162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41</v>
      </c>
      <c r="E35" s="151" t="s">
        <v>42</v>
      </c>
      <c r="F35" s="164">
        <f>ROUND((SUM(BE124:BE158)),0)</f>
        <v>0</v>
      </c>
      <c r="G35" s="38"/>
      <c r="H35" s="38"/>
      <c r="I35" s="165">
        <v>0.21</v>
      </c>
      <c r="J35" s="164">
        <f>ROUND(((SUM(BE124:BE158))*I35),0)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43</v>
      </c>
      <c r="F36" s="164">
        <f>ROUND((SUM(BF124:BF158)),0)</f>
        <v>0</v>
      </c>
      <c r="G36" s="38"/>
      <c r="H36" s="38"/>
      <c r="I36" s="165">
        <v>0.15</v>
      </c>
      <c r="J36" s="164">
        <f>ROUND(((SUM(BF124:BF158))*I36),0)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44</v>
      </c>
      <c r="F37" s="164">
        <f>ROUND((SUM(BG124:BG158)),0)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45</v>
      </c>
      <c r="F38" s="164">
        <f>ROUND((SUM(BH124:BH158)),0)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ROUND((SUM(BI124:BI158)),0)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410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032 - Plyn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Hazlov</v>
      </c>
      <c r="G91" s="40"/>
      <c r="H91" s="40"/>
      <c r="I91" s="32" t="s">
        <v>23</v>
      </c>
      <c r="J91" s="79" t="str">
        <f>IF(J14="","",J14)</f>
        <v>23. 2. 2021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ABYDOS IDEA s.r.o. Hazlov</v>
      </c>
      <c r="G93" s="40"/>
      <c r="H93" s="40"/>
      <c r="I93" s="32" t="s">
        <v>31</v>
      </c>
      <c r="J93" s="36" t="str">
        <f>E23</f>
        <v>TMS PROJEKT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182</v>
      </c>
      <c r="D96" s="186"/>
      <c r="E96" s="186"/>
      <c r="F96" s="186"/>
      <c r="G96" s="186"/>
      <c r="H96" s="186"/>
      <c r="I96" s="186"/>
      <c r="J96" s="187" t="s">
        <v>183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184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185</v>
      </c>
    </row>
    <row r="99" spans="1:31" s="9" customFormat="1" ht="24.95" customHeight="1">
      <c r="A99" s="9"/>
      <c r="B99" s="189"/>
      <c r="C99" s="190"/>
      <c r="D99" s="191" t="s">
        <v>423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3"/>
      <c r="C100" s="133"/>
      <c r="D100" s="264" t="s">
        <v>1711</v>
      </c>
      <c r="E100" s="265"/>
      <c r="F100" s="265"/>
      <c r="G100" s="265"/>
      <c r="H100" s="265"/>
      <c r="I100" s="265"/>
      <c r="J100" s="266">
        <f>J126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434</v>
      </c>
      <c r="E101" s="265"/>
      <c r="F101" s="265"/>
      <c r="G101" s="265"/>
      <c r="H101" s="265"/>
      <c r="I101" s="265"/>
      <c r="J101" s="266">
        <f>J153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9" customFormat="1" ht="24.95" customHeight="1">
      <c r="A102" s="9"/>
      <c r="B102" s="189"/>
      <c r="C102" s="190"/>
      <c r="D102" s="191" t="s">
        <v>1712</v>
      </c>
      <c r="E102" s="192"/>
      <c r="F102" s="192"/>
      <c r="G102" s="192"/>
      <c r="H102" s="192"/>
      <c r="I102" s="192"/>
      <c r="J102" s="193">
        <f>J156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Areál ABYDOS IDEA s.r.o. - výrobní hala P a O a související inženýrské objekty, areál ABYDOS Hazlov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179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4" t="s">
        <v>410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1445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032 - Plyn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40"/>
      <c r="E118" s="40"/>
      <c r="F118" s="27" t="str">
        <f>F14</f>
        <v>Hazlov</v>
      </c>
      <c r="G118" s="40"/>
      <c r="H118" s="40"/>
      <c r="I118" s="32" t="s">
        <v>23</v>
      </c>
      <c r="J118" s="79" t="str">
        <f>IF(J14="","",J14)</f>
        <v>23. 2. 2021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25</v>
      </c>
      <c r="D120" s="40"/>
      <c r="E120" s="40"/>
      <c r="F120" s="27" t="str">
        <f>E17</f>
        <v>ABYDOS IDEA s.r.o. Hazlov</v>
      </c>
      <c r="G120" s="40"/>
      <c r="H120" s="40"/>
      <c r="I120" s="32" t="s">
        <v>31</v>
      </c>
      <c r="J120" s="36" t="str">
        <f>E23</f>
        <v>TMS PROJEKT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IF(E20="","",E20)</f>
        <v>Vyplň údaj</v>
      </c>
      <c r="G121" s="40"/>
      <c r="H121" s="40"/>
      <c r="I121" s="32" t="s">
        <v>34</v>
      </c>
      <c r="J121" s="36" t="str">
        <f>E26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0" customFormat="1" ht="29.25" customHeight="1">
      <c r="A123" s="195"/>
      <c r="B123" s="196"/>
      <c r="C123" s="197" t="s">
        <v>190</v>
      </c>
      <c r="D123" s="198" t="s">
        <v>62</v>
      </c>
      <c r="E123" s="198" t="s">
        <v>58</v>
      </c>
      <c r="F123" s="198" t="s">
        <v>59</v>
      </c>
      <c r="G123" s="198" t="s">
        <v>191</v>
      </c>
      <c r="H123" s="198" t="s">
        <v>192</v>
      </c>
      <c r="I123" s="198" t="s">
        <v>193</v>
      </c>
      <c r="J123" s="199" t="s">
        <v>183</v>
      </c>
      <c r="K123" s="200" t="s">
        <v>194</v>
      </c>
      <c r="L123" s="201"/>
      <c r="M123" s="100" t="s">
        <v>1</v>
      </c>
      <c r="N123" s="101" t="s">
        <v>41</v>
      </c>
      <c r="O123" s="101" t="s">
        <v>195</v>
      </c>
      <c r="P123" s="101" t="s">
        <v>196</v>
      </c>
      <c r="Q123" s="101" t="s">
        <v>197</v>
      </c>
      <c r="R123" s="101" t="s">
        <v>198</v>
      </c>
      <c r="S123" s="101" t="s">
        <v>199</v>
      </c>
      <c r="T123" s="102" t="s">
        <v>200</v>
      </c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</row>
    <row r="124" spans="1:63" s="2" customFormat="1" ht="22.8" customHeight="1">
      <c r="A124" s="38"/>
      <c r="B124" s="39"/>
      <c r="C124" s="107" t="s">
        <v>201</v>
      </c>
      <c r="D124" s="40"/>
      <c r="E124" s="40"/>
      <c r="F124" s="40"/>
      <c r="G124" s="40"/>
      <c r="H124" s="40"/>
      <c r="I124" s="40"/>
      <c r="J124" s="202">
        <f>BK124</f>
        <v>0</v>
      </c>
      <c r="K124" s="40"/>
      <c r="L124" s="44"/>
      <c r="M124" s="103"/>
      <c r="N124" s="203"/>
      <c r="O124" s="104"/>
      <c r="P124" s="204">
        <f>P125+P156</f>
        <v>0</v>
      </c>
      <c r="Q124" s="104"/>
      <c r="R124" s="204">
        <f>R125+R156</f>
        <v>0</v>
      </c>
      <c r="S124" s="104"/>
      <c r="T124" s="205">
        <f>T125+T156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185</v>
      </c>
      <c r="BK124" s="206">
        <f>BK125+BK156</f>
        <v>0</v>
      </c>
    </row>
    <row r="125" spans="1:63" s="11" customFormat="1" ht="25.9" customHeight="1">
      <c r="A125" s="11"/>
      <c r="B125" s="207"/>
      <c r="C125" s="208"/>
      <c r="D125" s="209" t="s">
        <v>76</v>
      </c>
      <c r="E125" s="210" t="s">
        <v>917</v>
      </c>
      <c r="F125" s="210" t="s">
        <v>918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P126+P153</f>
        <v>0</v>
      </c>
      <c r="Q125" s="215"/>
      <c r="R125" s="216">
        <f>R126+R153</f>
        <v>0</v>
      </c>
      <c r="S125" s="215"/>
      <c r="T125" s="217">
        <f>T126+T153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8" t="s">
        <v>86</v>
      </c>
      <c r="AT125" s="219" t="s">
        <v>76</v>
      </c>
      <c r="AU125" s="219" t="s">
        <v>77</v>
      </c>
      <c r="AY125" s="218" t="s">
        <v>204</v>
      </c>
      <c r="BK125" s="220">
        <f>BK126+BK153</f>
        <v>0</v>
      </c>
    </row>
    <row r="126" spans="1:63" s="11" customFormat="1" ht="22.8" customHeight="1">
      <c r="A126" s="11"/>
      <c r="B126" s="207"/>
      <c r="C126" s="208"/>
      <c r="D126" s="209" t="s">
        <v>76</v>
      </c>
      <c r="E126" s="268" t="s">
        <v>1713</v>
      </c>
      <c r="F126" s="268" t="s">
        <v>1714</v>
      </c>
      <c r="G126" s="208"/>
      <c r="H126" s="208"/>
      <c r="I126" s="211"/>
      <c r="J126" s="269">
        <f>BK126</f>
        <v>0</v>
      </c>
      <c r="K126" s="208"/>
      <c r="L126" s="213"/>
      <c r="M126" s="214"/>
      <c r="N126" s="215"/>
      <c r="O126" s="215"/>
      <c r="P126" s="216">
        <f>SUM(P127:P152)</f>
        <v>0</v>
      </c>
      <c r="Q126" s="215"/>
      <c r="R126" s="216">
        <f>SUM(R127:R152)</f>
        <v>0</v>
      </c>
      <c r="S126" s="215"/>
      <c r="T126" s="217">
        <f>SUM(T127:T152)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8" t="s">
        <v>86</v>
      </c>
      <c r="AT126" s="219" t="s">
        <v>76</v>
      </c>
      <c r="AU126" s="219" t="s">
        <v>8</v>
      </c>
      <c r="AY126" s="218" t="s">
        <v>204</v>
      </c>
      <c r="BK126" s="220">
        <f>SUM(BK127:BK152)</f>
        <v>0</v>
      </c>
    </row>
    <row r="127" spans="1:65" s="2" customFormat="1" ht="21.75" customHeight="1">
      <c r="A127" s="38"/>
      <c r="B127" s="39"/>
      <c r="C127" s="221" t="s">
        <v>8</v>
      </c>
      <c r="D127" s="221" t="s">
        <v>205</v>
      </c>
      <c r="E127" s="222" t="s">
        <v>1715</v>
      </c>
      <c r="F127" s="223" t="s">
        <v>1716</v>
      </c>
      <c r="G127" s="224" t="s">
        <v>473</v>
      </c>
      <c r="H127" s="225">
        <v>11</v>
      </c>
      <c r="I127" s="226"/>
      <c r="J127" s="227">
        <f>ROUND(I127*H127,0)</f>
        <v>0</v>
      </c>
      <c r="K127" s="228"/>
      <c r="L127" s="44"/>
      <c r="M127" s="229" t="s">
        <v>1</v>
      </c>
      <c r="N127" s="230" t="s">
        <v>42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240</v>
      </c>
      <c r="AT127" s="233" t="s">
        <v>205</v>
      </c>
      <c r="AU127" s="233" t="s">
        <v>86</v>
      </c>
      <c r="AY127" s="17" t="s">
        <v>204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</v>
      </c>
      <c r="BK127" s="234">
        <f>ROUND(I127*H127,0)</f>
        <v>0</v>
      </c>
      <c r="BL127" s="17" t="s">
        <v>240</v>
      </c>
      <c r="BM127" s="233" t="s">
        <v>86</v>
      </c>
    </row>
    <row r="128" spans="1:65" s="2" customFormat="1" ht="21.75" customHeight="1">
      <c r="A128" s="38"/>
      <c r="B128" s="39"/>
      <c r="C128" s="221" t="s">
        <v>86</v>
      </c>
      <c r="D128" s="221" t="s">
        <v>205</v>
      </c>
      <c r="E128" s="222" t="s">
        <v>1717</v>
      </c>
      <c r="F128" s="223" t="s">
        <v>1718</v>
      </c>
      <c r="G128" s="224" t="s">
        <v>473</v>
      </c>
      <c r="H128" s="225">
        <v>6</v>
      </c>
      <c r="I128" s="226"/>
      <c r="J128" s="227">
        <f>ROUND(I128*H128,0)</f>
        <v>0</v>
      </c>
      <c r="K128" s="228"/>
      <c r="L128" s="44"/>
      <c r="M128" s="229" t="s">
        <v>1</v>
      </c>
      <c r="N128" s="230" t="s">
        <v>42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240</v>
      </c>
      <c r="AT128" s="233" t="s">
        <v>205</v>
      </c>
      <c r="AU128" s="233" t="s">
        <v>86</v>
      </c>
      <c r="AY128" s="17" t="s">
        <v>204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</v>
      </c>
      <c r="BK128" s="234">
        <f>ROUND(I128*H128,0)</f>
        <v>0</v>
      </c>
      <c r="BL128" s="17" t="s">
        <v>240</v>
      </c>
      <c r="BM128" s="233" t="s">
        <v>209</v>
      </c>
    </row>
    <row r="129" spans="1:65" s="2" customFormat="1" ht="21.75" customHeight="1">
      <c r="A129" s="38"/>
      <c r="B129" s="39"/>
      <c r="C129" s="221" t="s">
        <v>118</v>
      </c>
      <c r="D129" s="221" t="s">
        <v>205</v>
      </c>
      <c r="E129" s="222" t="s">
        <v>1719</v>
      </c>
      <c r="F129" s="223" t="s">
        <v>1720</v>
      </c>
      <c r="G129" s="224" t="s">
        <v>473</v>
      </c>
      <c r="H129" s="225">
        <v>9</v>
      </c>
      <c r="I129" s="226"/>
      <c r="J129" s="227">
        <f>ROUND(I129*H129,0)</f>
        <v>0</v>
      </c>
      <c r="K129" s="228"/>
      <c r="L129" s="44"/>
      <c r="M129" s="229" t="s">
        <v>1</v>
      </c>
      <c r="N129" s="230" t="s">
        <v>42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240</v>
      </c>
      <c r="AT129" s="233" t="s">
        <v>205</v>
      </c>
      <c r="AU129" s="233" t="s">
        <v>86</v>
      </c>
      <c r="AY129" s="17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</v>
      </c>
      <c r="BK129" s="234">
        <f>ROUND(I129*H129,0)</f>
        <v>0</v>
      </c>
      <c r="BL129" s="17" t="s">
        <v>240</v>
      </c>
      <c r="BM129" s="233" t="s">
        <v>220</v>
      </c>
    </row>
    <row r="130" spans="1:65" s="2" customFormat="1" ht="21.75" customHeight="1">
      <c r="A130" s="38"/>
      <c r="B130" s="39"/>
      <c r="C130" s="221" t="s">
        <v>209</v>
      </c>
      <c r="D130" s="221" t="s">
        <v>205</v>
      </c>
      <c r="E130" s="222" t="s">
        <v>1721</v>
      </c>
      <c r="F130" s="223" t="s">
        <v>1722</v>
      </c>
      <c r="G130" s="224" t="s">
        <v>274</v>
      </c>
      <c r="H130" s="225">
        <v>1</v>
      </c>
      <c r="I130" s="226"/>
      <c r="J130" s="227">
        <f>ROUND(I130*H130,0)</f>
        <v>0</v>
      </c>
      <c r="K130" s="228"/>
      <c r="L130" s="44"/>
      <c r="M130" s="229" t="s">
        <v>1</v>
      </c>
      <c r="N130" s="230" t="s">
        <v>42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240</v>
      </c>
      <c r="AT130" s="233" t="s">
        <v>205</v>
      </c>
      <c r="AU130" s="233" t="s">
        <v>86</v>
      </c>
      <c r="AY130" s="17" t="s">
        <v>204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</v>
      </c>
      <c r="BK130" s="234">
        <f>ROUND(I130*H130,0)</f>
        <v>0</v>
      </c>
      <c r="BL130" s="17" t="s">
        <v>240</v>
      </c>
      <c r="BM130" s="233" t="s">
        <v>223</v>
      </c>
    </row>
    <row r="131" spans="1:65" s="2" customFormat="1" ht="16.5" customHeight="1">
      <c r="A131" s="38"/>
      <c r="B131" s="39"/>
      <c r="C131" s="221" t="s">
        <v>224</v>
      </c>
      <c r="D131" s="221" t="s">
        <v>205</v>
      </c>
      <c r="E131" s="222" t="s">
        <v>1723</v>
      </c>
      <c r="F131" s="223" t="s">
        <v>1724</v>
      </c>
      <c r="G131" s="224" t="s">
        <v>473</v>
      </c>
      <c r="H131" s="225">
        <v>0.5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240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240</v>
      </c>
      <c r="BM131" s="233" t="s">
        <v>227</v>
      </c>
    </row>
    <row r="132" spans="1:65" s="2" customFormat="1" ht="21.75" customHeight="1">
      <c r="A132" s="38"/>
      <c r="B132" s="39"/>
      <c r="C132" s="221" t="s">
        <v>220</v>
      </c>
      <c r="D132" s="221" t="s">
        <v>205</v>
      </c>
      <c r="E132" s="222" t="s">
        <v>1725</v>
      </c>
      <c r="F132" s="223" t="s">
        <v>1726</v>
      </c>
      <c r="G132" s="224" t="s">
        <v>616</v>
      </c>
      <c r="H132" s="225">
        <v>1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240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240</v>
      </c>
      <c r="BM132" s="233" t="s">
        <v>231</v>
      </c>
    </row>
    <row r="133" spans="1:65" s="2" customFormat="1" ht="16.5" customHeight="1">
      <c r="A133" s="38"/>
      <c r="B133" s="39"/>
      <c r="C133" s="221" t="s">
        <v>232</v>
      </c>
      <c r="D133" s="221" t="s">
        <v>205</v>
      </c>
      <c r="E133" s="222" t="s">
        <v>1727</v>
      </c>
      <c r="F133" s="223" t="s">
        <v>1728</v>
      </c>
      <c r="G133" s="224" t="s">
        <v>616</v>
      </c>
      <c r="H133" s="225">
        <v>1</v>
      </c>
      <c r="I133" s="226"/>
      <c r="J133" s="227">
        <f>ROUND(I133*H133,0)</f>
        <v>0</v>
      </c>
      <c r="K133" s="228"/>
      <c r="L133" s="44"/>
      <c r="M133" s="229" t="s">
        <v>1</v>
      </c>
      <c r="N133" s="23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240</v>
      </c>
      <c r="AT133" s="233" t="s">
        <v>205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240</v>
      </c>
      <c r="BM133" s="233" t="s">
        <v>235</v>
      </c>
    </row>
    <row r="134" spans="1:65" s="2" customFormat="1" ht="21.75" customHeight="1">
      <c r="A134" s="38"/>
      <c r="B134" s="39"/>
      <c r="C134" s="221" t="s">
        <v>223</v>
      </c>
      <c r="D134" s="221" t="s">
        <v>205</v>
      </c>
      <c r="E134" s="222" t="s">
        <v>1729</v>
      </c>
      <c r="F134" s="223" t="s">
        <v>1730</v>
      </c>
      <c r="G134" s="224" t="s">
        <v>616</v>
      </c>
      <c r="H134" s="225">
        <v>2</v>
      </c>
      <c r="I134" s="226"/>
      <c r="J134" s="227">
        <f>ROUND(I134*H134,0)</f>
        <v>0</v>
      </c>
      <c r="K134" s="228"/>
      <c r="L134" s="44"/>
      <c r="M134" s="229" t="s">
        <v>1</v>
      </c>
      <c r="N134" s="23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240</v>
      </c>
      <c r="AT134" s="233" t="s">
        <v>205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240</v>
      </c>
      <c r="BM134" s="233" t="s">
        <v>240</v>
      </c>
    </row>
    <row r="135" spans="1:65" s="2" customFormat="1" ht="16.5" customHeight="1">
      <c r="A135" s="38"/>
      <c r="B135" s="39"/>
      <c r="C135" s="221" t="s">
        <v>243</v>
      </c>
      <c r="D135" s="221" t="s">
        <v>205</v>
      </c>
      <c r="E135" s="222" t="s">
        <v>1731</v>
      </c>
      <c r="F135" s="223" t="s">
        <v>1732</v>
      </c>
      <c r="G135" s="224" t="s">
        <v>274</v>
      </c>
      <c r="H135" s="225">
        <v>1</v>
      </c>
      <c r="I135" s="226"/>
      <c r="J135" s="227">
        <f>ROUND(I135*H135,0)</f>
        <v>0</v>
      </c>
      <c r="K135" s="228"/>
      <c r="L135" s="44"/>
      <c r="M135" s="229" t="s">
        <v>1</v>
      </c>
      <c r="N135" s="23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240</v>
      </c>
      <c r="AT135" s="233" t="s">
        <v>205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240</v>
      </c>
      <c r="BM135" s="233" t="s">
        <v>246</v>
      </c>
    </row>
    <row r="136" spans="1:65" s="2" customFormat="1" ht="16.5" customHeight="1">
      <c r="A136" s="38"/>
      <c r="B136" s="39"/>
      <c r="C136" s="221" t="s">
        <v>227</v>
      </c>
      <c r="D136" s="221" t="s">
        <v>205</v>
      </c>
      <c r="E136" s="222" t="s">
        <v>1733</v>
      </c>
      <c r="F136" s="223" t="s">
        <v>1734</v>
      </c>
      <c r="G136" s="224" t="s">
        <v>274</v>
      </c>
      <c r="H136" s="225">
        <v>2</v>
      </c>
      <c r="I136" s="226"/>
      <c r="J136" s="227">
        <f>ROUND(I136*H136,0)</f>
        <v>0</v>
      </c>
      <c r="K136" s="228"/>
      <c r="L136" s="44"/>
      <c r="M136" s="229" t="s">
        <v>1</v>
      </c>
      <c r="N136" s="23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240</v>
      </c>
      <c r="AT136" s="233" t="s">
        <v>205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240</v>
      </c>
      <c r="BM136" s="233" t="s">
        <v>249</v>
      </c>
    </row>
    <row r="137" spans="1:65" s="2" customFormat="1" ht="16.5" customHeight="1">
      <c r="A137" s="38"/>
      <c r="B137" s="39"/>
      <c r="C137" s="221" t="s">
        <v>250</v>
      </c>
      <c r="D137" s="221" t="s">
        <v>205</v>
      </c>
      <c r="E137" s="222" t="s">
        <v>1735</v>
      </c>
      <c r="F137" s="223" t="s">
        <v>1736</v>
      </c>
      <c r="G137" s="224" t="s">
        <v>473</v>
      </c>
      <c r="H137" s="225">
        <v>15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240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361</v>
      </c>
    </row>
    <row r="138" spans="1:65" s="2" customFormat="1" ht="16.5" customHeight="1">
      <c r="A138" s="38"/>
      <c r="B138" s="39"/>
      <c r="C138" s="221" t="s">
        <v>231</v>
      </c>
      <c r="D138" s="221" t="s">
        <v>205</v>
      </c>
      <c r="E138" s="222" t="s">
        <v>1737</v>
      </c>
      <c r="F138" s="223" t="s">
        <v>1738</v>
      </c>
      <c r="G138" s="224" t="s">
        <v>274</v>
      </c>
      <c r="H138" s="225">
        <v>2</v>
      </c>
      <c r="I138" s="226"/>
      <c r="J138" s="227">
        <f>ROUND(I138*H138,0)</f>
        <v>0</v>
      </c>
      <c r="K138" s="228"/>
      <c r="L138" s="44"/>
      <c r="M138" s="229" t="s">
        <v>1</v>
      </c>
      <c r="N138" s="23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240</v>
      </c>
      <c r="AT138" s="233" t="s">
        <v>205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253</v>
      </c>
    </row>
    <row r="139" spans="1:65" s="2" customFormat="1" ht="16.5" customHeight="1">
      <c r="A139" s="38"/>
      <c r="B139" s="39"/>
      <c r="C139" s="221" t="s">
        <v>315</v>
      </c>
      <c r="D139" s="221" t="s">
        <v>205</v>
      </c>
      <c r="E139" s="222" t="s">
        <v>1739</v>
      </c>
      <c r="F139" s="223" t="s">
        <v>1740</v>
      </c>
      <c r="G139" s="224" t="s">
        <v>274</v>
      </c>
      <c r="H139" s="225">
        <v>1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240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256</v>
      </c>
    </row>
    <row r="140" spans="1:65" s="2" customFormat="1" ht="21.75" customHeight="1">
      <c r="A140" s="38"/>
      <c r="B140" s="39"/>
      <c r="C140" s="221" t="s">
        <v>235</v>
      </c>
      <c r="D140" s="221" t="s">
        <v>205</v>
      </c>
      <c r="E140" s="222" t="s">
        <v>1741</v>
      </c>
      <c r="F140" s="223" t="s">
        <v>1742</v>
      </c>
      <c r="G140" s="224" t="s">
        <v>274</v>
      </c>
      <c r="H140" s="225">
        <v>1</v>
      </c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240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389</v>
      </c>
    </row>
    <row r="141" spans="1:65" s="2" customFormat="1" ht="33" customHeight="1">
      <c r="A141" s="38"/>
      <c r="B141" s="39"/>
      <c r="C141" s="221" t="s">
        <v>9</v>
      </c>
      <c r="D141" s="221" t="s">
        <v>205</v>
      </c>
      <c r="E141" s="222" t="s">
        <v>1743</v>
      </c>
      <c r="F141" s="223" t="s">
        <v>1744</v>
      </c>
      <c r="G141" s="224" t="s">
        <v>616</v>
      </c>
      <c r="H141" s="225">
        <v>1</v>
      </c>
      <c r="I141" s="226"/>
      <c r="J141" s="227">
        <f>ROUND(I141*H141,0)</f>
        <v>0</v>
      </c>
      <c r="K141" s="228"/>
      <c r="L141" s="44"/>
      <c r="M141" s="229" t="s">
        <v>1</v>
      </c>
      <c r="N141" s="23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240</v>
      </c>
      <c r="AT141" s="233" t="s">
        <v>205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240</v>
      </c>
      <c r="BM141" s="233" t="s">
        <v>399</v>
      </c>
    </row>
    <row r="142" spans="1:65" s="2" customFormat="1" ht="21.75" customHeight="1">
      <c r="A142" s="38"/>
      <c r="B142" s="39"/>
      <c r="C142" s="280" t="s">
        <v>240</v>
      </c>
      <c r="D142" s="280" t="s">
        <v>366</v>
      </c>
      <c r="E142" s="281" t="s">
        <v>1745</v>
      </c>
      <c r="F142" s="282" t="s">
        <v>1746</v>
      </c>
      <c r="G142" s="283" t="s">
        <v>274</v>
      </c>
      <c r="H142" s="284">
        <v>1</v>
      </c>
      <c r="I142" s="285"/>
      <c r="J142" s="286">
        <f>ROUND(I142*H142,0)</f>
        <v>0</v>
      </c>
      <c r="K142" s="287"/>
      <c r="L142" s="288"/>
      <c r="M142" s="289" t="s">
        <v>1</v>
      </c>
      <c r="N142" s="29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488</v>
      </c>
      <c r="AT142" s="233" t="s">
        <v>366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488</v>
      </c>
    </row>
    <row r="143" spans="1:65" s="2" customFormat="1" ht="21.75" customHeight="1">
      <c r="A143" s="38"/>
      <c r="B143" s="39"/>
      <c r="C143" s="280" t="s">
        <v>329</v>
      </c>
      <c r="D143" s="280" t="s">
        <v>366</v>
      </c>
      <c r="E143" s="281" t="s">
        <v>1747</v>
      </c>
      <c r="F143" s="282" t="s">
        <v>1748</v>
      </c>
      <c r="G143" s="283" t="s">
        <v>274</v>
      </c>
      <c r="H143" s="284">
        <v>1</v>
      </c>
      <c r="I143" s="285"/>
      <c r="J143" s="286">
        <f>ROUND(I143*H143,0)</f>
        <v>0</v>
      </c>
      <c r="K143" s="287"/>
      <c r="L143" s="288"/>
      <c r="M143" s="289" t="s">
        <v>1</v>
      </c>
      <c r="N143" s="29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488</v>
      </c>
      <c r="AT143" s="233" t="s">
        <v>366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240</v>
      </c>
      <c r="BM143" s="233" t="s">
        <v>491</v>
      </c>
    </row>
    <row r="144" spans="1:65" s="2" customFormat="1" ht="16.5" customHeight="1">
      <c r="A144" s="38"/>
      <c r="B144" s="39"/>
      <c r="C144" s="280" t="s">
        <v>246</v>
      </c>
      <c r="D144" s="280" t="s">
        <v>366</v>
      </c>
      <c r="E144" s="281" t="s">
        <v>1749</v>
      </c>
      <c r="F144" s="282" t="s">
        <v>1750</v>
      </c>
      <c r="G144" s="283" t="s">
        <v>274</v>
      </c>
      <c r="H144" s="284">
        <v>1</v>
      </c>
      <c r="I144" s="285"/>
      <c r="J144" s="286">
        <f>ROUND(I144*H144,0)</f>
        <v>0</v>
      </c>
      <c r="K144" s="287"/>
      <c r="L144" s="288"/>
      <c r="M144" s="289" t="s">
        <v>1</v>
      </c>
      <c r="N144" s="29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488</v>
      </c>
      <c r="AT144" s="233" t="s">
        <v>366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240</v>
      </c>
      <c r="BM144" s="233" t="s">
        <v>498</v>
      </c>
    </row>
    <row r="145" spans="1:65" s="2" customFormat="1" ht="21.75" customHeight="1">
      <c r="A145" s="38"/>
      <c r="B145" s="39"/>
      <c r="C145" s="221" t="s">
        <v>339</v>
      </c>
      <c r="D145" s="221" t="s">
        <v>205</v>
      </c>
      <c r="E145" s="222" t="s">
        <v>1751</v>
      </c>
      <c r="F145" s="223" t="s">
        <v>1752</v>
      </c>
      <c r="G145" s="224" t="s">
        <v>274</v>
      </c>
      <c r="H145" s="225">
        <v>2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240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240</v>
      </c>
      <c r="BM145" s="233" t="s">
        <v>506</v>
      </c>
    </row>
    <row r="146" spans="1:65" s="2" customFormat="1" ht="21.75" customHeight="1">
      <c r="A146" s="38"/>
      <c r="B146" s="39"/>
      <c r="C146" s="221" t="s">
        <v>249</v>
      </c>
      <c r="D146" s="221" t="s">
        <v>205</v>
      </c>
      <c r="E146" s="222" t="s">
        <v>1753</v>
      </c>
      <c r="F146" s="223" t="s">
        <v>1754</v>
      </c>
      <c r="G146" s="224" t="s">
        <v>274</v>
      </c>
      <c r="H146" s="225">
        <v>2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240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240</v>
      </c>
      <c r="BM146" s="233" t="s">
        <v>604</v>
      </c>
    </row>
    <row r="147" spans="1:65" s="2" customFormat="1" ht="21.75" customHeight="1">
      <c r="A147" s="38"/>
      <c r="B147" s="39"/>
      <c r="C147" s="221" t="s">
        <v>7</v>
      </c>
      <c r="D147" s="221" t="s">
        <v>205</v>
      </c>
      <c r="E147" s="222" t="s">
        <v>1755</v>
      </c>
      <c r="F147" s="223" t="s">
        <v>1756</v>
      </c>
      <c r="G147" s="224" t="s">
        <v>274</v>
      </c>
      <c r="H147" s="225">
        <v>1</v>
      </c>
      <c r="I147" s="226"/>
      <c r="J147" s="227">
        <f>ROUND(I147*H147,0)</f>
        <v>0</v>
      </c>
      <c r="K147" s="228"/>
      <c r="L147" s="44"/>
      <c r="M147" s="229" t="s">
        <v>1</v>
      </c>
      <c r="N147" s="23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240</v>
      </c>
      <c r="AT147" s="233" t="s">
        <v>205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240</v>
      </c>
      <c r="BM147" s="233" t="s">
        <v>518</v>
      </c>
    </row>
    <row r="148" spans="1:65" s="2" customFormat="1" ht="33" customHeight="1">
      <c r="A148" s="38"/>
      <c r="B148" s="39"/>
      <c r="C148" s="221" t="s">
        <v>361</v>
      </c>
      <c r="D148" s="221" t="s">
        <v>205</v>
      </c>
      <c r="E148" s="222" t="s">
        <v>1757</v>
      </c>
      <c r="F148" s="223" t="s">
        <v>1758</v>
      </c>
      <c r="G148" s="224" t="s">
        <v>616</v>
      </c>
      <c r="H148" s="225">
        <v>1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240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240</v>
      </c>
      <c r="BM148" s="233" t="s">
        <v>524</v>
      </c>
    </row>
    <row r="149" spans="1:65" s="2" customFormat="1" ht="16.5" customHeight="1">
      <c r="A149" s="38"/>
      <c r="B149" s="39"/>
      <c r="C149" s="221" t="s">
        <v>365</v>
      </c>
      <c r="D149" s="221" t="s">
        <v>205</v>
      </c>
      <c r="E149" s="222" t="s">
        <v>1759</v>
      </c>
      <c r="F149" s="223" t="s">
        <v>1760</v>
      </c>
      <c r="G149" s="224" t="s">
        <v>274</v>
      </c>
      <c r="H149" s="225">
        <v>1</v>
      </c>
      <c r="I149" s="226"/>
      <c r="J149" s="227">
        <f>ROUND(I149*H149,0)</f>
        <v>0</v>
      </c>
      <c r="K149" s="228"/>
      <c r="L149" s="44"/>
      <c r="M149" s="229" t="s">
        <v>1</v>
      </c>
      <c r="N149" s="23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240</v>
      </c>
      <c r="AT149" s="233" t="s">
        <v>205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240</v>
      </c>
      <c r="BM149" s="233" t="s">
        <v>527</v>
      </c>
    </row>
    <row r="150" spans="1:65" s="2" customFormat="1" ht="21.75" customHeight="1">
      <c r="A150" s="38"/>
      <c r="B150" s="39"/>
      <c r="C150" s="221" t="s">
        <v>253</v>
      </c>
      <c r="D150" s="221" t="s">
        <v>205</v>
      </c>
      <c r="E150" s="222" t="s">
        <v>1761</v>
      </c>
      <c r="F150" s="223" t="s">
        <v>1762</v>
      </c>
      <c r="G150" s="224" t="s">
        <v>274</v>
      </c>
      <c r="H150" s="225">
        <v>1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240</v>
      </c>
      <c r="AT150" s="233" t="s">
        <v>205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530</v>
      </c>
    </row>
    <row r="151" spans="1:65" s="2" customFormat="1" ht="21.75" customHeight="1">
      <c r="A151" s="38"/>
      <c r="B151" s="39"/>
      <c r="C151" s="280" t="s">
        <v>376</v>
      </c>
      <c r="D151" s="280" t="s">
        <v>366</v>
      </c>
      <c r="E151" s="281" t="s">
        <v>1763</v>
      </c>
      <c r="F151" s="282" t="s">
        <v>1764</v>
      </c>
      <c r="G151" s="283" t="s">
        <v>274</v>
      </c>
      <c r="H151" s="284">
        <v>1</v>
      </c>
      <c r="I151" s="285"/>
      <c r="J151" s="286">
        <f>ROUND(I151*H151,0)</f>
        <v>0</v>
      </c>
      <c r="K151" s="287"/>
      <c r="L151" s="288"/>
      <c r="M151" s="289" t="s">
        <v>1</v>
      </c>
      <c r="N151" s="29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488</v>
      </c>
      <c r="AT151" s="233" t="s">
        <v>366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240</v>
      </c>
      <c r="BM151" s="233" t="s">
        <v>534</v>
      </c>
    </row>
    <row r="152" spans="1:65" s="2" customFormat="1" ht="21.75" customHeight="1">
      <c r="A152" s="38"/>
      <c r="B152" s="39"/>
      <c r="C152" s="221" t="s">
        <v>256</v>
      </c>
      <c r="D152" s="221" t="s">
        <v>205</v>
      </c>
      <c r="E152" s="222" t="s">
        <v>1765</v>
      </c>
      <c r="F152" s="223" t="s">
        <v>1766</v>
      </c>
      <c r="G152" s="224" t="s">
        <v>1180</v>
      </c>
      <c r="H152" s="291"/>
      <c r="I152" s="226"/>
      <c r="J152" s="227">
        <f>ROUND(I152*H152,0)</f>
        <v>0</v>
      </c>
      <c r="K152" s="228"/>
      <c r="L152" s="44"/>
      <c r="M152" s="229" t="s">
        <v>1</v>
      </c>
      <c r="N152" s="23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240</v>
      </c>
      <c r="AT152" s="233" t="s">
        <v>205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240</v>
      </c>
      <c r="BM152" s="233" t="s">
        <v>537</v>
      </c>
    </row>
    <row r="153" spans="1:63" s="11" customFormat="1" ht="22.8" customHeight="1">
      <c r="A153" s="11"/>
      <c r="B153" s="207"/>
      <c r="C153" s="208"/>
      <c r="D153" s="209" t="s">
        <v>76</v>
      </c>
      <c r="E153" s="268" t="s">
        <v>1421</v>
      </c>
      <c r="F153" s="268" t="s">
        <v>1422</v>
      </c>
      <c r="G153" s="208"/>
      <c r="H153" s="208"/>
      <c r="I153" s="211"/>
      <c r="J153" s="269">
        <f>BK153</f>
        <v>0</v>
      </c>
      <c r="K153" s="208"/>
      <c r="L153" s="213"/>
      <c r="M153" s="214"/>
      <c r="N153" s="215"/>
      <c r="O153" s="215"/>
      <c r="P153" s="216">
        <f>SUM(P154:P155)</f>
        <v>0</v>
      </c>
      <c r="Q153" s="215"/>
      <c r="R153" s="216">
        <f>SUM(R154:R155)</f>
        <v>0</v>
      </c>
      <c r="S153" s="215"/>
      <c r="T153" s="217">
        <f>SUM(T154:T155)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218" t="s">
        <v>86</v>
      </c>
      <c r="AT153" s="219" t="s">
        <v>76</v>
      </c>
      <c r="AU153" s="219" t="s">
        <v>8</v>
      </c>
      <c r="AY153" s="218" t="s">
        <v>204</v>
      </c>
      <c r="BK153" s="220">
        <f>SUM(BK154:BK155)</f>
        <v>0</v>
      </c>
    </row>
    <row r="154" spans="1:65" s="2" customFormat="1" ht="21.75" customHeight="1">
      <c r="A154" s="38"/>
      <c r="B154" s="39"/>
      <c r="C154" s="221" t="s">
        <v>384</v>
      </c>
      <c r="D154" s="221" t="s">
        <v>205</v>
      </c>
      <c r="E154" s="222" t="s">
        <v>1767</v>
      </c>
      <c r="F154" s="223" t="s">
        <v>1768</v>
      </c>
      <c r="G154" s="224" t="s">
        <v>473</v>
      </c>
      <c r="H154" s="225">
        <v>22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240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240</v>
      </c>
      <c r="BM154" s="233" t="s">
        <v>540</v>
      </c>
    </row>
    <row r="155" spans="1:65" s="2" customFormat="1" ht="21.75" customHeight="1">
      <c r="A155" s="38"/>
      <c r="B155" s="39"/>
      <c r="C155" s="221" t="s">
        <v>389</v>
      </c>
      <c r="D155" s="221" t="s">
        <v>205</v>
      </c>
      <c r="E155" s="222" t="s">
        <v>1769</v>
      </c>
      <c r="F155" s="223" t="s">
        <v>1770</v>
      </c>
      <c r="G155" s="224" t="s">
        <v>473</v>
      </c>
      <c r="H155" s="225">
        <v>22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240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240</v>
      </c>
      <c r="BM155" s="233" t="s">
        <v>673</v>
      </c>
    </row>
    <row r="156" spans="1:63" s="11" customFormat="1" ht="25.9" customHeight="1">
      <c r="A156" s="11"/>
      <c r="B156" s="207"/>
      <c r="C156" s="208"/>
      <c r="D156" s="209" t="s">
        <v>76</v>
      </c>
      <c r="E156" s="210" t="s">
        <v>1771</v>
      </c>
      <c r="F156" s="210" t="s">
        <v>1772</v>
      </c>
      <c r="G156" s="208"/>
      <c r="H156" s="208"/>
      <c r="I156" s="211"/>
      <c r="J156" s="212">
        <f>BK156</f>
        <v>0</v>
      </c>
      <c r="K156" s="208"/>
      <c r="L156" s="213"/>
      <c r="M156" s="214"/>
      <c r="N156" s="215"/>
      <c r="O156" s="215"/>
      <c r="P156" s="216">
        <f>SUM(P157:P158)</f>
        <v>0</v>
      </c>
      <c r="Q156" s="215"/>
      <c r="R156" s="216">
        <f>SUM(R157:R158)</f>
        <v>0</v>
      </c>
      <c r="S156" s="215"/>
      <c r="T156" s="217">
        <f>SUM(T157:T158)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18" t="s">
        <v>209</v>
      </c>
      <c r="AT156" s="219" t="s">
        <v>76</v>
      </c>
      <c r="AU156" s="219" t="s">
        <v>77</v>
      </c>
      <c r="AY156" s="218" t="s">
        <v>204</v>
      </c>
      <c r="BK156" s="220">
        <f>SUM(BK157:BK158)</f>
        <v>0</v>
      </c>
    </row>
    <row r="157" spans="1:65" s="2" customFormat="1" ht="33" customHeight="1">
      <c r="A157" s="38"/>
      <c r="B157" s="39"/>
      <c r="C157" s="221" t="s">
        <v>394</v>
      </c>
      <c r="D157" s="221" t="s">
        <v>205</v>
      </c>
      <c r="E157" s="222" t="s">
        <v>1773</v>
      </c>
      <c r="F157" s="223" t="s">
        <v>1774</v>
      </c>
      <c r="G157" s="224" t="s">
        <v>1775</v>
      </c>
      <c r="H157" s="225">
        <v>1</v>
      </c>
      <c r="I157" s="226"/>
      <c r="J157" s="227">
        <f>ROUND(I157*H157,0)</f>
        <v>0</v>
      </c>
      <c r="K157" s="228"/>
      <c r="L157" s="44"/>
      <c r="M157" s="229" t="s">
        <v>1</v>
      </c>
      <c r="N157" s="230" t="s">
        <v>42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1776</v>
      </c>
      <c r="AT157" s="233" t="s">
        <v>205</v>
      </c>
      <c r="AU157" s="233" t="s">
        <v>8</v>
      </c>
      <c r="AY157" s="17" t="s">
        <v>204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</v>
      </c>
      <c r="BK157" s="234">
        <f>ROUND(I157*H157,0)</f>
        <v>0</v>
      </c>
      <c r="BL157" s="17" t="s">
        <v>1776</v>
      </c>
      <c r="BM157" s="233" t="s">
        <v>544</v>
      </c>
    </row>
    <row r="158" spans="1:65" s="2" customFormat="1" ht="33" customHeight="1">
      <c r="A158" s="38"/>
      <c r="B158" s="39"/>
      <c r="C158" s="221" t="s">
        <v>399</v>
      </c>
      <c r="D158" s="221" t="s">
        <v>205</v>
      </c>
      <c r="E158" s="222" t="s">
        <v>1777</v>
      </c>
      <c r="F158" s="223" t="s">
        <v>1778</v>
      </c>
      <c r="G158" s="224" t="s">
        <v>1775</v>
      </c>
      <c r="H158" s="225">
        <v>1</v>
      </c>
      <c r="I158" s="226"/>
      <c r="J158" s="227">
        <f>ROUND(I158*H158,0)</f>
        <v>0</v>
      </c>
      <c r="K158" s="228"/>
      <c r="L158" s="44"/>
      <c r="M158" s="258" t="s">
        <v>1</v>
      </c>
      <c r="N158" s="259" t="s">
        <v>42</v>
      </c>
      <c r="O158" s="260"/>
      <c r="P158" s="261">
        <f>O158*H158</f>
        <v>0</v>
      </c>
      <c r="Q158" s="261">
        <v>0</v>
      </c>
      <c r="R158" s="261">
        <f>Q158*H158</f>
        <v>0</v>
      </c>
      <c r="S158" s="261">
        <v>0</v>
      </c>
      <c r="T158" s="26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1776</v>
      </c>
      <c r="AT158" s="233" t="s">
        <v>205</v>
      </c>
      <c r="AU158" s="233" t="s">
        <v>8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1776</v>
      </c>
      <c r="BM158" s="233" t="s">
        <v>548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F695" sheet="1" objects="1" scenarios="1" formatColumns="0" formatRows="0" autoFilter="0"/>
  <autoFilter ref="C123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s="1" customFormat="1" ht="12" customHeight="1">
      <c r="B8" s="20"/>
      <c r="D8" s="151" t="s">
        <v>179</v>
      </c>
      <c r="L8" s="20"/>
    </row>
    <row r="9" spans="1:31" s="2" customFormat="1" ht="16.5" customHeight="1">
      <c r="A9" s="38"/>
      <c r="B9" s="44"/>
      <c r="C9" s="38"/>
      <c r="D9" s="38"/>
      <c r="E9" s="152" t="s">
        <v>410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1445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1779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21</v>
      </c>
      <c r="E14" s="38"/>
      <c r="F14" s="141" t="s">
        <v>22</v>
      </c>
      <c r="G14" s="38"/>
      <c r="H14" s="38"/>
      <c r="I14" s="151" t="s">
        <v>23</v>
      </c>
      <c r="J14" s="154" t="str">
        <f>'Rekapitulace stavby'!AN8</f>
        <v>23. 2. 2021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25</v>
      </c>
      <c r="E16" s="38"/>
      <c r="F16" s="38"/>
      <c r="G16" s="38"/>
      <c r="H16" s="38"/>
      <c r="I16" s="151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34</v>
      </c>
      <c r="E25" s="38"/>
      <c r="F25" s="38"/>
      <c r="G25" s="38"/>
      <c r="H25" s="38"/>
      <c r="I25" s="151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37</v>
      </c>
      <c r="E32" s="38"/>
      <c r="F32" s="38"/>
      <c r="G32" s="38"/>
      <c r="H32" s="38"/>
      <c r="I32" s="38"/>
      <c r="J32" s="161">
        <f>ROUND(J128,0)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39</v>
      </c>
      <c r="G34" s="38"/>
      <c r="H34" s="38"/>
      <c r="I34" s="162" t="s">
        <v>38</v>
      </c>
      <c r="J34" s="162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41</v>
      </c>
      <c r="E35" s="151" t="s">
        <v>42</v>
      </c>
      <c r="F35" s="164">
        <f>ROUND((SUM(BE128:BE255)),0)</f>
        <v>0</v>
      </c>
      <c r="G35" s="38"/>
      <c r="H35" s="38"/>
      <c r="I35" s="165">
        <v>0.21</v>
      </c>
      <c r="J35" s="164">
        <f>ROUND(((SUM(BE128:BE255))*I35),0)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43</v>
      </c>
      <c r="F36" s="164">
        <f>ROUND((SUM(BF128:BF255)),0)</f>
        <v>0</v>
      </c>
      <c r="G36" s="38"/>
      <c r="H36" s="38"/>
      <c r="I36" s="165">
        <v>0.15</v>
      </c>
      <c r="J36" s="164">
        <f>ROUND(((SUM(BF128:BF255))*I36),0)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44</v>
      </c>
      <c r="F37" s="164">
        <f>ROUND((SUM(BG128:BG255)),0)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45</v>
      </c>
      <c r="F38" s="164">
        <f>ROUND((SUM(BH128:BH255)),0)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ROUND((SUM(BI128:BI255)),0)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410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033 -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Hazlov</v>
      </c>
      <c r="G91" s="40"/>
      <c r="H91" s="40"/>
      <c r="I91" s="32" t="s">
        <v>23</v>
      </c>
      <c r="J91" s="79" t="str">
        <f>IF(J14="","",J14)</f>
        <v>23. 2. 2021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ABYDOS IDEA s.r.o. Hazlov</v>
      </c>
      <c r="G93" s="40"/>
      <c r="H93" s="40"/>
      <c r="I93" s="32" t="s">
        <v>31</v>
      </c>
      <c r="J93" s="36" t="str">
        <f>E23</f>
        <v>TMS PROJEKT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182</v>
      </c>
      <c r="D96" s="186"/>
      <c r="E96" s="186"/>
      <c r="F96" s="186"/>
      <c r="G96" s="186"/>
      <c r="H96" s="186"/>
      <c r="I96" s="186"/>
      <c r="J96" s="187" t="s">
        <v>183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184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185</v>
      </c>
    </row>
    <row r="99" spans="1:31" s="9" customFormat="1" ht="24.95" customHeight="1">
      <c r="A99" s="9"/>
      <c r="B99" s="189"/>
      <c r="C99" s="190"/>
      <c r="D99" s="191" t="s">
        <v>423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3"/>
      <c r="C100" s="133"/>
      <c r="D100" s="264" t="s">
        <v>426</v>
      </c>
      <c r="E100" s="265"/>
      <c r="F100" s="265"/>
      <c r="G100" s="265"/>
      <c r="H100" s="265"/>
      <c r="I100" s="265"/>
      <c r="J100" s="266">
        <f>J130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1780</v>
      </c>
      <c r="E101" s="265"/>
      <c r="F101" s="265"/>
      <c r="G101" s="265"/>
      <c r="H101" s="265"/>
      <c r="I101" s="265"/>
      <c r="J101" s="266">
        <f>J141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3"/>
      <c r="C102" s="133"/>
      <c r="D102" s="264" t="s">
        <v>1452</v>
      </c>
      <c r="E102" s="265"/>
      <c r="F102" s="265"/>
      <c r="G102" s="265"/>
      <c r="H102" s="265"/>
      <c r="I102" s="265"/>
      <c r="J102" s="266">
        <f>J157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3"/>
      <c r="C103" s="133"/>
      <c r="D103" s="264" t="s">
        <v>1781</v>
      </c>
      <c r="E103" s="265"/>
      <c r="F103" s="265"/>
      <c r="G103" s="265"/>
      <c r="H103" s="265"/>
      <c r="I103" s="265"/>
      <c r="J103" s="266">
        <f>J169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1782</v>
      </c>
      <c r="E104" s="265"/>
      <c r="F104" s="265"/>
      <c r="G104" s="265"/>
      <c r="H104" s="265"/>
      <c r="I104" s="265"/>
      <c r="J104" s="266">
        <f>J196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3"/>
      <c r="C105" s="133"/>
      <c r="D105" s="264" t="s">
        <v>1783</v>
      </c>
      <c r="E105" s="265"/>
      <c r="F105" s="265"/>
      <c r="G105" s="265"/>
      <c r="H105" s="265"/>
      <c r="I105" s="265"/>
      <c r="J105" s="266">
        <f>J240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9" customFormat="1" ht="24.95" customHeight="1">
      <c r="A106" s="9"/>
      <c r="B106" s="189"/>
      <c r="C106" s="190"/>
      <c r="D106" s="191" t="s">
        <v>1784</v>
      </c>
      <c r="E106" s="192"/>
      <c r="F106" s="192"/>
      <c r="G106" s="192"/>
      <c r="H106" s="192"/>
      <c r="I106" s="192"/>
      <c r="J106" s="193">
        <f>J249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189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84" t="str">
        <f>E7</f>
        <v>Areál ABYDOS IDEA s.r.o. - výrobní hala P a O a související inženýrské objekty, areál ABYDOS Hazlov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179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84" t="s">
        <v>410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1445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033 - Vytápění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21</v>
      </c>
      <c r="D122" s="40"/>
      <c r="E122" s="40"/>
      <c r="F122" s="27" t="str">
        <f>F14</f>
        <v>Hazlov</v>
      </c>
      <c r="G122" s="40"/>
      <c r="H122" s="40"/>
      <c r="I122" s="32" t="s">
        <v>23</v>
      </c>
      <c r="J122" s="79" t="str">
        <f>IF(J14="","",J14)</f>
        <v>23. 2. 2021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25</v>
      </c>
      <c r="D124" s="40"/>
      <c r="E124" s="40"/>
      <c r="F124" s="27" t="str">
        <f>E17</f>
        <v>ABYDOS IDEA s.r.o. Hazlov</v>
      </c>
      <c r="G124" s="40"/>
      <c r="H124" s="40"/>
      <c r="I124" s="32" t="s">
        <v>31</v>
      </c>
      <c r="J124" s="36" t="str">
        <f>E23</f>
        <v>TMS PROJEKT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29</v>
      </c>
      <c r="D125" s="40"/>
      <c r="E125" s="40"/>
      <c r="F125" s="27" t="str">
        <f>IF(E20="","",E20)</f>
        <v>Vyplň údaj</v>
      </c>
      <c r="G125" s="40"/>
      <c r="H125" s="40"/>
      <c r="I125" s="32" t="s">
        <v>34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0" customFormat="1" ht="29.25" customHeight="1">
      <c r="A127" s="195"/>
      <c r="B127" s="196"/>
      <c r="C127" s="197" t="s">
        <v>190</v>
      </c>
      <c r="D127" s="198" t="s">
        <v>62</v>
      </c>
      <c r="E127" s="198" t="s">
        <v>58</v>
      </c>
      <c r="F127" s="198" t="s">
        <v>59</v>
      </c>
      <c r="G127" s="198" t="s">
        <v>191</v>
      </c>
      <c r="H127" s="198" t="s">
        <v>192</v>
      </c>
      <c r="I127" s="198" t="s">
        <v>193</v>
      </c>
      <c r="J127" s="199" t="s">
        <v>183</v>
      </c>
      <c r="K127" s="200" t="s">
        <v>194</v>
      </c>
      <c r="L127" s="201"/>
      <c r="M127" s="100" t="s">
        <v>1</v>
      </c>
      <c r="N127" s="101" t="s">
        <v>41</v>
      </c>
      <c r="O127" s="101" t="s">
        <v>195</v>
      </c>
      <c r="P127" s="101" t="s">
        <v>196</v>
      </c>
      <c r="Q127" s="101" t="s">
        <v>197</v>
      </c>
      <c r="R127" s="101" t="s">
        <v>198</v>
      </c>
      <c r="S127" s="101" t="s">
        <v>199</v>
      </c>
      <c r="T127" s="102" t="s">
        <v>200</v>
      </c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</row>
    <row r="128" spans="1:63" s="2" customFormat="1" ht="22.8" customHeight="1">
      <c r="A128" s="38"/>
      <c r="B128" s="39"/>
      <c r="C128" s="107" t="s">
        <v>201</v>
      </c>
      <c r="D128" s="40"/>
      <c r="E128" s="40"/>
      <c r="F128" s="40"/>
      <c r="G128" s="40"/>
      <c r="H128" s="40"/>
      <c r="I128" s="40"/>
      <c r="J128" s="202">
        <f>BK128</f>
        <v>0</v>
      </c>
      <c r="K128" s="40"/>
      <c r="L128" s="44"/>
      <c r="M128" s="103"/>
      <c r="N128" s="203"/>
      <c r="O128" s="104"/>
      <c r="P128" s="204">
        <f>P129+P249</f>
        <v>0</v>
      </c>
      <c r="Q128" s="104"/>
      <c r="R128" s="204">
        <f>R129+R249</f>
        <v>0</v>
      </c>
      <c r="S128" s="104"/>
      <c r="T128" s="205">
        <f>T129+T249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185</v>
      </c>
      <c r="BK128" s="206">
        <f>BK129+BK249</f>
        <v>0</v>
      </c>
    </row>
    <row r="129" spans="1:63" s="11" customFormat="1" ht="25.9" customHeight="1">
      <c r="A129" s="11"/>
      <c r="B129" s="207"/>
      <c r="C129" s="208"/>
      <c r="D129" s="209" t="s">
        <v>76</v>
      </c>
      <c r="E129" s="210" t="s">
        <v>917</v>
      </c>
      <c r="F129" s="210" t="s">
        <v>918</v>
      </c>
      <c r="G129" s="208"/>
      <c r="H129" s="208"/>
      <c r="I129" s="211"/>
      <c r="J129" s="212">
        <f>BK129</f>
        <v>0</v>
      </c>
      <c r="K129" s="208"/>
      <c r="L129" s="213"/>
      <c r="M129" s="214"/>
      <c r="N129" s="215"/>
      <c r="O129" s="215"/>
      <c r="P129" s="216">
        <f>P130+P141+P157+P169+P196+P240</f>
        <v>0</v>
      </c>
      <c r="Q129" s="215"/>
      <c r="R129" s="216">
        <f>R130+R141+R157+R169+R196+R240</f>
        <v>0</v>
      </c>
      <c r="S129" s="215"/>
      <c r="T129" s="217">
        <f>T130+T141+T157+T169+T196+T240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8" t="s">
        <v>86</v>
      </c>
      <c r="AT129" s="219" t="s">
        <v>76</v>
      </c>
      <c r="AU129" s="219" t="s">
        <v>77</v>
      </c>
      <c r="AY129" s="218" t="s">
        <v>204</v>
      </c>
      <c r="BK129" s="220">
        <f>BK130+BK141+BK157+BK169+BK196+BK240</f>
        <v>0</v>
      </c>
    </row>
    <row r="130" spans="1:63" s="11" customFormat="1" ht="22.8" customHeight="1">
      <c r="A130" s="11"/>
      <c r="B130" s="207"/>
      <c r="C130" s="208"/>
      <c r="D130" s="209" t="s">
        <v>76</v>
      </c>
      <c r="E130" s="268" t="s">
        <v>1015</v>
      </c>
      <c r="F130" s="268" t="s">
        <v>1016</v>
      </c>
      <c r="G130" s="208"/>
      <c r="H130" s="208"/>
      <c r="I130" s="211"/>
      <c r="J130" s="269">
        <f>BK130</f>
        <v>0</v>
      </c>
      <c r="K130" s="208"/>
      <c r="L130" s="213"/>
      <c r="M130" s="214"/>
      <c r="N130" s="215"/>
      <c r="O130" s="215"/>
      <c r="P130" s="216">
        <f>SUM(P131:P140)</f>
        <v>0</v>
      </c>
      <c r="Q130" s="215"/>
      <c r="R130" s="216">
        <f>SUM(R131:R140)</f>
        <v>0</v>
      </c>
      <c r="S130" s="215"/>
      <c r="T130" s="217">
        <f>SUM(T131:T140)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18" t="s">
        <v>86</v>
      </c>
      <c r="AT130" s="219" t="s">
        <v>76</v>
      </c>
      <c r="AU130" s="219" t="s">
        <v>8</v>
      </c>
      <c r="AY130" s="218" t="s">
        <v>204</v>
      </c>
      <c r="BK130" s="220">
        <f>SUM(BK131:BK140)</f>
        <v>0</v>
      </c>
    </row>
    <row r="131" spans="1:65" s="2" customFormat="1" ht="33" customHeight="1">
      <c r="A131" s="38"/>
      <c r="B131" s="39"/>
      <c r="C131" s="221" t="s">
        <v>8</v>
      </c>
      <c r="D131" s="221" t="s">
        <v>205</v>
      </c>
      <c r="E131" s="222" t="s">
        <v>1785</v>
      </c>
      <c r="F131" s="223" t="s">
        <v>1786</v>
      </c>
      <c r="G131" s="224" t="s">
        <v>473</v>
      </c>
      <c r="H131" s="225">
        <v>492</v>
      </c>
      <c r="I131" s="226"/>
      <c r="J131" s="227">
        <f>ROUND(I131*H131,0)</f>
        <v>0</v>
      </c>
      <c r="K131" s="228"/>
      <c r="L131" s="44"/>
      <c r="M131" s="229" t="s">
        <v>1</v>
      </c>
      <c r="N131" s="230" t="s">
        <v>42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240</v>
      </c>
      <c r="AT131" s="233" t="s">
        <v>205</v>
      </c>
      <c r="AU131" s="233" t="s">
        <v>86</v>
      </c>
      <c r="AY131" s="17" t="s">
        <v>204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</v>
      </c>
      <c r="BK131" s="234">
        <f>ROUND(I131*H131,0)</f>
        <v>0</v>
      </c>
      <c r="BL131" s="17" t="s">
        <v>240</v>
      </c>
      <c r="BM131" s="233" t="s">
        <v>86</v>
      </c>
    </row>
    <row r="132" spans="1:65" s="2" customFormat="1" ht="33" customHeight="1">
      <c r="A132" s="38"/>
      <c r="B132" s="39"/>
      <c r="C132" s="221" t="s">
        <v>86</v>
      </c>
      <c r="D132" s="221" t="s">
        <v>205</v>
      </c>
      <c r="E132" s="222" t="s">
        <v>1787</v>
      </c>
      <c r="F132" s="223" t="s">
        <v>1788</v>
      </c>
      <c r="G132" s="224" t="s">
        <v>473</v>
      </c>
      <c r="H132" s="225">
        <v>18</v>
      </c>
      <c r="I132" s="226"/>
      <c r="J132" s="227">
        <f>ROUND(I132*H132,0)</f>
        <v>0</v>
      </c>
      <c r="K132" s="228"/>
      <c r="L132" s="44"/>
      <c r="M132" s="229" t="s">
        <v>1</v>
      </c>
      <c r="N132" s="230" t="s">
        <v>42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240</v>
      </c>
      <c r="AT132" s="233" t="s">
        <v>205</v>
      </c>
      <c r="AU132" s="233" t="s">
        <v>86</v>
      </c>
      <c r="AY132" s="17" t="s">
        <v>204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</v>
      </c>
      <c r="BK132" s="234">
        <f>ROUND(I132*H132,0)</f>
        <v>0</v>
      </c>
      <c r="BL132" s="17" t="s">
        <v>240</v>
      </c>
      <c r="BM132" s="233" t="s">
        <v>209</v>
      </c>
    </row>
    <row r="133" spans="1:65" s="2" customFormat="1" ht="33" customHeight="1">
      <c r="A133" s="38"/>
      <c r="B133" s="39"/>
      <c r="C133" s="280" t="s">
        <v>118</v>
      </c>
      <c r="D133" s="280" t="s">
        <v>366</v>
      </c>
      <c r="E133" s="281" t="s">
        <v>1789</v>
      </c>
      <c r="F133" s="282" t="s">
        <v>1790</v>
      </c>
      <c r="G133" s="283" t="s">
        <v>473</v>
      </c>
      <c r="H133" s="284">
        <v>45</v>
      </c>
      <c r="I133" s="285"/>
      <c r="J133" s="286">
        <f>ROUND(I133*H133,0)</f>
        <v>0</v>
      </c>
      <c r="K133" s="287"/>
      <c r="L133" s="288"/>
      <c r="M133" s="289" t="s">
        <v>1</v>
      </c>
      <c r="N133" s="290" t="s">
        <v>42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488</v>
      </c>
      <c r="AT133" s="233" t="s">
        <v>366</v>
      </c>
      <c r="AU133" s="233" t="s">
        <v>86</v>
      </c>
      <c r="AY133" s="17" t="s">
        <v>204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</v>
      </c>
      <c r="BK133" s="234">
        <f>ROUND(I133*H133,0)</f>
        <v>0</v>
      </c>
      <c r="BL133" s="17" t="s">
        <v>240</v>
      </c>
      <c r="BM133" s="233" t="s">
        <v>220</v>
      </c>
    </row>
    <row r="134" spans="1:65" s="2" customFormat="1" ht="33" customHeight="1">
      <c r="A134" s="38"/>
      <c r="B134" s="39"/>
      <c r="C134" s="280" t="s">
        <v>209</v>
      </c>
      <c r="D134" s="280" t="s">
        <v>366</v>
      </c>
      <c r="E134" s="281" t="s">
        <v>1791</v>
      </c>
      <c r="F134" s="282" t="s">
        <v>1792</v>
      </c>
      <c r="G134" s="283" t="s">
        <v>473</v>
      </c>
      <c r="H134" s="284">
        <v>46</v>
      </c>
      <c r="I134" s="285"/>
      <c r="J134" s="286">
        <f>ROUND(I134*H134,0)</f>
        <v>0</v>
      </c>
      <c r="K134" s="287"/>
      <c r="L134" s="288"/>
      <c r="M134" s="289" t="s">
        <v>1</v>
      </c>
      <c r="N134" s="290" t="s">
        <v>42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488</v>
      </c>
      <c r="AT134" s="233" t="s">
        <v>366</v>
      </c>
      <c r="AU134" s="233" t="s">
        <v>86</v>
      </c>
      <c r="AY134" s="17" t="s">
        <v>204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</v>
      </c>
      <c r="BK134" s="234">
        <f>ROUND(I134*H134,0)</f>
        <v>0</v>
      </c>
      <c r="BL134" s="17" t="s">
        <v>240</v>
      </c>
      <c r="BM134" s="233" t="s">
        <v>223</v>
      </c>
    </row>
    <row r="135" spans="1:65" s="2" customFormat="1" ht="33" customHeight="1">
      <c r="A135" s="38"/>
      <c r="B135" s="39"/>
      <c r="C135" s="280" t="s">
        <v>224</v>
      </c>
      <c r="D135" s="280" t="s">
        <v>366</v>
      </c>
      <c r="E135" s="281" t="s">
        <v>1793</v>
      </c>
      <c r="F135" s="282" t="s">
        <v>1794</v>
      </c>
      <c r="G135" s="283" t="s">
        <v>473</v>
      </c>
      <c r="H135" s="284">
        <v>71</v>
      </c>
      <c r="I135" s="285"/>
      <c r="J135" s="286">
        <f>ROUND(I135*H135,0)</f>
        <v>0</v>
      </c>
      <c r="K135" s="287"/>
      <c r="L135" s="288"/>
      <c r="M135" s="289" t="s">
        <v>1</v>
      </c>
      <c r="N135" s="290" t="s">
        <v>42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488</v>
      </c>
      <c r="AT135" s="233" t="s">
        <v>366</v>
      </c>
      <c r="AU135" s="233" t="s">
        <v>86</v>
      </c>
      <c r="AY135" s="17" t="s">
        <v>204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</v>
      </c>
      <c r="BK135" s="234">
        <f>ROUND(I135*H135,0)</f>
        <v>0</v>
      </c>
      <c r="BL135" s="17" t="s">
        <v>240</v>
      </c>
      <c r="BM135" s="233" t="s">
        <v>227</v>
      </c>
    </row>
    <row r="136" spans="1:65" s="2" customFormat="1" ht="33" customHeight="1">
      <c r="A136" s="38"/>
      <c r="B136" s="39"/>
      <c r="C136" s="280" t="s">
        <v>220</v>
      </c>
      <c r="D136" s="280" t="s">
        <v>366</v>
      </c>
      <c r="E136" s="281" t="s">
        <v>1795</v>
      </c>
      <c r="F136" s="282" t="s">
        <v>1796</v>
      </c>
      <c r="G136" s="283" t="s">
        <v>473</v>
      </c>
      <c r="H136" s="284">
        <v>24</v>
      </c>
      <c r="I136" s="285"/>
      <c r="J136" s="286">
        <f>ROUND(I136*H136,0)</f>
        <v>0</v>
      </c>
      <c r="K136" s="287"/>
      <c r="L136" s="288"/>
      <c r="M136" s="289" t="s">
        <v>1</v>
      </c>
      <c r="N136" s="290" t="s">
        <v>42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488</v>
      </c>
      <c r="AT136" s="233" t="s">
        <v>366</v>
      </c>
      <c r="AU136" s="233" t="s">
        <v>86</v>
      </c>
      <c r="AY136" s="17" t="s">
        <v>204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</v>
      </c>
      <c r="BK136" s="234">
        <f>ROUND(I136*H136,0)</f>
        <v>0</v>
      </c>
      <c r="BL136" s="17" t="s">
        <v>240</v>
      </c>
      <c r="BM136" s="233" t="s">
        <v>231</v>
      </c>
    </row>
    <row r="137" spans="1:65" s="2" customFormat="1" ht="33" customHeight="1">
      <c r="A137" s="38"/>
      <c r="B137" s="39"/>
      <c r="C137" s="280" t="s">
        <v>232</v>
      </c>
      <c r="D137" s="280" t="s">
        <v>366</v>
      </c>
      <c r="E137" s="281" t="s">
        <v>1797</v>
      </c>
      <c r="F137" s="282" t="s">
        <v>1798</v>
      </c>
      <c r="G137" s="283" t="s">
        <v>473</v>
      </c>
      <c r="H137" s="284">
        <v>24</v>
      </c>
      <c r="I137" s="285"/>
      <c r="J137" s="286">
        <f>ROUND(I137*H137,0)</f>
        <v>0</v>
      </c>
      <c r="K137" s="287"/>
      <c r="L137" s="288"/>
      <c r="M137" s="289" t="s">
        <v>1</v>
      </c>
      <c r="N137" s="29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488</v>
      </c>
      <c r="AT137" s="233" t="s">
        <v>366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235</v>
      </c>
    </row>
    <row r="138" spans="1:65" s="2" customFormat="1" ht="33" customHeight="1">
      <c r="A138" s="38"/>
      <c r="B138" s="39"/>
      <c r="C138" s="280" t="s">
        <v>223</v>
      </c>
      <c r="D138" s="280" t="s">
        <v>366</v>
      </c>
      <c r="E138" s="281" t="s">
        <v>1799</v>
      </c>
      <c r="F138" s="282" t="s">
        <v>1800</v>
      </c>
      <c r="G138" s="283" t="s">
        <v>473</v>
      </c>
      <c r="H138" s="284">
        <v>250</v>
      </c>
      <c r="I138" s="285"/>
      <c r="J138" s="286">
        <f>ROUND(I138*H138,0)</f>
        <v>0</v>
      </c>
      <c r="K138" s="287"/>
      <c r="L138" s="288"/>
      <c r="M138" s="289" t="s">
        <v>1</v>
      </c>
      <c r="N138" s="29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488</v>
      </c>
      <c r="AT138" s="233" t="s">
        <v>366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240</v>
      </c>
    </row>
    <row r="139" spans="1:65" s="2" customFormat="1" ht="33" customHeight="1">
      <c r="A139" s="38"/>
      <c r="B139" s="39"/>
      <c r="C139" s="280" t="s">
        <v>243</v>
      </c>
      <c r="D139" s="280" t="s">
        <v>366</v>
      </c>
      <c r="E139" s="281" t="s">
        <v>1801</v>
      </c>
      <c r="F139" s="282" t="s">
        <v>1802</v>
      </c>
      <c r="G139" s="283" t="s">
        <v>473</v>
      </c>
      <c r="H139" s="284">
        <v>50</v>
      </c>
      <c r="I139" s="285"/>
      <c r="J139" s="286">
        <f>ROUND(I139*H139,0)</f>
        <v>0</v>
      </c>
      <c r="K139" s="287"/>
      <c r="L139" s="288"/>
      <c r="M139" s="289" t="s">
        <v>1</v>
      </c>
      <c r="N139" s="29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488</v>
      </c>
      <c r="AT139" s="233" t="s">
        <v>366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246</v>
      </c>
    </row>
    <row r="140" spans="1:65" s="2" customFormat="1" ht="21.75" customHeight="1">
      <c r="A140" s="38"/>
      <c r="B140" s="39"/>
      <c r="C140" s="221" t="s">
        <v>227</v>
      </c>
      <c r="D140" s="221" t="s">
        <v>205</v>
      </c>
      <c r="E140" s="222" t="s">
        <v>1803</v>
      </c>
      <c r="F140" s="223" t="s">
        <v>1804</v>
      </c>
      <c r="G140" s="224" t="s">
        <v>1180</v>
      </c>
      <c r="H140" s="291"/>
      <c r="I140" s="226"/>
      <c r="J140" s="227">
        <f>ROUND(I140*H140,0)</f>
        <v>0</v>
      </c>
      <c r="K140" s="228"/>
      <c r="L140" s="44"/>
      <c r="M140" s="229" t="s">
        <v>1</v>
      </c>
      <c r="N140" s="23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240</v>
      </c>
      <c r="AT140" s="233" t="s">
        <v>205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249</v>
      </c>
    </row>
    <row r="141" spans="1:63" s="11" customFormat="1" ht="22.8" customHeight="1">
      <c r="A141" s="11"/>
      <c r="B141" s="207"/>
      <c r="C141" s="208"/>
      <c r="D141" s="209" t="s">
        <v>76</v>
      </c>
      <c r="E141" s="268" t="s">
        <v>1805</v>
      </c>
      <c r="F141" s="268" t="s">
        <v>1806</v>
      </c>
      <c r="G141" s="208"/>
      <c r="H141" s="208"/>
      <c r="I141" s="211"/>
      <c r="J141" s="269">
        <f>BK141</f>
        <v>0</v>
      </c>
      <c r="K141" s="208"/>
      <c r="L141" s="213"/>
      <c r="M141" s="214"/>
      <c r="N141" s="215"/>
      <c r="O141" s="215"/>
      <c r="P141" s="216">
        <f>SUM(P142:P156)</f>
        <v>0</v>
      </c>
      <c r="Q141" s="215"/>
      <c r="R141" s="216">
        <f>SUM(R142:R156)</f>
        <v>0</v>
      </c>
      <c r="S141" s="215"/>
      <c r="T141" s="217">
        <f>SUM(T142:T156)</f>
        <v>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18" t="s">
        <v>86</v>
      </c>
      <c r="AT141" s="219" t="s">
        <v>76</v>
      </c>
      <c r="AU141" s="219" t="s">
        <v>8</v>
      </c>
      <c r="AY141" s="218" t="s">
        <v>204</v>
      </c>
      <c r="BK141" s="220">
        <f>SUM(BK142:BK156)</f>
        <v>0</v>
      </c>
    </row>
    <row r="142" spans="1:65" s="2" customFormat="1" ht="33" customHeight="1">
      <c r="A142" s="38"/>
      <c r="B142" s="39"/>
      <c r="C142" s="221" t="s">
        <v>250</v>
      </c>
      <c r="D142" s="221" t="s">
        <v>205</v>
      </c>
      <c r="E142" s="222" t="s">
        <v>1807</v>
      </c>
      <c r="F142" s="223" t="s">
        <v>1808</v>
      </c>
      <c r="G142" s="224" t="s">
        <v>616</v>
      </c>
      <c r="H142" s="225">
        <v>2</v>
      </c>
      <c r="I142" s="226"/>
      <c r="J142" s="227">
        <f>ROUND(I142*H142,0)</f>
        <v>0</v>
      </c>
      <c r="K142" s="228"/>
      <c r="L142" s="44"/>
      <c r="M142" s="229" t="s">
        <v>1</v>
      </c>
      <c r="N142" s="23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240</v>
      </c>
      <c r="AT142" s="233" t="s">
        <v>205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361</v>
      </c>
    </row>
    <row r="143" spans="1:65" s="2" customFormat="1" ht="16.5" customHeight="1">
      <c r="A143" s="38"/>
      <c r="B143" s="39"/>
      <c r="C143" s="221" t="s">
        <v>231</v>
      </c>
      <c r="D143" s="221" t="s">
        <v>205</v>
      </c>
      <c r="E143" s="222" t="s">
        <v>1809</v>
      </c>
      <c r="F143" s="223" t="s">
        <v>1810</v>
      </c>
      <c r="G143" s="224" t="s">
        <v>473</v>
      </c>
      <c r="H143" s="225">
        <v>2</v>
      </c>
      <c r="I143" s="226"/>
      <c r="J143" s="227">
        <f>ROUND(I143*H143,0)</f>
        <v>0</v>
      </c>
      <c r="K143" s="228"/>
      <c r="L143" s="44"/>
      <c r="M143" s="229" t="s">
        <v>1</v>
      </c>
      <c r="N143" s="23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240</v>
      </c>
      <c r="AT143" s="233" t="s">
        <v>205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240</v>
      </c>
      <c r="BM143" s="233" t="s">
        <v>253</v>
      </c>
    </row>
    <row r="144" spans="1:65" s="2" customFormat="1" ht="33" customHeight="1">
      <c r="A144" s="38"/>
      <c r="B144" s="39"/>
      <c r="C144" s="221" t="s">
        <v>315</v>
      </c>
      <c r="D144" s="221" t="s">
        <v>205</v>
      </c>
      <c r="E144" s="222" t="s">
        <v>1811</v>
      </c>
      <c r="F144" s="223" t="s">
        <v>1812</v>
      </c>
      <c r="G144" s="224" t="s">
        <v>473</v>
      </c>
      <c r="H144" s="225">
        <v>8</v>
      </c>
      <c r="I144" s="226"/>
      <c r="J144" s="227">
        <f>ROUND(I144*H144,0)</f>
        <v>0</v>
      </c>
      <c r="K144" s="228"/>
      <c r="L144" s="44"/>
      <c r="M144" s="229" t="s">
        <v>1</v>
      </c>
      <c r="N144" s="230" t="s">
        <v>42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240</v>
      </c>
      <c r="AT144" s="233" t="s">
        <v>205</v>
      </c>
      <c r="AU144" s="233" t="s">
        <v>86</v>
      </c>
      <c r="AY144" s="17" t="s">
        <v>204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</v>
      </c>
      <c r="BK144" s="234">
        <f>ROUND(I144*H144,0)</f>
        <v>0</v>
      </c>
      <c r="BL144" s="17" t="s">
        <v>240</v>
      </c>
      <c r="BM144" s="233" t="s">
        <v>256</v>
      </c>
    </row>
    <row r="145" spans="1:65" s="2" customFormat="1" ht="16.5" customHeight="1">
      <c r="A145" s="38"/>
      <c r="B145" s="39"/>
      <c r="C145" s="280" t="s">
        <v>235</v>
      </c>
      <c r="D145" s="280" t="s">
        <v>366</v>
      </c>
      <c r="E145" s="281" t="s">
        <v>1813</v>
      </c>
      <c r="F145" s="282" t="s">
        <v>1814</v>
      </c>
      <c r="G145" s="283" t="s">
        <v>274</v>
      </c>
      <c r="H145" s="284">
        <v>2</v>
      </c>
      <c r="I145" s="285"/>
      <c r="J145" s="286">
        <f>ROUND(I145*H145,0)</f>
        <v>0</v>
      </c>
      <c r="K145" s="287"/>
      <c r="L145" s="288"/>
      <c r="M145" s="289" t="s">
        <v>1</v>
      </c>
      <c r="N145" s="29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488</v>
      </c>
      <c r="AT145" s="233" t="s">
        <v>366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240</v>
      </c>
      <c r="BM145" s="233" t="s">
        <v>389</v>
      </c>
    </row>
    <row r="146" spans="1:65" s="2" customFormat="1" ht="16.5" customHeight="1">
      <c r="A146" s="38"/>
      <c r="B146" s="39"/>
      <c r="C146" s="280" t="s">
        <v>9</v>
      </c>
      <c r="D146" s="280" t="s">
        <v>366</v>
      </c>
      <c r="E146" s="281" t="s">
        <v>1815</v>
      </c>
      <c r="F146" s="282" t="s">
        <v>1816</v>
      </c>
      <c r="G146" s="283" t="s">
        <v>274</v>
      </c>
      <c r="H146" s="284">
        <v>2</v>
      </c>
      <c r="I146" s="285"/>
      <c r="J146" s="286">
        <f>ROUND(I146*H146,0)</f>
        <v>0</v>
      </c>
      <c r="K146" s="287"/>
      <c r="L146" s="288"/>
      <c r="M146" s="289" t="s">
        <v>1</v>
      </c>
      <c r="N146" s="29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488</v>
      </c>
      <c r="AT146" s="233" t="s">
        <v>366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240</v>
      </c>
      <c r="BM146" s="233" t="s">
        <v>399</v>
      </c>
    </row>
    <row r="147" spans="1:65" s="2" customFormat="1" ht="21.75" customHeight="1">
      <c r="A147" s="38"/>
      <c r="B147" s="39"/>
      <c r="C147" s="280" t="s">
        <v>240</v>
      </c>
      <c r="D147" s="280" t="s">
        <v>366</v>
      </c>
      <c r="E147" s="281" t="s">
        <v>1817</v>
      </c>
      <c r="F147" s="282" t="s">
        <v>1818</v>
      </c>
      <c r="G147" s="283" t="s">
        <v>274</v>
      </c>
      <c r="H147" s="284">
        <v>2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488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240</v>
      </c>
      <c r="BM147" s="233" t="s">
        <v>488</v>
      </c>
    </row>
    <row r="148" spans="1:65" s="2" customFormat="1" ht="16.5" customHeight="1">
      <c r="A148" s="38"/>
      <c r="B148" s="39"/>
      <c r="C148" s="280" t="s">
        <v>329</v>
      </c>
      <c r="D148" s="280" t="s">
        <v>366</v>
      </c>
      <c r="E148" s="281" t="s">
        <v>1819</v>
      </c>
      <c r="F148" s="282" t="s">
        <v>1820</v>
      </c>
      <c r="G148" s="283" t="s">
        <v>274</v>
      </c>
      <c r="H148" s="284">
        <v>2</v>
      </c>
      <c r="I148" s="285"/>
      <c r="J148" s="286">
        <f>ROUND(I148*H148,0)</f>
        <v>0</v>
      </c>
      <c r="K148" s="287"/>
      <c r="L148" s="288"/>
      <c r="M148" s="289" t="s">
        <v>1</v>
      </c>
      <c r="N148" s="29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488</v>
      </c>
      <c r="AT148" s="233" t="s">
        <v>366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240</v>
      </c>
      <c r="BM148" s="233" t="s">
        <v>491</v>
      </c>
    </row>
    <row r="149" spans="1:65" s="2" customFormat="1" ht="16.5" customHeight="1">
      <c r="A149" s="38"/>
      <c r="B149" s="39"/>
      <c r="C149" s="280" t="s">
        <v>246</v>
      </c>
      <c r="D149" s="280" t="s">
        <v>366</v>
      </c>
      <c r="E149" s="281" t="s">
        <v>1821</v>
      </c>
      <c r="F149" s="282" t="s">
        <v>1822</v>
      </c>
      <c r="G149" s="283" t="s">
        <v>274</v>
      </c>
      <c r="H149" s="284">
        <v>2</v>
      </c>
      <c r="I149" s="285"/>
      <c r="J149" s="286">
        <f>ROUND(I149*H149,0)</f>
        <v>0</v>
      </c>
      <c r="K149" s="287"/>
      <c r="L149" s="288"/>
      <c r="M149" s="289" t="s">
        <v>1</v>
      </c>
      <c r="N149" s="290" t="s">
        <v>42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488</v>
      </c>
      <c r="AT149" s="233" t="s">
        <v>366</v>
      </c>
      <c r="AU149" s="233" t="s">
        <v>86</v>
      </c>
      <c r="AY149" s="17" t="s">
        <v>204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</v>
      </c>
      <c r="BK149" s="234">
        <f>ROUND(I149*H149,0)</f>
        <v>0</v>
      </c>
      <c r="BL149" s="17" t="s">
        <v>240</v>
      </c>
      <c r="BM149" s="233" t="s">
        <v>498</v>
      </c>
    </row>
    <row r="150" spans="1:65" s="2" customFormat="1" ht="21.75" customHeight="1">
      <c r="A150" s="38"/>
      <c r="B150" s="39"/>
      <c r="C150" s="280" t="s">
        <v>339</v>
      </c>
      <c r="D150" s="280" t="s">
        <v>366</v>
      </c>
      <c r="E150" s="281" t="s">
        <v>1823</v>
      </c>
      <c r="F150" s="282" t="s">
        <v>1824</v>
      </c>
      <c r="G150" s="283" t="s">
        <v>274</v>
      </c>
      <c r="H150" s="284">
        <v>2</v>
      </c>
      <c r="I150" s="285"/>
      <c r="J150" s="286">
        <f>ROUND(I150*H150,0)</f>
        <v>0</v>
      </c>
      <c r="K150" s="287"/>
      <c r="L150" s="288"/>
      <c r="M150" s="289" t="s">
        <v>1</v>
      </c>
      <c r="N150" s="29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488</v>
      </c>
      <c r="AT150" s="233" t="s">
        <v>366</v>
      </c>
      <c r="AU150" s="233" t="s">
        <v>86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506</v>
      </c>
    </row>
    <row r="151" spans="1:65" s="2" customFormat="1" ht="33" customHeight="1">
      <c r="A151" s="38"/>
      <c r="B151" s="39"/>
      <c r="C151" s="280" t="s">
        <v>249</v>
      </c>
      <c r="D151" s="280" t="s">
        <v>366</v>
      </c>
      <c r="E151" s="281" t="s">
        <v>1825</v>
      </c>
      <c r="F151" s="282" t="s">
        <v>1826</v>
      </c>
      <c r="G151" s="283" t="s">
        <v>1775</v>
      </c>
      <c r="H151" s="284">
        <v>1</v>
      </c>
      <c r="I151" s="285"/>
      <c r="J151" s="286">
        <f>ROUND(I151*H151,0)</f>
        <v>0</v>
      </c>
      <c r="K151" s="287"/>
      <c r="L151" s="288"/>
      <c r="M151" s="289" t="s">
        <v>1</v>
      </c>
      <c r="N151" s="29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488</v>
      </c>
      <c r="AT151" s="233" t="s">
        <v>366</v>
      </c>
      <c r="AU151" s="233" t="s">
        <v>86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240</v>
      </c>
      <c r="BM151" s="233" t="s">
        <v>604</v>
      </c>
    </row>
    <row r="152" spans="1:65" s="2" customFormat="1" ht="33" customHeight="1">
      <c r="A152" s="38"/>
      <c r="B152" s="39"/>
      <c r="C152" s="280" t="s">
        <v>7</v>
      </c>
      <c r="D152" s="280" t="s">
        <v>366</v>
      </c>
      <c r="E152" s="281" t="s">
        <v>1827</v>
      </c>
      <c r="F152" s="282" t="s">
        <v>1828</v>
      </c>
      <c r="G152" s="283" t="s">
        <v>274</v>
      </c>
      <c r="H152" s="284">
        <v>2</v>
      </c>
      <c r="I152" s="285"/>
      <c r="J152" s="286">
        <f>ROUND(I152*H152,0)</f>
        <v>0</v>
      </c>
      <c r="K152" s="287"/>
      <c r="L152" s="288"/>
      <c r="M152" s="289" t="s">
        <v>1</v>
      </c>
      <c r="N152" s="29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488</v>
      </c>
      <c r="AT152" s="233" t="s">
        <v>366</v>
      </c>
      <c r="AU152" s="233" t="s">
        <v>86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240</v>
      </c>
      <c r="BM152" s="233" t="s">
        <v>518</v>
      </c>
    </row>
    <row r="153" spans="1:65" s="2" customFormat="1" ht="16.5" customHeight="1">
      <c r="A153" s="38"/>
      <c r="B153" s="39"/>
      <c r="C153" s="280" t="s">
        <v>361</v>
      </c>
      <c r="D153" s="280" t="s">
        <v>366</v>
      </c>
      <c r="E153" s="281" t="s">
        <v>1829</v>
      </c>
      <c r="F153" s="282" t="s">
        <v>1830</v>
      </c>
      <c r="G153" s="283" t="s">
        <v>1831</v>
      </c>
      <c r="H153" s="284">
        <v>10</v>
      </c>
      <c r="I153" s="285"/>
      <c r="J153" s="286">
        <f>ROUND(I153*H153,0)</f>
        <v>0</v>
      </c>
      <c r="K153" s="287"/>
      <c r="L153" s="288"/>
      <c r="M153" s="289" t="s">
        <v>1</v>
      </c>
      <c r="N153" s="29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488</v>
      </c>
      <c r="AT153" s="233" t="s">
        <v>366</v>
      </c>
      <c r="AU153" s="233" t="s">
        <v>86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240</v>
      </c>
      <c r="BM153" s="233" t="s">
        <v>524</v>
      </c>
    </row>
    <row r="154" spans="1:65" s="2" customFormat="1" ht="21.75" customHeight="1">
      <c r="A154" s="38"/>
      <c r="B154" s="39"/>
      <c r="C154" s="221" t="s">
        <v>365</v>
      </c>
      <c r="D154" s="221" t="s">
        <v>205</v>
      </c>
      <c r="E154" s="222" t="s">
        <v>1832</v>
      </c>
      <c r="F154" s="223" t="s">
        <v>1833</v>
      </c>
      <c r="G154" s="224" t="s">
        <v>1775</v>
      </c>
      <c r="H154" s="225">
        <v>1</v>
      </c>
      <c r="I154" s="226"/>
      <c r="J154" s="227">
        <f>ROUND(I154*H154,0)</f>
        <v>0</v>
      </c>
      <c r="K154" s="228"/>
      <c r="L154" s="44"/>
      <c r="M154" s="229" t="s">
        <v>1</v>
      </c>
      <c r="N154" s="230" t="s">
        <v>42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240</v>
      </c>
      <c r="AT154" s="233" t="s">
        <v>205</v>
      </c>
      <c r="AU154" s="233" t="s">
        <v>86</v>
      </c>
      <c r="AY154" s="17" t="s">
        <v>204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</v>
      </c>
      <c r="BK154" s="234">
        <f>ROUND(I154*H154,0)</f>
        <v>0</v>
      </c>
      <c r="BL154" s="17" t="s">
        <v>240</v>
      </c>
      <c r="BM154" s="233" t="s">
        <v>527</v>
      </c>
    </row>
    <row r="155" spans="1:65" s="2" customFormat="1" ht="16.5" customHeight="1">
      <c r="A155" s="38"/>
      <c r="B155" s="39"/>
      <c r="C155" s="221" t="s">
        <v>253</v>
      </c>
      <c r="D155" s="221" t="s">
        <v>205</v>
      </c>
      <c r="E155" s="222" t="s">
        <v>1834</v>
      </c>
      <c r="F155" s="223" t="s">
        <v>1835</v>
      </c>
      <c r="G155" s="224" t="s">
        <v>1775</v>
      </c>
      <c r="H155" s="225">
        <v>2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240</v>
      </c>
      <c r="AT155" s="233" t="s">
        <v>205</v>
      </c>
      <c r="AU155" s="233" t="s">
        <v>86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240</v>
      </c>
      <c r="BM155" s="233" t="s">
        <v>530</v>
      </c>
    </row>
    <row r="156" spans="1:65" s="2" customFormat="1" ht="21.75" customHeight="1">
      <c r="A156" s="38"/>
      <c r="B156" s="39"/>
      <c r="C156" s="221" t="s">
        <v>376</v>
      </c>
      <c r="D156" s="221" t="s">
        <v>205</v>
      </c>
      <c r="E156" s="222" t="s">
        <v>1836</v>
      </c>
      <c r="F156" s="223" t="s">
        <v>1837</v>
      </c>
      <c r="G156" s="224" t="s">
        <v>1180</v>
      </c>
      <c r="H156" s="291"/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240</v>
      </c>
      <c r="AT156" s="233" t="s">
        <v>205</v>
      </c>
      <c r="AU156" s="233" t="s">
        <v>86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240</v>
      </c>
      <c r="BM156" s="233" t="s">
        <v>534</v>
      </c>
    </row>
    <row r="157" spans="1:63" s="11" customFormat="1" ht="22.8" customHeight="1">
      <c r="A157" s="11"/>
      <c r="B157" s="207"/>
      <c r="C157" s="208"/>
      <c r="D157" s="209" t="s">
        <v>76</v>
      </c>
      <c r="E157" s="268" t="s">
        <v>1702</v>
      </c>
      <c r="F157" s="268" t="s">
        <v>1703</v>
      </c>
      <c r="G157" s="208"/>
      <c r="H157" s="208"/>
      <c r="I157" s="211"/>
      <c r="J157" s="269">
        <f>BK157</f>
        <v>0</v>
      </c>
      <c r="K157" s="208"/>
      <c r="L157" s="213"/>
      <c r="M157" s="214"/>
      <c r="N157" s="215"/>
      <c r="O157" s="215"/>
      <c r="P157" s="216">
        <f>SUM(P158:P168)</f>
        <v>0</v>
      </c>
      <c r="Q157" s="215"/>
      <c r="R157" s="216">
        <f>SUM(R158:R168)</f>
        <v>0</v>
      </c>
      <c r="S157" s="215"/>
      <c r="T157" s="217">
        <f>SUM(T158:T168)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18" t="s">
        <v>86</v>
      </c>
      <c r="AT157" s="219" t="s">
        <v>76</v>
      </c>
      <c r="AU157" s="219" t="s">
        <v>8</v>
      </c>
      <c r="AY157" s="218" t="s">
        <v>204</v>
      </c>
      <c r="BK157" s="220">
        <f>SUM(BK158:BK168)</f>
        <v>0</v>
      </c>
    </row>
    <row r="158" spans="1:65" s="2" customFormat="1" ht="33" customHeight="1">
      <c r="A158" s="38"/>
      <c r="B158" s="39"/>
      <c r="C158" s="221" t="s">
        <v>256</v>
      </c>
      <c r="D158" s="221" t="s">
        <v>205</v>
      </c>
      <c r="E158" s="222" t="s">
        <v>1838</v>
      </c>
      <c r="F158" s="223" t="s">
        <v>1839</v>
      </c>
      <c r="G158" s="224" t="s">
        <v>274</v>
      </c>
      <c r="H158" s="225">
        <v>1</v>
      </c>
      <c r="I158" s="226"/>
      <c r="J158" s="227">
        <f>ROUND(I158*H158,0)</f>
        <v>0</v>
      </c>
      <c r="K158" s="228"/>
      <c r="L158" s="44"/>
      <c r="M158" s="229" t="s">
        <v>1</v>
      </c>
      <c r="N158" s="230" t="s">
        <v>42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240</v>
      </c>
      <c r="AT158" s="233" t="s">
        <v>205</v>
      </c>
      <c r="AU158" s="233" t="s">
        <v>86</v>
      </c>
      <c r="AY158" s="17" t="s">
        <v>204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</v>
      </c>
      <c r="BK158" s="234">
        <f>ROUND(I158*H158,0)</f>
        <v>0</v>
      </c>
      <c r="BL158" s="17" t="s">
        <v>240</v>
      </c>
      <c r="BM158" s="233" t="s">
        <v>537</v>
      </c>
    </row>
    <row r="159" spans="1:65" s="2" customFormat="1" ht="21.75" customHeight="1">
      <c r="A159" s="38"/>
      <c r="B159" s="39"/>
      <c r="C159" s="221" t="s">
        <v>384</v>
      </c>
      <c r="D159" s="221" t="s">
        <v>205</v>
      </c>
      <c r="E159" s="222" t="s">
        <v>1840</v>
      </c>
      <c r="F159" s="223" t="s">
        <v>1841</v>
      </c>
      <c r="G159" s="224" t="s">
        <v>274</v>
      </c>
      <c r="H159" s="225">
        <v>1</v>
      </c>
      <c r="I159" s="226"/>
      <c r="J159" s="227">
        <f>ROUND(I159*H159,0)</f>
        <v>0</v>
      </c>
      <c r="K159" s="228"/>
      <c r="L159" s="44"/>
      <c r="M159" s="229" t="s">
        <v>1</v>
      </c>
      <c r="N159" s="230" t="s">
        <v>42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240</v>
      </c>
      <c r="AT159" s="233" t="s">
        <v>205</v>
      </c>
      <c r="AU159" s="233" t="s">
        <v>86</v>
      </c>
      <c r="AY159" s="17" t="s">
        <v>204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</v>
      </c>
      <c r="BK159" s="234">
        <f>ROUND(I159*H159,0)</f>
        <v>0</v>
      </c>
      <c r="BL159" s="17" t="s">
        <v>240</v>
      </c>
      <c r="BM159" s="233" t="s">
        <v>540</v>
      </c>
    </row>
    <row r="160" spans="1:65" s="2" customFormat="1" ht="16.5" customHeight="1">
      <c r="A160" s="38"/>
      <c r="B160" s="39"/>
      <c r="C160" s="221" t="s">
        <v>389</v>
      </c>
      <c r="D160" s="221" t="s">
        <v>205</v>
      </c>
      <c r="E160" s="222" t="s">
        <v>1842</v>
      </c>
      <c r="F160" s="223" t="s">
        <v>1843</v>
      </c>
      <c r="G160" s="224" t="s">
        <v>616</v>
      </c>
      <c r="H160" s="225">
        <v>10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240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240</v>
      </c>
      <c r="BM160" s="233" t="s">
        <v>673</v>
      </c>
    </row>
    <row r="161" spans="1:65" s="2" customFormat="1" ht="33" customHeight="1">
      <c r="A161" s="38"/>
      <c r="B161" s="39"/>
      <c r="C161" s="221" t="s">
        <v>394</v>
      </c>
      <c r="D161" s="221" t="s">
        <v>205</v>
      </c>
      <c r="E161" s="222" t="s">
        <v>1844</v>
      </c>
      <c r="F161" s="223" t="s">
        <v>1845</v>
      </c>
      <c r="G161" s="224" t="s">
        <v>616</v>
      </c>
      <c r="H161" s="225">
        <v>1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240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240</v>
      </c>
      <c r="BM161" s="233" t="s">
        <v>544</v>
      </c>
    </row>
    <row r="162" spans="1:65" s="2" customFormat="1" ht="21.75" customHeight="1">
      <c r="A162" s="38"/>
      <c r="B162" s="39"/>
      <c r="C162" s="221" t="s">
        <v>399</v>
      </c>
      <c r="D162" s="221" t="s">
        <v>205</v>
      </c>
      <c r="E162" s="222" t="s">
        <v>1846</v>
      </c>
      <c r="F162" s="223" t="s">
        <v>1847</v>
      </c>
      <c r="G162" s="224" t="s">
        <v>616</v>
      </c>
      <c r="H162" s="225">
        <v>1</v>
      </c>
      <c r="I162" s="226"/>
      <c r="J162" s="227">
        <f>ROUND(I162*H162,0)</f>
        <v>0</v>
      </c>
      <c r="K162" s="228"/>
      <c r="L162" s="44"/>
      <c r="M162" s="229" t="s">
        <v>1</v>
      </c>
      <c r="N162" s="23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240</v>
      </c>
      <c r="AT162" s="233" t="s">
        <v>205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240</v>
      </c>
      <c r="BM162" s="233" t="s">
        <v>548</v>
      </c>
    </row>
    <row r="163" spans="1:65" s="2" customFormat="1" ht="21.75" customHeight="1">
      <c r="A163" s="38"/>
      <c r="B163" s="39"/>
      <c r="C163" s="221" t="s">
        <v>406</v>
      </c>
      <c r="D163" s="221" t="s">
        <v>205</v>
      </c>
      <c r="E163" s="222" t="s">
        <v>1848</v>
      </c>
      <c r="F163" s="223" t="s">
        <v>1849</v>
      </c>
      <c r="G163" s="224" t="s">
        <v>616</v>
      </c>
      <c r="H163" s="225">
        <v>1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240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240</v>
      </c>
      <c r="BM163" s="233" t="s">
        <v>554</v>
      </c>
    </row>
    <row r="164" spans="1:65" s="2" customFormat="1" ht="21.75" customHeight="1">
      <c r="A164" s="38"/>
      <c r="B164" s="39"/>
      <c r="C164" s="221" t="s">
        <v>488</v>
      </c>
      <c r="D164" s="221" t="s">
        <v>205</v>
      </c>
      <c r="E164" s="222" t="s">
        <v>1850</v>
      </c>
      <c r="F164" s="223" t="s">
        <v>1851</v>
      </c>
      <c r="G164" s="224" t="s">
        <v>274</v>
      </c>
      <c r="H164" s="225">
        <v>1</v>
      </c>
      <c r="I164" s="226"/>
      <c r="J164" s="227">
        <f>ROUND(I164*H164,0)</f>
        <v>0</v>
      </c>
      <c r="K164" s="228"/>
      <c r="L164" s="44"/>
      <c r="M164" s="229" t="s">
        <v>1</v>
      </c>
      <c r="N164" s="230" t="s">
        <v>42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240</v>
      </c>
      <c r="AT164" s="233" t="s">
        <v>205</v>
      </c>
      <c r="AU164" s="233" t="s">
        <v>86</v>
      </c>
      <c r="AY164" s="17" t="s">
        <v>204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</v>
      </c>
      <c r="BK164" s="234">
        <f>ROUND(I164*H164,0)</f>
        <v>0</v>
      </c>
      <c r="BL164" s="17" t="s">
        <v>240</v>
      </c>
      <c r="BM164" s="233" t="s">
        <v>558</v>
      </c>
    </row>
    <row r="165" spans="1:65" s="2" customFormat="1" ht="33" customHeight="1">
      <c r="A165" s="38"/>
      <c r="B165" s="39"/>
      <c r="C165" s="221" t="s">
        <v>573</v>
      </c>
      <c r="D165" s="221" t="s">
        <v>205</v>
      </c>
      <c r="E165" s="222" t="s">
        <v>1852</v>
      </c>
      <c r="F165" s="223" t="s">
        <v>1853</v>
      </c>
      <c r="G165" s="224" t="s">
        <v>616</v>
      </c>
      <c r="H165" s="225">
        <v>2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240</v>
      </c>
      <c r="AT165" s="233" t="s">
        <v>205</v>
      </c>
      <c r="AU165" s="233" t="s">
        <v>86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240</v>
      </c>
      <c r="BM165" s="233" t="s">
        <v>566</v>
      </c>
    </row>
    <row r="166" spans="1:65" s="2" customFormat="1" ht="33" customHeight="1">
      <c r="A166" s="38"/>
      <c r="B166" s="39"/>
      <c r="C166" s="221" t="s">
        <v>491</v>
      </c>
      <c r="D166" s="221" t="s">
        <v>205</v>
      </c>
      <c r="E166" s="222" t="s">
        <v>1854</v>
      </c>
      <c r="F166" s="223" t="s">
        <v>1855</v>
      </c>
      <c r="G166" s="224" t="s">
        <v>616</v>
      </c>
      <c r="H166" s="225">
        <v>1</v>
      </c>
      <c r="I166" s="226"/>
      <c r="J166" s="227">
        <f>ROUND(I166*H166,0)</f>
        <v>0</v>
      </c>
      <c r="K166" s="228"/>
      <c r="L166" s="44"/>
      <c r="M166" s="229" t="s">
        <v>1</v>
      </c>
      <c r="N166" s="23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240</v>
      </c>
      <c r="AT166" s="233" t="s">
        <v>205</v>
      </c>
      <c r="AU166" s="233" t="s">
        <v>86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240</v>
      </c>
      <c r="BM166" s="233" t="s">
        <v>569</v>
      </c>
    </row>
    <row r="167" spans="1:65" s="2" customFormat="1" ht="33" customHeight="1">
      <c r="A167" s="38"/>
      <c r="B167" s="39"/>
      <c r="C167" s="221" t="s">
        <v>581</v>
      </c>
      <c r="D167" s="221" t="s">
        <v>205</v>
      </c>
      <c r="E167" s="222" t="s">
        <v>1856</v>
      </c>
      <c r="F167" s="223" t="s">
        <v>1857</v>
      </c>
      <c r="G167" s="224" t="s">
        <v>616</v>
      </c>
      <c r="H167" s="225">
        <v>2</v>
      </c>
      <c r="I167" s="226"/>
      <c r="J167" s="227">
        <f>ROUND(I167*H167,0)</f>
        <v>0</v>
      </c>
      <c r="K167" s="228"/>
      <c r="L167" s="44"/>
      <c r="M167" s="229" t="s">
        <v>1</v>
      </c>
      <c r="N167" s="23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240</v>
      </c>
      <c r="AT167" s="233" t="s">
        <v>205</v>
      </c>
      <c r="AU167" s="233" t="s">
        <v>86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240</v>
      </c>
      <c r="BM167" s="233" t="s">
        <v>572</v>
      </c>
    </row>
    <row r="168" spans="1:65" s="2" customFormat="1" ht="21.75" customHeight="1">
      <c r="A168" s="38"/>
      <c r="B168" s="39"/>
      <c r="C168" s="221" t="s">
        <v>498</v>
      </c>
      <c r="D168" s="221" t="s">
        <v>205</v>
      </c>
      <c r="E168" s="222" t="s">
        <v>1708</v>
      </c>
      <c r="F168" s="223" t="s">
        <v>1709</v>
      </c>
      <c r="G168" s="224" t="s">
        <v>1180</v>
      </c>
      <c r="H168" s="291"/>
      <c r="I168" s="226"/>
      <c r="J168" s="227">
        <f>ROUND(I168*H168,0)</f>
        <v>0</v>
      </c>
      <c r="K168" s="228"/>
      <c r="L168" s="44"/>
      <c r="M168" s="229" t="s">
        <v>1</v>
      </c>
      <c r="N168" s="23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240</v>
      </c>
      <c r="AT168" s="233" t="s">
        <v>205</v>
      </c>
      <c r="AU168" s="233" t="s">
        <v>86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240</v>
      </c>
      <c r="BM168" s="233" t="s">
        <v>576</v>
      </c>
    </row>
    <row r="169" spans="1:63" s="11" customFormat="1" ht="22.8" customHeight="1">
      <c r="A169" s="11"/>
      <c r="B169" s="207"/>
      <c r="C169" s="208"/>
      <c r="D169" s="209" t="s">
        <v>76</v>
      </c>
      <c r="E169" s="268" t="s">
        <v>1858</v>
      </c>
      <c r="F169" s="268" t="s">
        <v>1859</v>
      </c>
      <c r="G169" s="208"/>
      <c r="H169" s="208"/>
      <c r="I169" s="211"/>
      <c r="J169" s="269">
        <f>BK169</f>
        <v>0</v>
      </c>
      <c r="K169" s="208"/>
      <c r="L169" s="213"/>
      <c r="M169" s="214"/>
      <c r="N169" s="215"/>
      <c r="O169" s="215"/>
      <c r="P169" s="216">
        <f>SUM(P170:P195)</f>
        <v>0</v>
      </c>
      <c r="Q169" s="215"/>
      <c r="R169" s="216">
        <f>SUM(R170:R195)</f>
        <v>0</v>
      </c>
      <c r="S169" s="215"/>
      <c r="T169" s="217">
        <f>SUM(T170:T195)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18" t="s">
        <v>86</v>
      </c>
      <c r="AT169" s="219" t="s">
        <v>76</v>
      </c>
      <c r="AU169" s="219" t="s">
        <v>8</v>
      </c>
      <c r="AY169" s="218" t="s">
        <v>204</v>
      </c>
      <c r="BK169" s="220">
        <f>SUM(BK170:BK195)</f>
        <v>0</v>
      </c>
    </row>
    <row r="170" spans="1:65" s="2" customFormat="1" ht="21.75" customHeight="1">
      <c r="A170" s="38"/>
      <c r="B170" s="39"/>
      <c r="C170" s="221" t="s">
        <v>589</v>
      </c>
      <c r="D170" s="221" t="s">
        <v>205</v>
      </c>
      <c r="E170" s="222" t="s">
        <v>1860</v>
      </c>
      <c r="F170" s="223" t="s">
        <v>1861</v>
      </c>
      <c r="G170" s="224" t="s">
        <v>473</v>
      </c>
      <c r="H170" s="225">
        <v>59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240</v>
      </c>
      <c r="AT170" s="233" t="s">
        <v>205</v>
      </c>
      <c r="AU170" s="233" t="s">
        <v>86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240</v>
      </c>
      <c r="BM170" s="233" t="s">
        <v>580</v>
      </c>
    </row>
    <row r="171" spans="1:65" s="2" customFormat="1" ht="21.75" customHeight="1">
      <c r="A171" s="38"/>
      <c r="B171" s="39"/>
      <c r="C171" s="221" t="s">
        <v>506</v>
      </c>
      <c r="D171" s="221" t="s">
        <v>205</v>
      </c>
      <c r="E171" s="222" t="s">
        <v>1862</v>
      </c>
      <c r="F171" s="223" t="s">
        <v>1863</v>
      </c>
      <c r="G171" s="224" t="s">
        <v>473</v>
      </c>
      <c r="H171" s="225">
        <v>250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240</v>
      </c>
      <c r="AT171" s="233" t="s">
        <v>205</v>
      </c>
      <c r="AU171" s="233" t="s">
        <v>86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240</v>
      </c>
      <c r="BM171" s="233" t="s">
        <v>588</v>
      </c>
    </row>
    <row r="172" spans="1:65" s="2" customFormat="1" ht="33" customHeight="1">
      <c r="A172" s="38"/>
      <c r="B172" s="39"/>
      <c r="C172" s="221" t="s">
        <v>599</v>
      </c>
      <c r="D172" s="221" t="s">
        <v>205</v>
      </c>
      <c r="E172" s="222" t="s">
        <v>1864</v>
      </c>
      <c r="F172" s="223" t="s">
        <v>1865</v>
      </c>
      <c r="G172" s="224" t="s">
        <v>274</v>
      </c>
      <c r="H172" s="225">
        <v>14</v>
      </c>
      <c r="I172" s="226"/>
      <c r="J172" s="227">
        <f>ROUND(I172*H172,0)</f>
        <v>0</v>
      </c>
      <c r="K172" s="228"/>
      <c r="L172" s="44"/>
      <c r="M172" s="229" t="s">
        <v>1</v>
      </c>
      <c r="N172" s="230" t="s">
        <v>42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240</v>
      </c>
      <c r="AT172" s="233" t="s">
        <v>205</v>
      </c>
      <c r="AU172" s="233" t="s">
        <v>86</v>
      </c>
      <c r="AY172" s="17" t="s">
        <v>204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</v>
      </c>
      <c r="BK172" s="234">
        <f>ROUND(I172*H172,0)</f>
        <v>0</v>
      </c>
      <c r="BL172" s="17" t="s">
        <v>240</v>
      </c>
      <c r="BM172" s="233" t="s">
        <v>592</v>
      </c>
    </row>
    <row r="173" spans="1:65" s="2" customFormat="1" ht="33" customHeight="1">
      <c r="A173" s="38"/>
      <c r="B173" s="39"/>
      <c r="C173" s="221" t="s">
        <v>604</v>
      </c>
      <c r="D173" s="221" t="s">
        <v>205</v>
      </c>
      <c r="E173" s="222" t="s">
        <v>1866</v>
      </c>
      <c r="F173" s="223" t="s">
        <v>1867</v>
      </c>
      <c r="G173" s="224" t="s">
        <v>274</v>
      </c>
      <c r="H173" s="225">
        <v>4</v>
      </c>
      <c r="I173" s="226"/>
      <c r="J173" s="227">
        <f>ROUND(I173*H173,0)</f>
        <v>0</v>
      </c>
      <c r="K173" s="228"/>
      <c r="L173" s="44"/>
      <c r="M173" s="229" t="s">
        <v>1</v>
      </c>
      <c r="N173" s="230" t="s">
        <v>42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240</v>
      </c>
      <c r="AT173" s="233" t="s">
        <v>205</v>
      </c>
      <c r="AU173" s="233" t="s">
        <v>86</v>
      </c>
      <c r="AY173" s="17" t="s">
        <v>204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</v>
      </c>
      <c r="BK173" s="234">
        <f>ROUND(I173*H173,0)</f>
        <v>0</v>
      </c>
      <c r="BL173" s="17" t="s">
        <v>240</v>
      </c>
      <c r="BM173" s="233" t="s">
        <v>596</v>
      </c>
    </row>
    <row r="174" spans="1:65" s="2" customFormat="1" ht="21.75" customHeight="1">
      <c r="A174" s="38"/>
      <c r="B174" s="39"/>
      <c r="C174" s="221" t="s">
        <v>609</v>
      </c>
      <c r="D174" s="221" t="s">
        <v>205</v>
      </c>
      <c r="E174" s="222" t="s">
        <v>1868</v>
      </c>
      <c r="F174" s="223" t="s">
        <v>1869</v>
      </c>
      <c r="G174" s="224" t="s">
        <v>473</v>
      </c>
      <c r="H174" s="225">
        <v>309</v>
      </c>
      <c r="I174" s="226"/>
      <c r="J174" s="227">
        <f>ROUND(I174*H174,0)</f>
        <v>0</v>
      </c>
      <c r="K174" s="228"/>
      <c r="L174" s="44"/>
      <c r="M174" s="229" t="s">
        <v>1</v>
      </c>
      <c r="N174" s="230" t="s">
        <v>42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240</v>
      </c>
      <c r="AT174" s="233" t="s">
        <v>205</v>
      </c>
      <c r="AU174" s="233" t="s">
        <v>86</v>
      </c>
      <c r="AY174" s="17" t="s">
        <v>204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</v>
      </c>
      <c r="BK174" s="234">
        <f>ROUND(I174*H174,0)</f>
        <v>0</v>
      </c>
      <c r="BL174" s="17" t="s">
        <v>240</v>
      </c>
      <c r="BM174" s="233" t="s">
        <v>791</v>
      </c>
    </row>
    <row r="175" spans="1:65" s="2" customFormat="1" ht="21.75" customHeight="1">
      <c r="A175" s="38"/>
      <c r="B175" s="39"/>
      <c r="C175" s="221" t="s">
        <v>518</v>
      </c>
      <c r="D175" s="221" t="s">
        <v>205</v>
      </c>
      <c r="E175" s="222" t="s">
        <v>1870</v>
      </c>
      <c r="F175" s="223" t="s">
        <v>1871</v>
      </c>
      <c r="G175" s="224" t="s">
        <v>274</v>
      </c>
      <c r="H175" s="225">
        <v>6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240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240</v>
      </c>
      <c r="BM175" s="233" t="s">
        <v>799</v>
      </c>
    </row>
    <row r="176" spans="1:65" s="2" customFormat="1" ht="21.75" customHeight="1">
      <c r="A176" s="38"/>
      <c r="B176" s="39"/>
      <c r="C176" s="221" t="s">
        <v>618</v>
      </c>
      <c r="D176" s="221" t="s">
        <v>205</v>
      </c>
      <c r="E176" s="222" t="s">
        <v>1872</v>
      </c>
      <c r="F176" s="223" t="s">
        <v>1873</v>
      </c>
      <c r="G176" s="224" t="s">
        <v>374</v>
      </c>
      <c r="H176" s="225">
        <v>6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240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240</v>
      </c>
      <c r="BM176" s="233" t="s">
        <v>702</v>
      </c>
    </row>
    <row r="177" spans="1:65" s="2" customFormat="1" ht="21.75" customHeight="1">
      <c r="A177" s="38"/>
      <c r="B177" s="39"/>
      <c r="C177" s="221" t="s">
        <v>524</v>
      </c>
      <c r="D177" s="221" t="s">
        <v>205</v>
      </c>
      <c r="E177" s="222" t="s">
        <v>1874</v>
      </c>
      <c r="F177" s="223" t="s">
        <v>1875</v>
      </c>
      <c r="G177" s="224" t="s">
        <v>473</v>
      </c>
      <c r="H177" s="225">
        <v>45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240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240</v>
      </c>
      <c r="BM177" s="233" t="s">
        <v>707</v>
      </c>
    </row>
    <row r="178" spans="1:65" s="2" customFormat="1" ht="21.75" customHeight="1">
      <c r="A178" s="38"/>
      <c r="B178" s="39"/>
      <c r="C178" s="221" t="s">
        <v>626</v>
      </c>
      <c r="D178" s="221" t="s">
        <v>205</v>
      </c>
      <c r="E178" s="222" t="s">
        <v>1876</v>
      </c>
      <c r="F178" s="223" t="s">
        <v>1877</v>
      </c>
      <c r="G178" s="224" t="s">
        <v>473</v>
      </c>
      <c r="H178" s="225">
        <v>46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240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240</v>
      </c>
      <c r="BM178" s="233" t="s">
        <v>712</v>
      </c>
    </row>
    <row r="179" spans="1:65" s="2" customFormat="1" ht="21.75" customHeight="1">
      <c r="A179" s="38"/>
      <c r="B179" s="39"/>
      <c r="C179" s="221" t="s">
        <v>527</v>
      </c>
      <c r="D179" s="221" t="s">
        <v>205</v>
      </c>
      <c r="E179" s="222" t="s">
        <v>1878</v>
      </c>
      <c r="F179" s="223" t="s">
        <v>1879</v>
      </c>
      <c r="G179" s="224" t="s">
        <v>473</v>
      </c>
      <c r="H179" s="225">
        <v>12</v>
      </c>
      <c r="I179" s="226"/>
      <c r="J179" s="227">
        <f>ROUND(I179*H179,0)</f>
        <v>0</v>
      </c>
      <c r="K179" s="228"/>
      <c r="L179" s="44"/>
      <c r="M179" s="229" t="s">
        <v>1</v>
      </c>
      <c r="N179" s="230" t="s">
        <v>42</v>
      </c>
      <c r="O179" s="9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240</v>
      </c>
      <c r="AT179" s="233" t="s">
        <v>205</v>
      </c>
      <c r="AU179" s="233" t="s">
        <v>86</v>
      </c>
      <c r="AY179" s="17" t="s">
        <v>204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</v>
      </c>
      <c r="BK179" s="234">
        <f>ROUND(I179*H179,0)</f>
        <v>0</v>
      </c>
      <c r="BL179" s="17" t="s">
        <v>240</v>
      </c>
      <c r="BM179" s="233" t="s">
        <v>833</v>
      </c>
    </row>
    <row r="180" spans="1:65" s="2" customFormat="1" ht="21.75" customHeight="1">
      <c r="A180" s="38"/>
      <c r="B180" s="39"/>
      <c r="C180" s="221" t="s">
        <v>633</v>
      </c>
      <c r="D180" s="221" t="s">
        <v>205</v>
      </c>
      <c r="E180" s="222" t="s">
        <v>1880</v>
      </c>
      <c r="F180" s="223" t="s">
        <v>1881</v>
      </c>
      <c r="G180" s="224" t="s">
        <v>473</v>
      </c>
      <c r="H180" s="225">
        <v>24</v>
      </c>
      <c r="I180" s="226"/>
      <c r="J180" s="227">
        <f>ROUND(I180*H180,0)</f>
        <v>0</v>
      </c>
      <c r="K180" s="228"/>
      <c r="L180" s="44"/>
      <c r="M180" s="229" t="s">
        <v>1</v>
      </c>
      <c r="N180" s="230" t="s">
        <v>42</v>
      </c>
      <c r="O180" s="9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240</v>
      </c>
      <c r="AT180" s="233" t="s">
        <v>205</v>
      </c>
      <c r="AU180" s="233" t="s">
        <v>86</v>
      </c>
      <c r="AY180" s="17" t="s">
        <v>204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</v>
      </c>
      <c r="BK180" s="234">
        <f>ROUND(I180*H180,0)</f>
        <v>0</v>
      </c>
      <c r="BL180" s="17" t="s">
        <v>240</v>
      </c>
      <c r="BM180" s="233" t="s">
        <v>720</v>
      </c>
    </row>
    <row r="181" spans="1:65" s="2" customFormat="1" ht="21.75" customHeight="1">
      <c r="A181" s="38"/>
      <c r="B181" s="39"/>
      <c r="C181" s="221" t="s">
        <v>530</v>
      </c>
      <c r="D181" s="221" t="s">
        <v>205</v>
      </c>
      <c r="E181" s="222" t="s">
        <v>1882</v>
      </c>
      <c r="F181" s="223" t="s">
        <v>1883</v>
      </c>
      <c r="G181" s="224" t="s">
        <v>473</v>
      </c>
      <c r="H181" s="225">
        <v>24</v>
      </c>
      <c r="I181" s="226"/>
      <c r="J181" s="227">
        <f>ROUND(I181*H181,0)</f>
        <v>0</v>
      </c>
      <c r="K181" s="228"/>
      <c r="L181" s="44"/>
      <c r="M181" s="229" t="s">
        <v>1</v>
      </c>
      <c r="N181" s="230" t="s">
        <v>42</v>
      </c>
      <c r="O181" s="91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240</v>
      </c>
      <c r="AT181" s="233" t="s">
        <v>205</v>
      </c>
      <c r="AU181" s="233" t="s">
        <v>86</v>
      </c>
      <c r="AY181" s="17" t="s">
        <v>204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</v>
      </c>
      <c r="BK181" s="234">
        <f>ROUND(I181*H181,0)</f>
        <v>0</v>
      </c>
      <c r="BL181" s="17" t="s">
        <v>240</v>
      </c>
      <c r="BM181" s="233" t="s">
        <v>723</v>
      </c>
    </row>
    <row r="182" spans="1:65" s="2" customFormat="1" ht="21.75" customHeight="1">
      <c r="A182" s="38"/>
      <c r="B182" s="39"/>
      <c r="C182" s="221" t="s">
        <v>640</v>
      </c>
      <c r="D182" s="221" t="s">
        <v>205</v>
      </c>
      <c r="E182" s="222" t="s">
        <v>1884</v>
      </c>
      <c r="F182" s="223" t="s">
        <v>1885</v>
      </c>
      <c r="G182" s="224" t="s">
        <v>473</v>
      </c>
      <c r="H182" s="225">
        <v>50</v>
      </c>
      <c r="I182" s="226"/>
      <c r="J182" s="227">
        <f>ROUND(I182*H182,0)</f>
        <v>0</v>
      </c>
      <c r="K182" s="228"/>
      <c r="L182" s="44"/>
      <c r="M182" s="229" t="s">
        <v>1</v>
      </c>
      <c r="N182" s="230" t="s">
        <v>42</v>
      </c>
      <c r="O182" s="91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240</v>
      </c>
      <c r="AT182" s="233" t="s">
        <v>205</v>
      </c>
      <c r="AU182" s="233" t="s">
        <v>86</v>
      </c>
      <c r="AY182" s="17" t="s">
        <v>204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</v>
      </c>
      <c r="BK182" s="234">
        <f>ROUND(I182*H182,0)</f>
        <v>0</v>
      </c>
      <c r="BL182" s="17" t="s">
        <v>240</v>
      </c>
      <c r="BM182" s="233" t="s">
        <v>202</v>
      </c>
    </row>
    <row r="183" spans="1:65" s="2" customFormat="1" ht="21.75" customHeight="1">
      <c r="A183" s="38"/>
      <c r="B183" s="39"/>
      <c r="C183" s="221" t="s">
        <v>534</v>
      </c>
      <c r="D183" s="221" t="s">
        <v>205</v>
      </c>
      <c r="E183" s="222" t="s">
        <v>1886</v>
      </c>
      <c r="F183" s="223" t="s">
        <v>1887</v>
      </c>
      <c r="G183" s="224" t="s">
        <v>473</v>
      </c>
      <c r="H183" s="225">
        <v>24</v>
      </c>
      <c r="I183" s="226"/>
      <c r="J183" s="227">
        <f>ROUND(I183*H183,0)</f>
        <v>0</v>
      </c>
      <c r="K183" s="228"/>
      <c r="L183" s="44"/>
      <c r="M183" s="229" t="s">
        <v>1</v>
      </c>
      <c r="N183" s="230" t="s">
        <v>42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240</v>
      </c>
      <c r="AT183" s="233" t="s">
        <v>205</v>
      </c>
      <c r="AU183" s="233" t="s">
        <v>86</v>
      </c>
      <c r="AY183" s="17" t="s">
        <v>204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</v>
      </c>
      <c r="BK183" s="234">
        <f>ROUND(I183*H183,0)</f>
        <v>0</v>
      </c>
      <c r="BL183" s="17" t="s">
        <v>240</v>
      </c>
      <c r="BM183" s="233" t="s">
        <v>154</v>
      </c>
    </row>
    <row r="184" spans="1:65" s="2" customFormat="1" ht="21.75" customHeight="1">
      <c r="A184" s="38"/>
      <c r="B184" s="39"/>
      <c r="C184" s="221" t="s">
        <v>647</v>
      </c>
      <c r="D184" s="221" t="s">
        <v>205</v>
      </c>
      <c r="E184" s="222" t="s">
        <v>1888</v>
      </c>
      <c r="F184" s="223" t="s">
        <v>1889</v>
      </c>
      <c r="G184" s="224" t="s">
        <v>473</v>
      </c>
      <c r="H184" s="225">
        <v>18</v>
      </c>
      <c r="I184" s="226"/>
      <c r="J184" s="227">
        <f>ROUND(I184*H184,0)</f>
        <v>0</v>
      </c>
      <c r="K184" s="228"/>
      <c r="L184" s="44"/>
      <c r="M184" s="229" t="s">
        <v>1</v>
      </c>
      <c r="N184" s="230" t="s">
        <v>42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240</v>
      </c>
      <c r="AT184" s="233" t="s">
        <v>205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240</v>
      </c>
      <c r="BM184" s="233" t="s">
        <v>738</v>
      </c>
    </row>
    <row r="185" spans="1:65" s="2" customFormat="1" ht="21.75" customHeight="1">
      <c r="A185" s="38"/>
      <c r="B185" s="39"/>
      <c r="C185" s="221" t="s">
        <v>537</v>
      </c>
      <c r="D185" s="221" t="s">
        <v>205</v>
      </c>
      <c r="E185" s="222" t="s">
        <v>1890</v>
      </c>
      <c r="F185" s="223" t="s">
        <v>1891</v>
      </c>
      <c r="G185" s="224" t="s">
        <v>473</v>
      </c>
      <c r="H185" s="225">
        <v>24</v>
      </c>
      <c r="I185" s="226"/>
      <c r="J185" s="227">
        <f>ROUND(I185*H185,0)</f>
        <v>0</v>
      </c>
      <c r="K185" s="228"/>
      <c r="L185" s="44"/>
      <c r="M185" s="229" t="s">
        <v>1</v>
      </c>
      <c r="N185" s="230" t="s">
        <v>42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240</v>
      </c>
      <c r="AT185" s="233" t="s">
        <v>205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240</v>
      </c>
      <c r="BM185" s="233" t="s">
        <v>880</v>
      </c>
    </row>
    <row r="186" spans="1:65" s="2" customFormat="1" ht="21.75" customHeight="1">
      <c r="A186" s="38"/>
      <c r="B186" s="39"/>
      <c r="C186" s="221" t="s">
        <v>654</v>
      </c>
      <c r="D186" s="221" t="s">
        <v>205</v>
      </c>
      <c r="E186" s="222" t="s">
        <v>1892</v>
      </c>
      <c r="F186" s="223" t="s">
        <v>1893</v>
      </c>
      <c r="G186" s="224" t="s">
        <v>473</v>
      </c>
      <c r="H186" s="225">
        <v>24</v>
      </c>
      <c r="I186" s="226"/>
      <c r="J186" s="227">
        <f>ROUND(I186*H186,0)</f>
        <v>0</v>
      </c>
      <c r="K186" s="228"/>
      <c r="L186" s="44"/>
      <c r="M186" s="229" t="s">
        <v>1</v>
      </c>
      <c r="N186" s="230" t="s">
        <v>42</v>
      </c>
      <c r="O186" s="9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240</v>
      </c>
      <c r="AT186" s="233" t="s">
        <v>205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240</v>
      </c>
      <c r="BM186" s="233" t="s">
        <v>890</v>
      </c>
    </row>
    <row r="187" spans="1:65" s="2" customFormat="1" ht="21.75" customHeight="1">
      <c r="A187" s="38"/>
      <c r="B187" s="39"/>
      <c r="C187" s="221" t="s">
        <v>540</v>
      </c>
      <c r="D187" s="221" t="s">
        <v>205</v>
      </c>
      <c r="E187" s="222" t="s">
        <v>1894</v>
      </c>
      <c r="F187" s="223" t="s">
        <v>1895</v>
      </c>
      <c r="G187" s="224" t="s">
        <v>473</v>
      </c>
      <c r="H187" s="225">
        <v>50</v>
      </c>
      <c r="I187" s="226"/>
      <c r="J187" s="227">
        <f>ROUND(I187*H187,0)</f>
        <v>0</v>
      </c>
      <c r="K187" s="228"/>
      <c r="L187" s="44"/>
      <c r="M187" s="229" t="s">
        <v>1</v>
      </c>
      <c r="N187" s="230" t="s">
        <v>42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240</v>
      </c>
      <c r="AT187" s="233" t="s">
        <v>205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240</v>
      </c>
      <c r="BM187" s="233" t="s">
        <v>744</v>
      </c>
    </row>
    <row r="188" spans="1:65" s="2" customFormat="1" ht="21.75" customHeight="1">
      <c r="A188" s="38"/>
      <c r="B188" s="39"/>
      <c r="C188" s="221" t="s">
        <v>662</v>
      </c>
      <c r="D188" s="221" t="s">
        <v>205</v>
      </c>
      <c r="E188" s="222" t="s">
        <v>1896</v>
      </c>
      <c r="F188" s="223" t="s">
        <v>1897</v>
      </c>
      <c r="G188" s="224" t="s">
        <v>274</v>
      </c>
      <c r="H188" s="225">
        <v>8</v>
      </c>
      <c r="I188" s="226"/>
      <c r="J188" s="227">
        <f>ROUND(I188*H188,0)</f>
        <v>0</v>
      </c>
      <c r="K188" s="228"/>
      <c r="L188" s="44"/>
      <c r="M188" s="229" t="s">
        <v>1</v>
      </c>
      <c r="N188" s="230" t="s">
        <v>42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240</v>
      </c>
      <c r="AT188" s="233" t="s">
        <v>205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240</v>
      </c>
      <c r="BM188" s="233" t="s">
        <v>157</v>
      </c>
    </row>
    <row r="189" spans="1:65" s="2" customFormat="1" ht="21.75" customHeight="1">
      <c r="A189" s="38"/>
      <c r="B189" s="39"/>
      <c r="C189" s="221" t="s">
        <v>673</v>
      </c>
      <c r="D189" s="221" t="s">
        <v>205</v>
      </c>
      <c r="E189" s="222" t="s">
        <v>1898</v>
      </c>
      <c r="F189" s="223" t="s">
        <v>1899</v>
      </c>
      <c r="G189" s="224" t="s">
        <v>274</v>
      </c>
      <c r="H189" s="225">
        <v>3</v>
      </c>
      <c r="I189" s="226"/>
      <c r="J189" s="227">
        <f>ROUND(I189*H189,0)</f>
        <v>0</v>
      </c>
      <c r="K189" s="228"/>
      <c r="L189" s="44"/>
      <c r="M189" s="229" t="s">
        <v>1</v>
      </c>
      <c r="N189" s="230" t="s">
        <v>42</v>
      </c>
      <c r="O189" s="91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240</v>
      </c>
      <c r="AT189" s="233" t="s">
        <v>205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240</v>
      </c>
      <c r="BM189" s="233" t="s">
        <v>763</v>
      </c>
    </row>
    <row r="190" spans="1:65" s="2" customFormat="1" ht="21.75" customHeight="1">
      <c r="A190" s="38"/>
      <c r="B190" s="39"/>
      <c r="C190" s="221" t="s">
        <v>677</v>
      </c>
      <c r="D190" s="221" t="s">
        <v>205</v>
      </c>
      <c r="E190" s="222" t="s">
        <v>1900</v>
      </c>
      <c r="F190" s="223" t="s">
        <v>1901</v>
      </c>
      <c r="G190" s="224" t="s">
        <v>274</v>
      </c>
      <c r="H190" s="225">
        <v>9</v>
      </c>
      <c r="I190" s="226"/>
      <c r="J190" s="227">
        <f>ROUND(I190*H190,0)</f>
        <v>0</v>
      </c>
      <c r="K190" s="228"/>
      <c r="L190" s="44"/>
      <c r="M190" s="229" t="s">
        <v>1</v>
      </c>
      <c r="N190" s="230" t="s">
        <v>42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240</v>
      </c>
      <c r="AT190" s="233" t="s">
        <v>205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240</v>
      </c>
      <c r="BM190" s="233" t="s">
        <v>775</v>
      </c>
    </row>
    <row r="191" spans="1:65" s="2" customFormat="1" ht="21.75" customHeight="1">
      <c r="A191" s="38"/>
      <c r="B191" s="39"/>
      <c r="C191" s="221" t="s">
        <v>544</v>
      </c>
      <c r="D191" s="221" t="s">
        <v>205</v>
      </c>
      <c r="E191" s="222" t="s">
        <v>1902</v>
      </c>
      <c r="F191" s="223" t="s">
        <v>1903</v>
      </c>
      <c r="G191" s="224" t="s">
        <v>274</v>
      </c>
      <c r="H191" s="225">
        <v>4</v>
      </c>
      <c r="I191" s="226"/>
      <c r="J191" s="227">
        <f>ROUND(I191*H191,0)</f>
        <v>0</v>
      </c>
      <c r="K191" s="228"/>
      <c r="L191" s="44"/>
      <c r="M191" s="229" t="s">
        <v>1</v>
      </c>
      <c r="N191" s="23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240</v>
      </c>
      <c r="AT191" s="233" t="s">
        <v>205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240</v>
      </c>
      <c r="BM191" s="233" t="s">
        <v>780</v>
      </c>
    </row>
    <row r="192" spans="1:65" s="2" customFormat="1" ht="21.75" customHeight="1">
      <c r="A192" s="38"/>
      <c r="B192" s="39"/>
      <c r="C192" s="221" t="s">
        <v>686</v>
      </c>
      <c r="D192" s="221" t="s">
        <v>205</v>
      </c>
      <c r="E192" s="222" t="s">
        <v>1904</v>
      </c>
      <c r="F192" s="223" t="s">
        <v>1905</v>
      </c>
      <c r="G192" s="224" t="s">
        <v>274</v>
      </c>
      <c r="H192" s="225">
        <v>8</v>
      </c>
      <c r="I192" s="226"/>
      <c r="J192" s="227">
        <f>ROUND(I192*H192,0)</f>
        <v>0</v>
      </c>
      <c r="K192" s="228"/>
      <c r="L192" s="44"/>
      <c r="M192" s="229" t="s">
        <v>1</v>
      </c>
      <c r="N192" s="23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240</v>
      </c>
      <c r="AT192" s="233" t="s">
        <v>205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240</v>
      </c>
      <c r="BM192" s="233" t="s">
        <v>784</v>
      </c>
    </row>
    <row r="193" spans="1:65" s="2" customFormat="1" ht="16.5" customHeight="1">
      <c r="A193" s="38"/>
      <c r="B193" s="39"/>
      <c r="C193" s="221" t="s">
        <v>548</v>
      </c>
      <c r="D193" s="221" t="s">
        <v>205</v>
      </c>
      <c r="E193" s="222" t="s">
        <v>1906</v>
      </c>
      <c r="F193" s="223" t="s">
        <v>1907</v>
      </c>
      <c r="G193" s="224" t="s">
        <v>473</v>
      </c>
      <c r="H193" s="225">
        <v>127</v>
      </c>
      <c r="I193" s="226"/>
      <c r="J193" s="227">
        <f>ROUND(I193*H193,0)</f>
        <v>0</v>
      </c>
      <c r="K193" s="228"/>
      <c r="L193" s="44"/>
      <c r="M193" s="229" t="s">
        <v>1</v>
      </c>
      <c r="N193" s="230" t="s">
        <v>42</v>
      </c>
      <c r="O193" s="91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240</v>
      </c>
      <c r="AT193" s="233" t="s">
        <v>205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240</v>
      </c>
      <c r="BM193" s="233" t="s">
        <v>160</v>
      </c>
    </row>
    <row r="194" spans="1:65" s="2" customFormat="1" ht="16.5" customHeight="1">
      <c r="A194" s="38"/>
      <c r="B194" s="39"/>
      <c r="C194" s="221" t="s">
        <v>699</v>
      </c>
      <c r="D194" s="221" t="s">
        <v>205</v>
      </c>
      <c r="E194" s="222" t="s">
        <v>1908</v>
      </c>
      <c r="F194" s="223" t="s">
        <v>1909</v>
      </c>
      <c r="G194" s="224" t="s">
        <v>473</v>
      </c>
      <c r="H194" s="225">
        <v>74</v>
      </c>
      <c r="I194" s="226"/>
      <c r="J194" s="227">
        <f>ROUND(I194*H194,0)</f>
        <v>0</v>
      </c>
      <c r="K194" s="228"/>
      <c r="L194" s="44"/>
      <c r="M194" s="229" t="s">
        <v>1</v>
      </c>
      <c r="N194" s="230" t="s">
        <v>42</v>
      </c>
      <c r="O194" s="9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240</v>
      </c>
      <c r="AT194" s="233" t="s">
        <v>205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240</v>
      </c>
      <c r="BM194" s="233" t="s">
        <v>790</v>
      </c>
    </row>
    <row r="195" spans="1:65" s="2" customFormat="1" ht="21.75" customHeight="1">
      <c r="A195" s="38"/>
      <c r="B195" s="39"/>
      <c r="C195" s="221" t="s">
        <v>554</v>
      </c>
      <c r="D195" s="221" t="s">
        <v>205</v>
      </c>
      <c r="E195" s="222" t="s">
        <v>1910</v>
      </c>
      <c r="F195" s="223" t="s">
        <v>1911</v>
      </c>
      <c r="G195" s="224" t="s">
        <v>1180</v>
      </c>
      <c r="H195" s="291"/>
      <c r="I195" s="226"/>
      <c r="J195" s="227">
        <f>ROUND(I195*H195,0)</f>
        <v>0</v>
      </c>
      <c r="K195" s="228"/>
      <c r="L195" s="44"/>
      <c r="M195" s="229" t="s">
        <v>1</v>
      </c>
      <c r="N195" s="230" t="s">
        <v>42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240</v>
      </c>
      <c r="AT195" s="233" t="s">
        <v>205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240</v>
      </c>
      <c r="BM195" s="233" t="s">
        <v>794</v>
      </c>
    </row>
    <row r="196" spans="1:63" s="11" customFormat="1" ht="22.8" customHeight="1">
      <c r="A196" s="11"/>
      <c r="B196" s="207"/>
      <c r="C196" s="208"/>
      <c r="D196" s="209" t="s">
        <v>76</v>
      </c>
      <c r="E196" s="268" t="s">
        <v>1912</v>
      </c>
      <c r="F196" s="268" t="s">
        <v>1913</v>
      </c>
      <c r="G196" s="208"/>
      <c r="H196" s="208"/>
      <c r="I196" s="211"/>
      <c r="J196" s="269">
        <f>BK196</f>
        <v>0</v>
      </c>
      <c r="K196" s="208"/>
      <c r="L196" s="213"/>
      <c r="M196" s="214"/>
      <c r="N196" s="215"/>
      <c r="O196" s="215"/>
      <c r="P196" s="216">
        <f>SUM(P197:P239)</f>
        <v>0</v>
      </c>
      <c r="Q196" s="215"/>
      <c r="R196" s="216">
        <f>SUM(R197:R239)</f>
        <v>0</v>
      </c>
      <c r="S196" s="215"/>
      <c r="T196" s="217">
        <f>SUM(T197:T239)</f>
        <v>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218" t="s">
        <v>86</v>
      </c>
      <c r="AT196" s="219" t="s">
        <v>76</v>
      </c>
      <c r="AU196" s="219" t="s">
        <v>8</v>
      </c>
      <c r="AY196" s="218" t="s">
        <v>204</v>
      </c>
      <c r="BK196" s="220">
        <f>SUM(BK197:BK239)</f>
        <v>0</v>
      </c>
    </row>
    <row r="197" spans="1:65" s="2" customFormat="1" ht="21.75" customHeight="1">
      <c r="A197" s="38"/>
      <c r="B197" s="39"/>
      <c r="C197" s="221" t="s">
        <v>709</v>
      </c>
      <c r="D197" s="221" t="s">
        <v>205</v>
      </c>
      <c r="E197" s="222" t="s">
        <v>1914</v>
      </c>
      <c r="F197" s="223" t="s">
        <v>1915</v>
      </c>
      <c r="G197" s="224" t="s">
        <v>616</v>
      </c>
      <c r="H197" s="225">
        <v>2</v>
      </c>
      <c r="I197" s="226"/>
      <c r="J197" s="227">
        <f>ROUND(I197*H197,0)</f>
        <v>0</v>
      </c>
      <c r="K197" s="228"/>
      <c r="L197" s="44"/>
      <c r="M197" s="229" t="s">
        <v>1</v>
      </c>
      <c r="N197" s="230" t="s">
        <v>42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240</v>
      </c>
      <c r="AT197" s="233" t="s">
        <v>205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240</v>
      </c>
      <c r="BM197" s="233" t="s">
        <v>807</v>
      </c>
    </row>
    <row r="198" spans="1:65" s="2" customFormat="1" ht="21.75" customHeight="1">
      <c r="A198" s="38"/>
      <c r="B198" s="39"/>
      <c r="C198" s="221" t="s">
        <v>558</v>
      </c>
      <c r="D198" s="221" t="s">
        <v>205</v>
      </c>
      <c r="E198" s="222" t="s">
        <v>1916</v>
      </c>
      <c r="F198" s="223" t="s">
        <v>1917</v>
      </c>
      <c r="G198" s="224" t="s">
        <v>616</v>
      </c>
      <c r="H198" s="225">
        <v>2</v>
      </c>
      <c r="I198" s="226"/>
      <c r="J198" s="227">
        <f>ROUND(I198*H198,0)</f>
        <v>0</v>
      </c>
      <c r="K198" s="228"/>
      <c r="L198" s="44"/>
      <c r="M198" s="229" t="s">
        <v>1</v>
      </c>
      <c r="N198" s="230" t="s">
        <v>42</v>
      </c>
      <c r="O198" s="91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240</v>
      </c>
      <c r="AT198" s="233" t="s">
        <v>205</v>
      </c>
      <c r="AU198" s="233" t="s">
        <v>86</v>
      </c>
      <c r="AY198" s="17" t="s">
        <v>204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</v>
      </c>
      <c r="BK198" s="234">
        <f>ROUND(I198*H198,0)</f>
        <v>0</v>
      </c>
      <c r="BL198" s="17" t="s">
        <v>240</v>
      </c>
      <c r="BM198" s="233" t="s">
        <v>815</v>
      </c>
    </row>
    <row r="199" spans="1:65" s="2" customFormat="1" ht="21.75" customHeight="1">
      <c r="A199" s="38"/>
      <c r="B199" s="39"/>
      <c r="C199" s="280" t="s">
        <v>717</v>
      </c>
      <c r="D199" s="280" t="s">
        <v>366</v>
      </c>
      <c r="E199" s="281" t="s">
        <v>1918</v>
      </c>
      <c r="F199" s="282" t="s">
        <v>1919</v>
      </c>
      <c r="G199" s="283" t="s">
        <v>274</v>
      </c>
      <c r="H199" s="284">
        <v>2</v>
      </c>
      <c r="I199" s="285"/>
      <c r="J199" s="286">
        <f>ROUND(I199*H199,0)</f>
        <v>0</v>
      </c>
      <c r="K199" s="287"/>
      <c r="L199" s="288"/>
      <c r="M199" s="289" t="s">
        <v>1</v>
      </c>
      <c r="N199" s="290" t="s">
        <v>42</v>
      </c>
      <c r="O199" s="91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488</v>
      </c>
      <c r="AT199" s="233" t="s">
        <v>366</v>
      </c>
      <c r="AU199" s="233" t="s">
        <v>86</v>
      </c>
      <c r="AY199" s="17" t="s">
        <v>204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</v>
      </c>
      <c r="BK199" s="234">
        <f>ROUND(I199*H199,0)</f>
        <v>0</v>
      </c>
      <c r="BL199" s="17" t="s">
        <v>240</v>
      </c>
      <c r="BM199" s="233" t="s">
        <v>163</v>
      </c>
    </row>
    <row r="200" spans="1:65" s="2" customFormat="1" ht="21.75" customHeight="1">
      <c r="A200" s="38"/>
      <c r="B200" s="39"/>
      <c r="C200" s="280" t="s">
        <v>566</v>
      </c>
      <c r="D200" s="280" t="s">
        <v>366</v>
      </c>
      <c r="E200" s="281" t="s">
        <v>1920</v>
      </c>
      <c r="F200" s="282" t="s">
        <v>1921</v>
      </c>
      <c r="G200" s="283" t="s">
        <v>274</v>
      </c>
      <c r="H200" s="284">
        <v>2</v>
      </c>
      <c r="I200" s="285"/>
      <c r="J200" s="286">
        <f>ROUND(I200*H200,0)</f>
        <v>0</v>
      </c>
      <c r="K200" s="287"/>
      <c r="L200" s="288"/>
      <c r="M200" s="289" t="s">
        <v>1</v>
      </c>
      <c r="N200" s="290" t="s">
        <v>42</v>
      </c>
      <c r="O200" s="91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488</v>
      </c>
      <c r="AT200" s="233" t="s">
        <v>366</v>
      </c>
      <c r="AU200" s="233" t="s">
        <v>86</v>
      </c>
      <c r="AY200" s="17" t="s">
        <v>204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</v>
      </c>
      <c r="BK200" s="234">
        <f>ROUND(I200*H200,0)</f>
        <v>0</v>
      </c>
      <c r="BL200" s="17" t="s">
        <v>240</v>
      </c>
      <c r="BM200" s="233" t="s">
        <v>821</v>
      </c>
    </row>
    <row r="201" spans="1:65" s="2" customFormat="1" ht="21.75" customHeight="1">
      <c r="A201" s="38"/>
      <c r="B201" s="39"/>
      <c r="C201" s="221" t="s">
        <v>730</v>
      </c>
      <c r="D201" s="221" t="s">
        <v>205</v>
      </c>
      <c r="E201" s="222" t="s">
        <v>1922</v>
      </c>
      <c r="F201" s="223" t="s">
        <v>1923</v>
      </c>
      <c r="G201" s="224" t="s">
        <v>616</v>
      </c>
      <c r="H201" s="225">
        <v>1</v>
      </c>
      <c r="I201" s="226"/>
      <c r="J201" s="227">
        <f>ROUND(I201*H201,0)</f>
        <v>0</v>
      </c>
      <c r="K201" s="228"/>
      <c r="L201" s="44"/>
      <c r="M201" s="229" t="s">
        <v>1</v>
      </c>
      <c r="N201" s="230" t="s">
        <v>42</v>
      </c>
      <c r="O201" s="91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240</v>
      </c>
      <c r="AT201" s="233" t="s">
        <v>205</v>
      </c>
      <c r="AU201" s="233" t="s">
        <v>86</v>
      </c>
      <c r="AY201" s="17" t="s">
        <v>204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</v>
      </c>
      <c r="BK201" s="234">
        <f>ROUND(I201*H201,0)</f>
        <v>0</v>
      </c>
      <c r="BL201" s="17" t="s">
        <v>240</v>
      </c>
      <c r="BM201" s="233" t="s">
        <v>824</v>
      </c>
    </row>
    <row r="202" spans="1:65" s="2" customFormat="1" ht="16.5" customHeight="1">
      <c r="A202" s="38"/>
      <c r="B202" s="39"/>
      <c r="C202" s="221" t="s">
        <v>569</v>
      </c>
      <c r="D202" s="221" t="s">
        <v>205</v>
      </c>
      <c r="E202" s="222" t="s">
        <v>1924</v>
      </c>
      <c r="F202" s="223" t="s">
        <v>1925</v>
      </c>
      <c r="G202" s="224" t="s">
        <v>274</v>
      </c>
      <c r="H202" s="225">
        <v>2</v>
      </c>
      <c r="I202" s="226"/>
      <c r="J202" s="227">
        <f>ROUND(I202*H202,0)</f>
        <v>0</v>
      </c>
      <c r="K202" s="228"/>
      <c r="L202" s="44"/>
      <c r="M202" s="229" t="s">
        <v>1</v>
      </c>
      <c r="N202" s="230" t="s">
        <v>42</v>
      </c>
      <c r="O202" s="91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240</v>
      </c>
      <c r="AT202" s="233" t="s">
        <v>205</v>
      </c>
      <c r="AU202" s="233" t="s">
        <v>86</v>
      </c>
      <c r="AY202" s="17" t="s">
        <v>204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</v>
      </c>
      <c r="BK202" s="234">
        <f>ROUND(I202*H202,0)</f>
        <v>0</v>
      </c>
      <c r="BL202" s="17" t="s">
        <v>240</v>
      </c>
      <c r="BM202" s="233" t="s">
        <v>828</v>
      </c>
    </row>
    <row r="203" spans="1:65" s="2" customFormat="1" ht="16.5" customHeight="1">
      <c r="A203" s="38"/>
      <c r="B203" s="39"/>
      <c r="C203" s="280" t="s">
        <v>735</v>
      </c>
      <c r="D203" s="280" t="s">
        <v>366</v>
      </c>
      <c r="E203" s="281" t="s">
        <v>1926</v>
      </c>
      <c r="F203" s="282" t="s">
        <v>1927</v>
      </c>
      <c r="G203" s="283" t="s">
        <v>274</v>
      </c>
      <c r="H203" s="284">
        <v>2</v>
      </c>
      <c r="I203" s="285"/>
      <c r="J203" s="286">
        <f>ROUND(I203*H203,0)</f>
        <v>0</v>
      </c>
      <c r="K203" s="287"/>
      <c r="L203" s="288"/>
      <c r="M203" s="289" t="s">
        <v>1</v>
      </c>
      <c r="N203" s="290" t="s">
        <v>42</v>
      </c>
      <c r="O203" s="91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488</v>
      </c>
      <c r="AT203" s="233" t="s">
        <v>366</v>
      </c>
      <c r="AU203" s="233" t="s">
        <v>86</v>
      </c>
      <c r="AY203" s="17" t="s">
        <v>204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</v>
      </c>
      <c r="BK203" s="234">
        <f>ROUND(I203*H203,0)</f>
        <v>0</v>
      </c>
      <c r="BL203" s="17" t="s">
        <v>240</v>
      </c>
      <c r="BM203" s="233" t="s">
        <v>1048</v>
      </c>
    </row>
    <row r="204" spans="1:65" s="2" customFormat="1" ht="16.5" customHeight="1">
      <c r="A204" s="38"/>
      <c r="B204" s="39"/>
      <c r="C204" s="221" t="s">
        <v>572</v>
      </c>
      <c r="D204" s="221" t="s">
        <v>205</v>
      </c>
      <c r="E204" s="222" t="s">
        <v>1928</v>
      </c>
      <c r="F204" s="223" t="s">
        <v>1929</v>
      </c>
      <c r="G204" s="224" t="s">
        <v>274</v>
      </c>
      <c r="H204" s="225">
        <v>4</v>
      </c>
      <c r="I204" s="226"/>
      <c r="J204" s="227">
        <f>ROUND(I204*H204,0)</f>
        <v>0</v>
      </c>
      <c r="K204" s="228"/>
      <c r="L204" s="44"/>
      <c r="M204" s="229" t="s">
        <v>1</v>
      </c>
      <c r="N204" s="230" t="s">
        <v>42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240</v>
      </c>
      <c r="AT204" s="233" t="s">
        <v>205</v>
      </c>
      <c r="AU204" s="233" t="s">
        <v>86</v>
      </c>
      <c r="AY204" s="17" t="s">
        <v>204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</v>
      </c>
      <c r="BK204" s="234">
        <f>ROUND(I204*H204,0)</f>
        <v>0</v>
      </c>
      <c r="BL204" s="17" t="s">
        <v>240</v>
      </c>
      <c r="BM204" s="233" t="s">
        <v>166</v>
      </c>
    </row>
    <row r="205" spans="1:65" s="2" customFormat="1" ht="16.5" customHeight="1">
      <c r="A205" s="38"/>
      <c r="B205" s="39"/>
      <c r="C205" s="280" t="s">
        <v>745</v>
      </c>
      <c r="D205" s="280" t="s">
        <v>366</v>
      </c>
      <c r="E205" s="281" t="s">
        <v>1930</v>
      </c>
      <c r="F205" s="282" t="s">
        <v>1931</v>
      </c>
      <c r="G205" s="283" t="s">
        <v>274</v>
      </c>
      <c r="H205" s="284">
        <v>2</v>
      </c>
      <c r="I205" s="285"/>
      <c r="J205" s="286">
        <f>ROUND(I205*H205,0)</f>
        <v>0</v>
      </c>
      <c r="K205" s="287"/>
      <c r="L205" s="288"/>
      <c r="M205" s="289" t="s">
        <v>1</v>
      </c>
      <c r="N205" s="290" t="s">
        <v>42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488</v>
      </c>
      <c r="AT205" s="233" t="s">
        <v>366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240</v>
      </c>
      <c r="BM205" s="233" t="s">
        <v>836</v>
      </c>
    </row>
    <row r="206" spans="1:65" s="2" customFormat="1" ht="21.75" customHeight="1">
      <c r="A206" s="38"/>
      <c r="B206" s="39"/>
      <c r="C206" s="280" t="s">
        <v>576</v>
      </c>
      <c r="D206" s="280" t="s">
        <v>366</v>
      </c>
      <c r="E206" s="281" t="s">
        <v>1932</v>
      </c>
      <c r="F206" s="282" t="s">
        <v>1933</v>
      </c>
      <c r="G206" s="283" t="s">
        <v>274</v>
      </c>
      <c r="H206" s="284">
        <v>2</v>
      </c>
      <c r="I206" s="285"/>
      <c r="J206" s="286">
        <f>ROUND(I206*H206,0)</f>
        <v>0</v>
      </c>
      <c r="K206" s="287"/>
      <c r="L206" s="288"/>
      <c r="M206" s="289" t="s">
        <v>1</v>
      </c>
      <c r="N206" s="290" t="s">
        <v>42</v>
      </c>
      <c r="O206" s="91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488</v>
      </c>
      <c r="AT206" s="233" t="s">
        <v>366</v>
      </c>
      <c r="AU206" s="233" t="s">
        <v>86</v>
      </c>
      <c r="AY206" s="17" t="s">
        <v>204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</v>
      </c>
      <c r="BK206" s="234">
        <f>ROUND(I206*H206,0)</f>
        <v>0</v>
      </c>
      <c r="BL206" s="17" t="s">
        <v>240</v>
      </c>
      <c r="BM206" s="233" t="s">
        <v>1073</v>
      </c>
    </row>
    <row r="207" spans="1:65" s="2" customFormat="1" ht="21.75" customHeight="1">
      <c r="A207" s="38"/>
      <c r="B207" s="39"/>
      <c r="C207" s="221" t="s">
        <v>751</v>
      </c>
      <c r="D207" s="221" t="s">
        <v>205</v>
      </c>
      <c r="E207" s="222" t="s">
        <v>1934</v>
      </c>
      <c r="F207" s="223" t="s">
        <v>1935</v>
      </c>
      <c r="G207" s="224" t="s">
        <v>274</v>
      </c>
      <c r="H207" s="225">
        <v>16</v>
      </c>
      <c r="I207" s="226"/>
      <c r="J207" s="227">
        <f>ROUND(I207*H207,0)</f>
        <v>0</v>
      </c>
      <c r="K207" s="228"/>
      <c r="L207" s="44"/>
      <c r="M207" s="229" t="s">
        <v>1</v>
      </c>
      <c r="N207" s="230" t="s">
        <v>42</v>
      </c>
      <c r="O207" s="91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3" t="s">
        <v>240</v>
      </c>
      <c r="AT207" s="233" t="s">
        <v>205</v>
      </c>
      <c r="AU207" s="233" t="s">
        <v>86</v>
      </c>
      <c r="AY207" s="17" t="s">
        <v>204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8</v>
      </c>
      <c r="BK207" s="234">
        <f>ROUND(I207*H207,0)</f>
        <v>0</v>
      </c>
      <c r="BL207" s="17" t="s">
        <v>240</v>
      </c>
      <c r="BM207" s="233" t="s">
        <v>1083</v>
      </c>
    </row>
    <row r="208" spans="1:65" s="2" customFormat="1" ht="21.75" customHeight="1">
      <c r="A208" s="38"/>
      <c r="B208" s="39"/>
      <c r="C208" s="280" t="s">
        <v>580</v>
      </c>
      <c r="D208" s="280" t="s">
        <v>366</v>
      </c>
      <c r="E208" s="281" t="s">
        <v>1936</v>
      </c>
      <c r="F208" s="282" t="s">
        <v>1937</v>
      </c>
      <c r="G208" s="283" t="s">
        <v>274</v>
      </c>
      <c r="H208" s="284">
        <v>8</v>
      </c>
      <c r="I208" s="285"/>
      <c r="J208" s="286">
        <f>ROUND(I208*H208,0)</f>
        <v>0</v>
      </c>
      <c r="K208" s="287"/>
      <c r="L208" s="288"/>
      <c r="M208" s="289" t="s">
        <v>1</v>
      </c>
      <c r="N208" s="290" t="s">
        <v>42</v>
      </c>
      <c r="O208" s="91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488</v>
      </c>
      <c r="AT208" s="233" t="s">
        <v>366</v>
      </c>
      <c r="AU208" s="233" t="s">
        <v>86</v>
      </c>
      <c r="AY208" s="17" t="s">
        <v>204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</v>
      </c>
      <c r="BK208" s="234">
        <f>ROUND(I208*H208,0)</f>
        <v>0</v>
      </c>
      <c r="BL208" s="17" t="s">
        <v>240</v>
      </c>
      <c r="BM208" s="233" t="s">
        <v>841</v>
      </c>
    </row>
    <row r="209" spans="1:65" s="2" customFormat="1" ht="21.75" customHeight="1">
      <c r="A209" s="38"/>
      <c r="B209" s="39"/>
      <c r="C209" s="280" t="s">
        <v>760</v>
      </c>
      <c r="D209" s="280" t="s">
        <v>366</v>
      </c>
      <c r="E209" s="281" t="s">
        <v>1938</v>
      </c>
      <c r="F209" s="282" t="s">
        <v>1939</v>
      </c>
      <c r="G209" s="283" t="s">
        <v>274</v>
      </c>
      <c r="H209" s="284">
        <v>8</v>
      </c>
      <c r="I209" s="285"/>
      <c r="J209" s="286">
        <f>ROUND(I209*H209,0)</f>
        <v>0</v>
      </c>
      <c r="K209" s="287"/>
      <c r="L209" s="288"/>
      <c r="M209" s="289" t="s">
        <v>1</v>
      </c>
      <c r="N209" s="290" t="s">
        <v>42</v>
      </c>
      <c r="O209" s="91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488</v>
      </c>
      <c r="AT209" s="233" t="s">
        <v>366</v>
      </c>
      <c r="AU209" s="233" t="s">
        <v>86</v>
      </c>
      <c r="AY209" s="17" t="s">
        <v>204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</v>
      </c>
      <c r="BK209" s="234">
        <f>ROUND(I209*H209,0)</f>
        <v>0</v>
      </c>
      <c r="BL209" s="17" t="s">
        <v>240</v>
      </c>
      <c r="BM209" s="233" t="s">
        <v>169</v>
      </c>
    </row>
    <row r="210" spans="1:65" s="2" customFormat="1" ht="21.75" customHeight="1">
      <c r="A210" s="38"/>
      <c r="B210" s="39"/>
      <c r="C210" s="280" t="s">
        <v>588</v>
      </c>
      <c r="D210" s="280" t="s">
        <v>366</v>
      </c>
      <c r="E210" s="281" t="s">
        <v>1940</v>
      </c>
      <c r="F210" s="282" t="s">
        <v>1941</v>
      </c>
      <c r="G210" s="283" t="s">
        <v>274</v>
      </c>
      <c r="H210" s="284">
        <v>16</v>
      </c>
      <c r="I210" s="285"/>
      <c r="J210" s="286">
        <f>ROUND(I210*H210,0)</f>
        <v>0</v>
      </c>
      <c r="K210" s="287"/>
      <c r="L210" s="288"/>
      <c r="M210" s="289" t="s">
        <v>1</v>
      </c>
      <c r="N210" s="290" t="s">
        <v>42</v>
      </c>
      <c r="O210" s="91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488</v>
      </c>
      <c r="AT210" s="233" t="s">
        <v>366</v>
      </c>
      <c r="AU210" s="233" t="s">
        <v>86</v>
      </c>
      <c r="AY210" s="17" t="s">
        <v>204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</v>
      </c>
      <c r="BK210" s="234">
        <f>ROUND(I210*H210,0)</f>
        <v>0</v>
      </c>
      <c r="BL210" s="17" t="s">
        <v>240</v>
      </c>
      <c r="BM210" s="233" t="s">
        <v>1112</v>
      </c>
    </row>
    <row r="211" spans="1:65" s="2" customFormat="1" ht="16.5" customHeight="1">
      <c r="A211" s="38"/>
      <c r="B211" s="39"/>
      <c r="C211" s="221" t="s">
        <v>772</v>
      </c>
      <c r="D211" s="221" t="s">
        <v>205</v>
      </c>
      <c r="E211" s="222" t="s">
        <v>1942</v>
      </c>
      <c r="F211" s="223" t="s">
        <v>1943</v>
      </c>
      <c r="G211" s="224" t="s">
        <v>274</v>
      </c>
      <c r="H211" s="225">
        <v>4</v>
      </c>
      <c r="I211" s="226"/>
      <c r="J211" s="227">
        <f>ROUND(I211*H211,0)</f>
        <v>0</v>
      </c>
      <c r="K211" s="228"/>
      <c r="L211" s="44"/>
      <c r="M211" s="229" t="s">
        <v>1</v>
      </c>
      <c r="N211" s="230" t="s">
        <v>42</v>
      </c>
      <c r="O211" s="91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3" t="s">
        <v>240</v>
      </c>
      <c r="AT211" s="233" t="s">
        <v>205</v>
      </c>
      <c r="AU211" s="233" t="s">
        <v>86</v>
      </c>
      <c r="AY211" s="17" t="s">
        <v>204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8</v>
      </c>
      <c r="BK211" s="234">
        <f>ROUND(I211*H211,0)</f>
        <v>0</v>
      </c>
      <c r="BL211" s="17" t="s">
        <v>240</v>
      </c>
      <c r="BM211" s="233" t="s">
        <v>1119</v>
      </c>
    </row>
    <row r="212" spans="1:65" s="2" customFormat="1" ht="21.75" customHeight="1">
      <c r="A212" s="38"/>
      <c r="B212" s="39"/>
      <c r="C212" s="280" t="s">
        <v>592</v>
      </c>
      <c r="D212" s="280" t="s">
        <v>366</v>
      </c>
      <c r="E212" s="281" t="s">
        <v>1944</v>
      </c>
      <c r="F212" s="282" t="s">
        <v>1945</v>
      </c>
      <c r="G212" s="283" t="s">
        <v>274</v>
      </c>
      <c r="H212" s="284">
        <v>2</v>
      </c>
      <c r="I212" s="285"/>
      <c r="J212" s="286">
        <f>ROUND(I212*H212,0)</f>
        <v>0</v>
      </c>
      <c r="K212" s="287"/>
      <c r="L212" s="288"/>
      <c r="M212" s="289" t="s">
        <v>1</v>
      </c>
      <c r="N212" s="290" t="s">
        <v>42</v>
      </c>
      <c r="O212" s="91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488</v>
      </c>
      <c r="AT212" s="233" t="s">
        <v>366</v>
      </c>
      <c r="AU212" s="233" t="s">
        <v>86</v>
      </c>
      <c r="AY212" s="17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</v>
      </c>
      <c r="BK212" s="234">
        <f>ROUND(I212*H212,0)</f>
        <v>0</v>
      </c>
      <c r="BL212" s="17" t="s">
        <v>240</v>
      </c>
      <c r="BM212" s="233" t="s">
        <v>888</v>
      </c>
    </row>
    <row r="213" spans="1:65" s="2" customFormat="1" ht="16.5" customHeight="1">
      <c r="A213" s="38"/>
      <c r="B213" s="39"/>
      <c r="C213" s="280" t="s">
        <v>781</v>
      </c>
      <c r="D213" s="280" t="s">
        <v>366</v>
      </c>
      <c r="E213" s="281" t="s">
        <v>1946</v>
      </c>
      <c r="F213" s="282" t="s">
        <v>1947</v>
      </c>
      <c r="G213" s="283" t="s">
        <v>274</v>
      </c>
      <c r="H213" s="284">
        <v>2</v>
      </c>
      <c r="I213" s="285"/>
      <c r="J213" s="286">
        <f>ROUND(I213*H213,0)</f>
        <v>0</v>
      </c>
      <c r="K213" s="287"/>
      <c r="L213" s="288"/>
      <c r="M213" s="289" t="s">
        <v>1</v>
      </c>
      <c r="N213" s="290" t="s">
        <v>42</v>
      </c>
      <c r="O213" s="91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3" t="s">
        <v>488</v>
      </c>
      <c r="AT213" s="233" t="s">
        <v>366</v>
      </c>
      <c r="AU213" s="233" t="s">
        <v>86</v>
      </c>
      <c r="AY213" s="17" t="s">
        <v>204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7" t="s">
        <v>8</v>
      </c>
      <c r="BK213" s="234">
        <f>ROUND(I213*H213,0)</f>
        <v>0</v>
      </c>
      <c r="BL213" s="17" t="s">
        <v>240</v>
      </c>
      <c r="BM213" s="233" t="s">
        <v>893</v>
      </c>
    </row>
    <row r="214" spans="1:65" s="2" customFormat="1" ht="21.75" customHeight="1">
      <c r="A214" s="38"/>
      <c r="B214" s="39"/>
      <c r="C214" s="280" t="s">
        <v>596</v>
      </c>
      <c r="D214" s="280" t="s">
        <v>366</v>
      </c>
      <c r="E214" s="281" t="s">
        <v>1948</v>
      </c>
      <c r="F214" s="282" t="s">
        <v>1949</v>
      </c>
      <c r="G214" s="283" t="s">
        <v>274</v>
      </c>
      <c r="H214" s="284">
        <v>6</v>
      </c>
      <c r="I214" s="285"/>
      <c r="J214" s="286">
        <f>ROUND(I214*H214,0)</f>
        <v>0</v>
      </c>
      <c r="K214" s="287"/>
      <c r="L214" s="288"/>
      <c r="M214" s="289" t="s">
        <v>1</v>
      </c>
      <c r="N214" s="290" t="s">
        <v>42</v>
      </c>
      <c r="O214" s="91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488</v>
      </c>
      <c r="AT214" s="233" t="s">
        <v>366</v>
      </c>
      <c r="AU214" s="233" t="s">
        <v>86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240</v>
      </c>
      <c r="BM214" s="233" t="s">
        <v>172</v>
      </c>
    </row>
    <row r="215" spans="1:65" s="2" customFormat="1" ht="16.5" customHeight="1">
      <c r="A215" s="38"/>
      <c r="B215" s="39"/>
      <c r="C215" s="221" t="s">
        <v>787</v>
      </c>
      <c r="D215" s="221" t="s">
        <v>205</v>
      </c>
      <c r="E215" s="222" t="s">
        <v>1950</v>
      </c>
      <c r="F215" s="223" t="s">
        <v>1951</v>
      </c>
      <c r="G215" s="224" t="s">
        <v>274</v>
      </c>
      <c r="H215" s="225">
        <v>3</v>
      </c>
      <c r="I215" s="226"/>
      <c r="J215" s="227">
        <f>ROUND(I215*H215,0)</f>
        <v>0</v>
      </c>
      <c r="K215" s="228"/>
      <c r="L215" s="44"/>
      <c r="M215" s="229" t="s">
        <v>1</v>
      </c>
      <c r="N215" s="230" t="s">
        <v>42</v>
      </c>
      <c r="O215" s="91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3" t="s">
        <v>240</v>
      </c>
      <c r="AT215" s="233" t="s">
        <v>205</v>
      </c>
      <c r="AU215" s="233" t="s">
        <v>86</v>
      </c>
      <c r="AY215" s="17" t="s">
        <v>204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7" t="s">
        <v>8</v>
      </c>
      <c r="BK215" s="234">
        <f>ROUND(I215*H215,0)</f>
        <v>0</v>
      </c>
      <c r="BL215" s="17" t="s">
        <v>240</v>
      </c>
      <c r="BM215" s="233" t="s">
        <v>1157</v>
      </c>
    </row>
    <row r="216" spans="1:65" s="2" customFormat="1" ht="16.5" customHeight="1">
      <c r="A216" s="38"/>
      <c r="B216" s="39"/>
      <c r="C216" s="280" t="s">
        <v>791</v>
      </c>
      <c r="D216" s="280" t="s">
        <v>366</v>
      </c>
      <c r="E216" s="281" t="s">
        <v>1952</v>
      </c>
      <c r="F216" s="282" t="s">
        <v>1953</v>
      </c>
      <c r="G216" s="283" t="s">
        <v>274</v>
      </c>
      <c r="H216" s="284">
        <v>3</v>
      </c>
      <c r="I216" s="285"/>
      <c r="J216" s="286">
        <f>ROUND(I216*H216,0)</f>
        <v>0</v>
      </c>
      <c r="K216" s="287"/>
      <c r="L216" s="288"/>
      <c r="M216" s="289" t="s">
        <v>1</v>
      </c>
      <c r="N216" s="290" t="s">
        <v>42</v>
      </c>
      <c r="O216" s="9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488</v>
      </c>
      <c r="AT216" s="233" t="s">
        <v>366</v>
      </c>
      <c r="AU216" s="233" t="s">
        <v>86</v>
      </c>
      <c r="AY216" s="17" t="s">
        <v>204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</v>
      </c>
      <c r="BK216" s="234">
        <f>ROUND(I216*H216,0)</f>
        <v>0</v>
      </c>
      <c r="BL216" s="17" t="s">
        <v>240</v>
      </c>
      <c r="BM216" s="233" t="s">
        <v>1167</v>
      </c>
    </row>
    <row r="217" spans="1:65" s="2" customFormat="1" ht="16.5" customHeight="1">
      <c r="A217" s="38"/>
      <c r="B217" s="39"/>
      <c r="C217" s="221" t="s">
        <v>795</v>
      </c>
      <c r="D217" s="221" t="s">
        <v>205</v>
      </c>
      <c r="E217" s="222" t="s">
        <v>1954</v>
      </c>
      <c r="F217" s="223" t="s">
        <v>1955</v>
      </c>
      <c r="G217" s="224" t="s">
        <v>274</v>
      </c>
      <c r="H217" s="225">
        <v>2</v>
      </c>
      <c r="I217" s="226"/>
      <c r="J217" s="227">
        <f>ROUND(I217*H217,0)</f>
        <v>0</v>
      </c>
      <c r="K217" s="228"/>
      <c r="L217" s="44"/>
      <c r="M217" s="229" t="s">
        <v>1</v>
      </c>
      <c r="N217" s="230" t="s">
        <v>42</v>
      </c>
      <c r="O217" s="91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3" t="s">
        <v>240</v>
      </c>
      <c r="AT217" s="233" t="s">
        <v>205</v>
      </c>
      <c r="AU217" s="233" t="s">
        <v>86</v>
      </c>
      <c r="AY217" s="17" t="s">
        <v>204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7" t="s">
        <v>8</v>
      </c>
      <c r="BK217" s="234">
        <f>ROUND(I217*H217,0)</f>
        <v>0</v>
      </c>
      <c r="BL217" s="17" t="s">
        <v>240</v>
      </c>
      <c r="BM217" s="233" t="s">
        <v>1177</v>
      </c>
    </row>
    <row r="218" spans="1:65" s="2" customFormat="1" ht="21.75" customHeight="1">
      <c r="A218" s="38"/>
      <c r="B218" s="39"/>
      <c r="C218" s="280" t="s">
        <v>799</v>
      </c>
      <c r="D218" s="280" t="s">
        <v>366</v>
      </c>
      <c r="E218" s="281" t="s">
        <v>1956</v>
      </c>
      <c r="F218" s="282" t="s">
        <v>1957</v>
      </c>
      <c r="G218" s="283" t="s">
        <v>274</v>
      </c>
      <c r="H218" s="284">
        <v>2</v>
      </c>
      <c r="I218" s="285"/>
      <c r="J218" s="286">
        <f>ROUND(I218*H218,0)</f>
        <v>0</v>
      </c>
      <c r="K218" s="287"/>
      <c r="L218" s="288"/>
      <c r="M218" s="289" t="s">
        <v>1</v>
      </c>
      <c r="N218" s="290" t="s">
        <v>42</v>
      </c>
      <c r="O218" s="91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488</v>
      </c>
      <c r="AT218" s="233" t="s">
        <v>366</v>
      </c>
      <c r="AU218" s="233" t="s">
        <v>86</v>
      </c>
      <c r="AY218" s="17" t="s">
        <v>204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</v>
      </c>
      <c r="BK218" s="234">
        <f>ROUND(I218*H218,0)</f>
        <v>0</v>
      </c>
      <c r="BL218" s="17" t="s">
        <v>240</v>
      </c>
      <c r="BM218" s="233" t="s">
        <v>916</v>
      </c>
    </row>
    <row r="219" spans="1:65" s="2" customFormat="1" ht="21.75" customHeight="1">
      <c r="A219" s="38"/>
      <c r="B219" s="39"/>
      <c r="C219" s="221" t="s">
        <v>804</v>
      </c>
      <c r="D219" s="221" t="s">
        <v>205</v>
      </c>
      <c r="E219" s="222" t="s">
        <v>1958</v>
      </c>
      <c r="F219" s="223" t="s">
        <v>1959</v>
      </c>
      <c r="G219" s="224" t="s">
        <v>274</v>
      </c>
      <c r="H219" s="225">
        <v>22</v>
      </c>
      <c r="I219" s="226"/>
      <c r="J219" s="227">
        <f>ROUND(I219*H219,0)</f>
        <v>0</v>
      </c>
      <c r="K219" s="228"/>
      <c r="L219" s="44"/>
      <c r="M219" s="229" t="s">
        <v>1</v>
      </c>
      <c r="N219" s="230" t="s">
        <v>42</v>
      </c>
      <c r="O219" s="91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3" t="s">
        <v>240</v>
      </c>
      <c r="AT219" s="233" t="s">
        <v>205</v>
      </c>
      <c r="AU219" s="233" t="s">
        <v>86</v>
      </c>
      <c r="AY219" s="17" t="s">
        <v>204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8</v>
      </c>
      <c r="BK219" s="234">
        <f>ROUND(I219*H219,0)</f>
        <v>0</v>
      </c>
      <c r="BL219" s="17" t="s">
        <v>240</v>
      </c>
      <c r="BM219" s="233" t="s">
        <v>1195</v>
      </c>
    </row>
    <row r="220" spans="1:65" s="2" customFormat="1" ht="21.75" customHeight="1">
      <c r="A220" s="38"/>
      <c r="B220" s="39"/>
      <c r="C220" s="221" t="s">
        <v>702</v>
      </c>
      <c r="D220" s="221" t="s">
        <v>205</v>
      </c>
      <c r="E220" s="222" t="s">
        <v>1960</v>
      </c>
      <c r="F220" s="223" t="s">
        <v>1961</v>
      </c>
      <c r="G220" s="224" t="s">
        <v>274</v>
      </c>
      <c r="H220" s="225">
        <v>8</v>
      </c>
      <c r="I220" s="226"/>
      <c r="J220" s="227">
        <f>ROUND(I220*H220,0)</f>
        <v>0</v>
      </c>
      <c r="K220" s="228"/>
      <c r="L220" s="44"/>
      <c r="M220" s="229" t="s">
        <v>1</v>
      </c>
      <c r="N220" s="230" t="s">
        <v>42</v>
      </c>
      <c r="O220" s="91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240</v>
      </c>
      <c r="AT220" s="233" t="s">
        <v>205</v>
      </c>
      <c r="AU220" s="233" t="s">
        <v>86</v>
      </c>
      <c r="AY220" s="17" t="s">
        <v>204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</v>
      </c>
      <c r="BK220" s="234">
        <f>ROUND(I220*H220,0)</f>
        <v>0</v>
      </c>
      <c r="BL220" s="17" t="s">
        <v>240</v>
      </c>
      <c r="BM220" s="233" t="s">
        <v>1203</v>
      </c>
    </row>
    <row r="221" spans="1:65" s="2" customFormat="1" ht="21.75" customHeight="1">
      <c r="A221" s="38"/>
      <c r="B221" s="39"/>
      <c r="C221" s="280" t="s">
        <v>812</v>
      </c>
      <c r="D221" s="280" t="s">
        <v>366</v>
      </c>
      <c r="E221" s="281" t="s">
        <v>1962</v>
      </c>
      <c r="F221" s="282" t="s">
        <v>1963</v>
      </c>
      <c r="G221" s="283" t="s">
        <v>274</v>
      </c>
      <c r="H221" s="284">
        <v>8</v>
      </c>
      <c r="I221" s="285"/>
      <c r="J221" s="286">
        <f>ROUND(I221*H221,0)</f>
        <v>0</v>
      </c>
      <c r="K221" s="287"/>
      <c r="L221" s="288"/>
      <c r="M221" s="289" t="s">
        <v>1</v>
      </c>
      <c r="N221" s="290" t="s">
        <v>42</v>
      </c>
      <c r="O221" s="91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3" t="s">
        <v>488</v>
      </c>
      <c r="AT221" s="233" t="s">
        <v>366</v>
      </c>
      <c r="AU221" s="233" t="s">
        <v>86</v>
      </c>
      <c r="AY221" s="17" t="s">
        <v>204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8</v>
      </c>
      <c r="BK221" s="234">
        <f>ROUND(I221*H221,0)</f>
        <v>0</v>
      </c>
      <c r="BL221" s="17" t="s">
        <v>240</v>
      </c>
      <c r="BM221" s="233" t="s">
        <v>1211</v>
      </c>
    </row>
    <row r="222" spans="1:65" s="2" customFormat="1" ht="21.75" customHeight="1">
      <c r="A222" s="38"/>
      <c r="B222" s="39"/>
      <c r="C222" s="221" t="s">
        <v>707</v>
      </c>
      <c r="D222" s="221" t="s">
        <v>205</v>
      </c>
      <c r="E222" s="222" t="s">
        <v>1964</v>
      </c>
      <c r="F222" s="223" t="s">
        <v>1965</v>
      </c>
      <c r="G222" s="224" t="s">
        <v>274</v>
      </c>
      <c r="H222" s="225">
        <v>1</v>
      </c>
      <c r="I222" s="226"/>
      <c r="J222" s="227">
        <f>ROUND(I222*H222,0)</f>
        <v>0</v>
      </c>
      <c r="K222" s="228"/>
      <c r="L222" s="44"/>
      <c r="M222" s="229" t="s">
        <v>1</v>
      </c>
      <c r="N222" s="230" t="s">
        <v>42</v>
      </c>
      <c r="O222" s="91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240</v>
      </c>
      <c r="AT222" s="233" t="s">
        <v>205</v>
      </c>
      <c r="AU222" s="233" t="s">
        <v>86</v>
      </c>
      <c r="AY222" s="17" t="s">
        <v>204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</v>
      </c>
      <c r="BK222" s="234">
        <f>ROUND(I222*H222,0)</f>
        <v>0</v>
      </c>
      <c r="BL222" s="17" t="s">
        <v>240</v>
      </c>
      <c r="BM222" s="233" t="s">
        <v>1219</v>
      </c>
    </row>
    <row r="223" spans="1:65" s="2" customFormat="1" ht="21.75" customHeight="1">
      <c r="A223" s="38"/>
      <c r="B223" s="39"/>
      <c r="C223" s="221" t="s">
        <v>818</v>
      </c>
      <c r="D223" s="221" t="s">
        <v>205</v>
      </c>
      <c r="E223" s="222" t="s">
        <v>1966</v>
      </c>
      <c r="F223" s="223" t="s">
        <v>1967</v>
      </c>
      <c r="G223" s="224" t="s">
        <v>274</v>
      </c>
      <c r="H223" s="225">
        <v>2</v>
      </c>
      <c r="I223" s="226"/>
      <c r="J223" s="227">
        <f>ROUND(I223*H223,0)</f>
        <v>0</v>
      </c>
      <c r="K223" s="228"/>
      <c r="L223" s="44"/>
      <c r="M223" s="229" t="s">
        <v>1</v>
      </c>
      <c r="N223" s="230" t="s">
        <v>42</v>
      </c>
      <c r="O223" s="91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3" t="s">
        <v>240</v>
      </c>
      <c r="AT223" s="233" t="s">
        <v>205</v>
      </c>
      <c r="AU223" s="233" t="s">
        <v>86</v>
      </c>
      <c r="AY223" s="17" t="s">
        <v>204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7" t="s">
        <v>8</v>
      </c>
      <c r="BK223" s="234">
        <f>ROUND(I223*H223,0)</f>
        <v>0</v>
      </c>
      <c r="BL223" s="17" t="s">
        <v>240</v>
      </c>
      <c r="BM223" s="233" t="s">
        <v>1227</v>
      </c>
    </row>
    <row r="224" spans="1:65" s="2" customFormat="1" ht="21.75" customHeight="1">
      <c r="A224" s="38"/>
      <c r="B224" s="39"/>
      <c r="C224" s="221" t="s">
        <v>712</v>
      </c>
      <c r="D224" s="221" t="s">
        <v>205</v>
      </c>
      <c r="E224" s="222" t="s">
        <v>1968</v>
      </c>
      <c r="F224" s="223" t="s">
        <v>1969</v>
      </c>
      <c r="G224" s="224" t="s">
        <v>274</v>
      </c>
      <c r="H224" s="225">
        <v>2</v>
      </c>
      <c r="I224" s="226"/>
      <c r="J224" s="227">
        <f>ROUND(I224*H224,0)</f>
        <v>0</v>
      </c>
      <c r="K224" s="228"/>
      <c r="L224" s="44"/>
      <c r="M224" s="229" t="s">
        <v>1</v>
      </c>
      <c r="N224" s="230" t="s">
        <v>42</v>
      </c>
      <c r="O224" s="91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3" t="s">
        <v>240</v>
      </c>
      <c r="AT224" s="233" t="s">
        <v>205</v>
      </c>
      <c r="AU224" s="233" t="s">
        <v>86</v>
      </c>
      <c r="AY224" s="17" t="s">
        <v>204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7" t="s">
        <v>8</v>
      </c>
      <c r="BK224" s="234">
        <f>ROUND(I224*H224,0)</f>
        <v>0</v>
      </c>
      <c r="BL224" s="17" t="s">
        <v>240</v>
      </c>
      <c r="BM224" s="233" t="s">
        <v>1235</v>
      </c>
    </row>
    <row r="225" spans="1:65" s="2" customFormat="1" ht="21.75" customHeight="1">
      <c r="A225" s="38"/>
      <c r="B225" s="39"/>
      <c r="C225" s="221" t="s">
        <v>825</v>
      </c>
      <c r="D225" s="221" t="s">
        <v>205</v>
      </c>
      <c r="E225" s="222" t="s">
        <v>1970</v>
      </c>
      <c r="F225" s="223" t="s">
        <v>1971</v>
      </c>
      <c r="G225" s="224" t="s">
        <v>274</v>
      </c>
      <c r="H225" s="225">
        <v>9</v>
      </c>
      <c r="I225" s="226"/>
      <c r="J225" s="227">
        <f>ROUND(I225*H225,0)</f>
        <v>0</v>
      </c>
      <c r="K225" s="228"/>
      <c r="L225" s="44"/>
      <c r="M225" s="229" t="s">
        <v>1</v>
      </c>
      <c r="N225" s="230" t="s">
        <v>42</v>
      </c>
      <c r="O225" s="91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3" t="s">
        <v>240</v>
      </c>
      <c r="AT225" s="233" t="s">
        <v>205</v>
      </c>
      <c r="AU225" s="233" t="s">
        <v>86</v>
      </c>
      <c r="AY225" s="17" t="s">
        <v>204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8</v>
      </c>
      <c r="BK225" s="234">
        <f>ROUND(I225*H225,0)</f>
        <v>0</v>
      </c>
      <c r="BL225" s="17" t="s">
        <v>240</v>
      </c>
      <c r="BM225" s="233" t="s">
        <v>1243</v>
      </c>
    </row>
    <row r="226" spans="1:65" s="2" customFormat="1" ht="21.75" customHeight="1">
      <c r="A226" s="38"/>
      <c r="B226" s="39"/>
      <c r="C226" s="221" t="s">
        <v>833</v>
      </c>
      <c r="D226" s="221" t="s">
        <v>205</v>
      </c>
      <c r="E226" s="222" t="s">
        <v>1972</v>
      </c>
      <c r="F226" s="223" t="s">
        <v>1973</v>
      </c>
      <c r="G226" s="224" t="s">
        <v>274</v>
      </c>
      <c r="H226" s="225">
        <v>4</v>
      </c>
      <c r="I226" s="226"/>
      <c r="J226" s="227">
        <f>ROUND(I226*H226,0)</f>
        <v>0</v>
      </c>
      <c r="K226" s="228"/>
      <c r="L226" s="44"/>
      <c r="M226" s="229" t="s">
        <v>1</v>
      </c>
      <c r="N226" s="230" t="s">
        <v>42</v>
      </c>
      <c r="O226" s="91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240</v>
      </c>
      <c r="AT226" s="233" t="s">
        <v>205</v>
      </c>
      <c r="AU226" s="233" t="s">
        <v>86</v>
      </c>
      <c r="AY226" s="17" t="s">
        <v>204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</v>
      </c>
      <c r="BK226" s="234">
        <f>ROUND(I226*H226,0)</f>
        <v>0</v>
      </c>
      <c r="BL226" s="17" t="s">
        <v>240</v>
      </c>
      <c r="BM226" s="233" t="s">
        <v>629</v>
      </c>
    </row>
    <row r="227" spans="1:65" s="2" customFormat="1" ht="21.75" customHeight="1">
      <c r="A227" s="38"/>
      <c r="B227" s="39"/>
      <c r="C227" s="221" t="s">
        <v>838</v>
      </c>
      <c r="D227" s="221" t="s">
        <v>205</v>
      </c>
      <c r="E227" s="222" t="s">
        <v>1974</v>
      </c>
      <c r="F227" s="223" t="s">
        <v>1975</v>
      </c>
      <c r="G227" s="224" t="s">
        <v>274</v>
      </c>
      <c r="H227" s="225">
        <v>2</v>
      </c>
      <c r="I227" s="226"/>
      <c r="J227" s="227">
        <f>ROUND(I227*H227,0)</f>
        <v>0</v>
      </c>
      <c r="K227" s="228"/>
      <c r="L227" s="44"/>
      <c r="M227" s="229" t="s">
        <v>1</v>
      </c>
      <c r="N227" s="230" t="s">
        <v>42</v>
      </c>
      <c r="O227" s="91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3" t="s">
        <v>240</v>
      </c>
      <c r="AT227" s="233" t="s">
        <v>205</v>
      </c>
      <c r="AU227" s="233" t="s">
        <v>86</v>
      </c>
      <c r="AY227" s="17" t="s">
        <v>204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7" t="s">
        <v>8</v>
      </c>
      <c r="BK227" s="234">
        <f>ROUND(I227*H227,0)</f>
        <v>0</v>
      </c>
      <c r="BL227" s="17" t="s">
        <v>240</v>
      </c>
      <c r="BM227" s="233" t="s">
        <v>639</v>
      </c>
    </row>
    <row r="228" spans="1:65" s="2" customFormat="1" ht="21.75" customHeight="1">
      <c r="A228" s="38"/>
      <c r="B228" s="39"/>
      <c r="C228" s="221" t="s">
        <v>720</v>
      </c>
      <c r="D228" s="221" t="s">
        <v>205</v>
      </c>
      <c r="E228" s="222" t="s">
        <v>1976</v>
      </c>
      <c r="F228" s="223" t="s">
        <v>1977</v>
      </c>
      <c r="G228" s="224" t="s">
        <v>274</v>
      </c>
      <c r="H228" s="225">
        <v>2</v>
      </c>
      <c r="I228" s="226"/>
      <c r="J228" s="227">
        <f>ROUND(I228*H228,0)</f>
        <v>0</v>
      </c>
      <c r="K228" s="228"/>
      <c r="L228" s="44"/>
      <c r="M228" s="229" t="s">
        <v>1</v>
      </c>
      <c r="N228" s="230" t="s">
        <v>42</v>
      </c>
      <c r="O228" s="91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240</v>
      </c>
      <c r="AT228" s="233" t="s">
        <v>205</v>
      </c>
      <c r="AU228" s="233" t="s">
        <v>86</v>
      </c>
      <c r="AY228" s="17" t="s">
        <v>204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</v>
      </c>
      <c r="BK228" s="234">
        <f>ROUND(I228*H228,0)</f>
        <v>0</v>
      </c>
      <c r="BL228" s="17" t="s">
        <v>240</v>
      </c>
      <c r="BM228" s="233" t="s">
        <v>1269</v>
      </c>
    </row>
    <row r="229" spans="1:65" s="2" customFormat="1" ht="21.75" customHeight="1">
      <c r="A229" s="38"/>
      <c r="B229" s="39"/>
      <c r="C229" s="221" t="s">
        <v>846</v>
      </c>
      <c r="D229" s="221" t="s">
        <v>205</v>
      </c>
      <c r="E229" s="222" t="s">
        <v>1978</v>
      </c>
      <c r="F229" s="223" t="s">
        <v>1979</v>
      </c>
      <c r="G229" s="224" t="s">
        <v>274</v>
      </c>
      <c r="H229" s="225">
        <v>3</v>
      </c>
      <c r="I229" s="226"/>
      <c r="J229" s="227">
        <f>ROUND(I229*H229,0)</f>
        <v>0</v>
      </c>
      <c r="K229" s="228"/>
      <c r="L229" s="44"/>
      <c r="M229" s="229" t="s">
        <v>1</v>
      </c>
      <c r="N229" s="230" t="s">
        <v>42</v>
      </c>
      <c r="O229" s="91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3" t="s">
        <v>240</v>
      </c>
      <c r="AT229" s="233" t="s">
        <v>205</v>
      </c>
      <c r="AU229" s="233" t="s">
        <v>86</v>
      </c>
      <c r="AY229" s="17" t="s">
        <v>204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7" t="s">
        <v>8</v>
      </c>
      <c r="BK229" s="234">
        <f>ROUND(I229*H229,0)</f>
        <v>0</v>
      </c>
      <c r="BL229" s="17" t="s">
        <v>240</v>
      </c>
      <c r="BM229" s="233" t="s">
        <v>1279</v>
      </c>
    </row>
    <row r="230" spans="1:65" s="2" customFormat="1" ht="21.75" customHeight="1">
      <c r="A230" s="38"/>
      <c r="B230" s="39"/>
      <c r="C230" s="221" t="s">
        <v>723</v>
      </c>
      <c r="D230" s="221" t="s">
        <v>205</v>
      </c>
      <c r="E230" s="222" t="s">
        <v>1980</v>
      </c>
      <c r="F230" s="223" t="s">
        <v>1621</v>
      </c>
      <c r="G230" s="224" t="s">
        <v>274</v>
      </c>
      <c r="H230" s="225">
        <v>2</v>
      </c>
      <c r="I230" s="226"/>
      <c r="J230" s="227">
        <f>ROUND(I230*H230,0)</f>
        <v>0</v>
      </c>
      <c r="K230" s="228"/>
      <c r="L230" s="44"/>
      <c r="M230" s="229" t="s">
        <v>1</v>
      </c>
      <c r="N230" s="230" t="s">
        <v>42</v>
      </c>
      <c r="O230" s="9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240</v>
      </c>
      <c r="AT230" s="233" t="s">
        <v>205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240</v>
      </c>
      <c r="BM230" s="233" t="s">
        <v>1287</v>
      </c>
    </row>
    <row r="231" spans="1:65" s="2" customFormat="1" ht="21.75" customHeight="1">
      <c r="A231" s="38"/>
      <c r="B231" s="39"/>
      <c r="C231" s="221" t="s">
        <v>853</v>
      </c>
      <c r="D231" s="221" t="s">
        <v>205</v>
      </c>
      <c r="E231" s="222" t="s">
        <v>1981</v>
      </c>
      <c r="F231" s="223" t="s">
        <v>1982</v>
      </c>
      <c r="G231" s="224" t="s">
        <v>274</v>
      </c>
      <c r="H231" s="225">
        <v>8</v>
      </c>
      <c r="I231" s="226"/>
      <c r="J231" s="227">
        <f>ROUND(I231*H231,0)</f>
        <v>0</v>
      </c>
      <c r="K231" s="228"/>
      <c r="L231" s="44"/>
      <c r="M231" s="229" t="s">
        <v>1</v>
      </c>
      <c r="N231" s="230" t="s">
        <v>42</v>
      </c>
      <c r="O231" s="91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3" t="s">
        <v>240</v>
      </c>
      <c r="AT231" s="233" t="s">
        <v>205</v>
      </c>
      <c r="AU231" s="233" t="s">
        <v>86</v>
      </c>
      <c r="AY231" s="17" t="s">
        <v>204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7" t="s">
        <v>8</v>
      </c>
      <c r="BK231" s="234">
        <f>ROUND(I231*H231,0)</f>
        <v>0</v>
      </c>
      <c r="BL231" s="17" t="s">
        <v>240</v>
      </c>
      <c r="BM231" s="233" t="s">
        <v>1295</v>
      </c>
    </row>
    <row r="232" spans="1:65" s="2" customFormat="1" ht="21.75" customHeight="1">
      <c r="A232" s="38"/>
      <c r="B232" s="39"/>
      <c r="C232" s="221" t="s">
        <v>202</v>
      </c>
      <c r="D232" s="221" t="s">
        <v>205</v>
      </c>
      <c r="E232" s="222" t="s">
        <v>1983</v>
      </c>
      <c r="F232" s="223" t="s">
        <v>1625</v>
      </c>
      <c r="G232" s="224" t="s">
        <v>274</v>
      </c>
      <c r="H232" s="225">
        <v>20</v>
      </c>
      <c r="I232" s="226"/>
      <c r="J232" s="227">
        <f>ROUND(I232*H232,0)</f>
        <v>0</v>
      </c>
      <c r="K232" s="228"/>
      <c r="L232" s="44"/>
      <c r="M232" s="229" t="s">
        <v>1</v>
      </c>
      <c r="N232" s="230" t="s">
        <v>42</v>
      </c>
      <c r="O232" s="91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3" t="s">
        <v>240</v>
      </c>
      <c r="AT232" s="233" t="s">
        <v>205</v>
      </c>
      <c r="AU232" s="233" t="s">
        <v>86</v>
      </c>
      <c r="AY232" s="17" t="s">
        <v>204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7" t="s">
        <v>8</v>
      </c>
      <c r="BK232" s="234">
        <f>ROUND(I232*H232,0)</f>
        <v>0</v>
      </c>
      <c r="BL232" s="17" t="s">
        <v>240</v>
      </c>
      <c r="BM232" s="233" t="s">
        <v>1303</v>
      </c>
    </row>
    <row r="233" spans="1:65" s="2" customFormat="1" ht="21.75" customHeight="1">
      <c r="A233" s="38"/>
      <c r="B233" s="39"/>
      <c r="C233" s="221" t="s">
        <v>236</v>
      </c>
      <c r="D233" s="221" t="s">
        <v>205</v>
      </c>
      <c r="E233" s="222" t="s">
        <v>1984</v>
      </c>
      <c r="F233" s="223" t="s">
        <v>1985</v>
      </c>
      <c r="G233" s="224" t="s">
        <v>274</v>
      </c>
      <c r="H233" s="225">
        <v>8</v>
      </c>
      <c r="I233" s="226"/>
      <c r="J233" s="227">
        <f>ROUND(I233*H233,0)</f>
        <v>0</v>
      </c>
      <c r="K233" s="228"/>
      <c r="L233" s="44"/>
      <c r="M233" s="229" t="s">
        <v>1</v>
      </c>
      <c r="N233" s="230" t="s">
        <v>42</v>
      </c>
      <c r="O233" s="91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3" t="s">
        <v>240</v>
      </c>
      <c r="AT233" s="233" t="s">
        <v>205</v>
      </c>
      <c r="AU233" s="233" t="s">
        <v>86</v>
      </c>
      <c r="AY233" s="17" t="s">
        <v>204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7" t="s">
        <v>8</v>
      </c>
      <c r="BK233" s="234">
        <f>ROUND(I233*H233,0)</f>
        <v>0</v>
      </c>
      <c r="BL233" s="17" t="s">
        <v>240</v>
      </c>
      <c r="BM233" s="233" t="s">
        <v>690</v>
      </c>
    </row>
    <row r="234" spans="1:65" s="2" customFormat="1" ht="21.75" customHeight="1">
      <c r="A234" s="38"/>
      <c r="B234" s="39"/>
      <c r="C234" s="221" t="s">
        <v>154</v>
      </c>
      <c r="D234" s="221" t="s">
        <v>205</v>
      </c>
      <c r="E234" s="222" t="s">
        <v>1986</v>
      </c>
      <c r="F234" s="223" t="s">
        <v>1987</v>
      </c>
      <c r="G234" s="224" t="s">
        <v>274</v>
      </c>
      <c r="H234" s="225">
        <v>10</v>
      </c>
      <c r="I234" s="226"/>
      <c r="J234" s="227">
        <f>ROUND(I234*H234,0)</f>
        <v>0</v>
      </c>
      <c r="K234" s="228"/>
      <c r="L234" s="44"/>
      <c r="M234" s="229" t="s">
        <v>1</v>
      </c>
      <c r="N234" s="230" t="s">
        <v>42</v>
      </c>
      <c r="O234" s="91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3" t="s">
        <v>240</v>
      </c>
      <c r="AT234" s="233" t="s">
        <v>205</v>
      </c>
      <c r="AU234" s="233" t="s">
        <v>86</v>
      </c>
      <c r="AY234" s="17" t="s">
        <v>204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7" t="s">
        <v>8</v>
      </c>
      <c r="BK234" s="234">
        <f>ROUND(I234*H234,0)</f>
        <v>0</v>
      </c>
      <c r="BL234" s="17" t="s">
        <v>240</v>
      </c>
      <c r="BM234" s="233" t="s">
        <v>175</v>
      </c>
    </row>
    <row r="235" spans="1:65" s="2" customFormat="1" ht="21.75" customHeight="1">
      <c r="A235" s="38"/>
      <c r="B235" s="39"/>
      <c r="C235" s="221" t="s">
        <v>868</v>
      </c>
      <c r="D235" s="221" t="s">
        <v>205</v>
      </c>
      <c r="E235" s="222" t="s">
        <v>1988</v>
      </c>
      <c r="F235" s="223" t="s">
        <v>1989</v>
      </c>
      <c r="G235" s="224" t="s">
        <v>274</v>
      </c>
      <c r="H235" s="225">
        <v>15</v>
      </c>
      <c r="I235" s="226"/>
      <c r="J235" s="227">
        <f>ROUND(I235*H235,0)</f>
        <v>0</v>
      </c>
      <c r="K235" s="228"/>
      <c r="L235" s="44"/>
      <c r="M235" s="229" t="s">
        <v>1</v>
      </c>
      <c r="N235" s="230" t="s">
        <v>42</v>
      </c>
      <c r="O235" s="91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3" t="s">
        <v>240</v>
      </c>
      <c r="AT235" s="233" t="s">
        <v>205</v>
      </c>
      <c r="AU235" s="233" t="s">
        <v>86</v>
      </c>
      <c r="AY235" s="17" t="s">
        <v>204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7" t="s">
        <v>8</v>
      </c>
      <c r="BK235" s="234">
        <f>ROUND(I235*H235,0)</f>
        <v>0</v>
      </c>
      <c r="BL235" s="17" t="s">
        <v>240</v>
      </c>
      <c r="BM235" s="233" t="s">
        <v>923</v>
      </c>
    </row>
    <row r="236" spans="1:65" s="2" customFormat="1" ht="33" customHeight="1">
      <c r="A236" s="38"/>
      <c r="B236" s="39"/>
      <c r="C236" s="221" t="s">
        <v>738</v>
      </c>
      <c r="D236" s="221" t="s">
        <v>205</v>
      </c>
      <c r="E236" s="222" t="s">
        <v>1990</v>
      </c>
      <c r="F236" s="223" t="s">
        <v>1991</v>
      </c>
      <c r="G236" s="224" t="s">
        <v>274</v>
      </c>
      <c r="H236" s="225">
        <v>1</v>
      </c>
      <c r="I236" s="226"/>
      <c r="J236" s="227">
        <f>ROUND(I236*H236,0)</f>
        <v>0</v>
      </c>
      <c r="K236" s="228"/>
      <c r="L236" s="44"/>
      <c r="M236" s="229" t="s">
        <v>1</v>
      </c>
      <c r="N236" s="230" t="s">
        <v>42</v>
      </c>
      <c r="O236" s="91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3" t="s">
        <v>240</v>
      </c>
      <c r="AT236" s="233" t="s">
        <v>205</v>
      </c>
      <c r="AU236" s="233" t="s">
        <v>86</v>
      </c>
      <c r="AY236" s="17" t="s">
        <v>204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7" t="s">
        <v>8</v>
      </c>
      <c r="BK236" s="234">
        <f>ROUND(I236*H236,0)</f>
        <v>0</v>
      </c>
      <c r="BL236" s="17" t="s">
        <v>240</v>
      </c>
      <c r="BM236" s="233" t="s">
        <v>932</v>
      </c>
    </row>
    <row r="237" spans="1:65" s="2" customFormat="1" ht="21.75" customHeight="1">
      <c r="A237" s="38"/>
      <c r="B237" s="39"/>
      <c r="C237" s="221" t="s">
        <v>876</v>
      </c>
      <c r="D237" s="221" t="s">
        <v>205</v>
      </c>
      <c r="E237" s="222" t="s">
        <v>1992</v>
      </c>
      <c r="F237" s="223" t="s">
        <v>1993</v>
      </c>
      <c r="G237" s="224" t="s">
        <v>274</v>
      </c>
      <c r="H237" s="225">
        <v>23</v>
      </c>
      <c r="I237" s="226"/>
      <c r="J237" s="227">
        <f>ROUND(I237*H237,0)</f>
        <v>0</v>
      </c>
      <c r="K237" s="228"/>
      <c r="L237" s="44"/>
      <c r="M237" s="229" t="s">
        <v>1</v>
      </c>
      <c r="N237" s="230" t="s">
        <v>42</v>
      </c>
      <c r="O237" s="91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3" t="s">
        <v>240</v>
      </c>
      <c r="AT237" s="233" t="s">
        <v>205</v>
      </c>
      <c r="AU237" s="233" t="s">
        <v>86</v>
      </c>
      <c r="AY237" s="17" t="s">
        <v>204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7" t="s">
        <v>8</v>
      </c>
      <c r="BK237" s="234">
        <f>ROUND(I237*H237,0)</f>
        <v>0</v>
      </c>
      <c r="BL237" s="17" t="s">
        <v>240</v>
      </c>
      <c r="BM237" s="233" t="s">
        <v>941</v>
      </c>
    </row>
    <row r="238" spans="1:65" s="2" customFormat="1" ht="21.75" customHeight="1">
      <c r="A238" s="38"/>
      <c r="B238" s="39"/>
      <c r="C238" s="221" t="s">
        <v>880</v>
      </c>
      <c r="D238" s="221" t="s">
        <v>205</v>
      </c>
      <c r="E238" s="222" t="s">
        <v>1994</v>
      </c>
      <c r="F238" s="223" t="s">
        <v>1995</v>
      </c>
      <c r="G238" s="224" t="s">
        <v>274</v>
      </c>
      <c r="H238" s="225">
        <v>12</v>
      </c>
      <c r="I238" s="226"/>
      <c r="J238" s="227">
        <f>ROUND(I238*H238,0)</f>
        <v>0</v>
      </c>
      <c r="K238" s="228"/>
      <c r="L238" s="44"/>
      <c r="M238" s="229" t="s">
        <v>1</v>
      </c>
      <c r="N238" s="230" t="s">
        <v>42</v>
      </c>
      <c r="O238" s="91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3" t="s">
        <v>240</v>
      </c>
      <c r="AT238" s="233" t="s">
        <v>205</v>
      </c>
      <c r="AU238" s="233" t="s">
        <v>86</v>
      </c>
      <c r="AY238" s="17" t="s">
        <v>204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7" t="s">
        <v>8</v>
      </c>
      <c r="BK238" s="234">
        <f>ROUND(I238*H238,0)</f>
        <v>0</v>
      </c>
      <c r="BL238" s="17" t="s">
        <v>240</v>
      </c>
      <c r="BM238" s="233" t="s">
        <v>946</v>
      </c>
    </row>
    <row r="239" spans="1:65" s="2" customFormat="1" ht="21.75" customHeight="1">
      <c r="A239" s="38"/>
      <c r="B239" s="39"/>
      <c r="C239" s="221" t="s">
        <v>885</v>
      </c>
      <c r="D239" s="221" t="s">
        <v>205</v>
      </c>
      <c r="E239" s="222" t="s">
        <v>1996</v>
      </c>
      <c r="F239" s="223" t="s">
        <v>1997</v>
      </c>
      <c r="G239" s="224" t="s">
        <v>1180</v>
      </c>
      <c r="H239" s="291"/>
      <c r="I239" s="226"/>
      <c r="J239" s="227">
        <f>ROUND(I239*H239,0)</f>
        <v>0</v>
      </c>
      <c r="K239" s="228"/>
      <c r="L239" s="44"/>
      <c r="M239" s="229" t="s">
        <v>1</v>
      </c>
      <c r="N239" s="230" t="s">
        <v>42</v>
      </c>
      <c r="O239" s="91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3" t="s">
        <v>240</v>
      </c>
      <c r="AT239" s="233" t="s">
        <v>205</v>
      </c>
      <c r="AU239" s="233" t="s">
        <v>86</v>
      </c>
      <c r="AY239" s="17" t="s">
        <v>204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7" t="s">
        <v>8</v>
      </c>
      <c r="BK239" s="234">
        <f>ROUND(I239*H239,0)</f>
        <v>0</v>
      </c>
      <c r="BL239" s="17" t="s">
        <v>240</v>
      </c>
      <c r="BM239" s="233" t="s">
        <v>956</v>
      </c>
    </row>
    <row r="240" spans="1:63" s="11" customFormat="1" ht="22.8" customHeight="1">
      <c r="A240" s="11"/>
      <c r="B240" s="207"/>
      <c r="C240" s="208"/>
      <c r="D240" s="209" t="s">
        <v>76</v>
      </c>
      <c r="E240" s="268" t="s">
        <v>1998</v>
      </c>
      <c r="F240" s="268" t="s">
        <v>1999</v>
      </c>
      <c r="G240" s="208"/>
      <c r="H240" s="208"/>
      <c r="I240" s="211"/>
      <c r="J240" s="269">
        <f>BK240</f>
        <v>0</v>
      </c>
      <c r="K240" s="208"/>
      <c r="L240" s="213"/>
      <c r="M240" s="214"/>
      <c r="N240" s="215"/>
      <c r="O240" s="215"/>
      <c r="P240" s="216">
        <f>SUM(P241:P248)</f>
        <v>0</v>
      </c>
      <c r="Q240" s="215"/>
      <c r="R240" s="216">
        <f>SUM(R241:R248)</f>
        <v>0</v>
      </c>
      <c r="S240" s="215"/>
      <c r="T240" s="217">
        <f>SUM(T241:T248)</f>
        <v>0</v>
      </c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R240" s="218" t="s">
        <v>86</v>
      </c>
      <c r="AT240" s="219" t="s">
        <v>76</v>
      </c>
      <c r="AU240" s="219" t="s">
        <v>8</v>
      </c>
      <c r="AY240" s="218" t="s">
        <v>204</v>
      </c>
      <c r="BK240" s="220">
        <f>SUM(BK241:BK248)</f>
        <v>0</v>
      </c>
    </row>
    <row r="241" spans="1:65" s="2" customFormat="1" ht="21.75" customHeight="1">
      <c r="A241" s="38"/>
      <c r="B241" s="39"/>
      <c r="C241" s="221" t="s">
        <v>890</v>
      </c>
      <c r="D241" s="221" t="s">
        <v>205</v>
      </c>
      <c r="E241" s="222" t="s">
        <v>2000</v>
      </c>
      <c r="F241" s="223" t="s">
        <v>2001</v>
      </c>
      <c r="G241" s="224" t="s">
        <v>274</v>
      </c>
      <c r="H241" s="225">
        <v>8</v>
      </c>
      <c r="I241" s="226"/>
      <c r="J241" s="227">
        <f>ROUND(I241*H241,0)</f>
        <v>0</v>
      </c>
      <c r="K241" s="228"/>
      <c r="L241" s="44"/>
      <c r="M241" s="229" t="s">
        <v>1</v>
      </c>
      <c r="N241" s="230" t="s">
        <v>42</v>
      </c>
      <c r="O241" s="91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3" t="s">
        <v>240</v>
      </c>
      <c r="AT241" s="233" t="s">
        <v>205</v>
      </c>
      <c r="AU241" s="233" t="s">
        <v>86</v>
      </c>
      <c r="AY241" s="17" t="s">
        <v>204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7" t="s">
        <v>8</v>
      </c>
      <c r="BK241" s="234">
        <f>ROUND(I241*H241,0)</f>
        <v>0</v>
      </c>
      <c r="BL241" s="17" t="s">
        <v>240</v>
      </c>
      <c r="BM241" s="233" t="s">
        <v>1371</v>
      </c>
    </row>
    <row r="242" spans="1:65" s="2" customFormat="1" ht="33" customHeight="1">
      <c r="A242" s="38"/>
      <c r="B242" s="39"/>
      <c r="C242" s="221" t="s">
        <v>895</v>
      </c>
      <c r="D242" s="221" t="s">
        <v>205</v>
      </c>
      <c r="E242" s="222" t="s">
        <v>2002</v>
      </c>
      <c r="F242" s="223" t="s">
        <v>2003</v>
      </c>
      <c r="G242" s="224" t="s">
        <v>274</v>
      </c>
      <c r="H242" s="225">
        <v>1</v>
      </c>
      <c r="I242" s="226"/>
      <c r="J242" s="227">
        <f>ROUND(I242*H242,0)</f>
        <v>0</v>
      </c>
      <c r="K242" s="228"/>
      <c r="L242" s="44"/>
      <c r="M242" s="229" t="s">
        <v>1</v>
      </c>
      <c r="N242" s="230" t="s">
        <v>42</v>
      </c>
      <c r="O242" s="91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3" t="s">
        <v>240</v>
      </c>
      <c r="AT242" s="233" t="s">
        <v>205</v>
      </c>
      <c r="AU242" s="233" t="s">
        <v>86</v>
      </c>
      <c r="AY242" s="17" t="s">
        <v>204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7" t="s">
        <v>8</v>
      </c>
      <c r="BK242" s="234">
        <f>ROUND(I242*H242,0)</f>
        <v>0</v>
      </c>
      <c r="BL242" s="17" t="s">
        <v>240</v>
      </c>
      <c r="BM242" s="233" t="s">
        <v>1380</v>
      </c>
    </row>
    <row r="243" spans="1:65" s="2" customFormat="1" ht="33" customHeight="1">
      <c r="A243" s="38"/>
      <c r="B243" s="39"/>
      <c r="C243" s="221" t="s">
        <v>744</v>
      </c>
      <c r="D243" s="221" t="s">
        <v>205</v>
      </c>
      <c r="E243" s="222" t="s">
        <v>2004</v>
      </c>
      <c r="F243" s="223" t="s">
        <v>2005</v>
      </c>
      <c r="G243" s="224" t="s">
        <v>274</v>
      </c>
      <c r="H243" s="225">
        <v>3</v>
      </c>
      <c r="I243" s="226"/>
      <c r="J243" s="227">
        <f>ROUND(I243*H243,0)</f>
        <v>0</v>
      </c>
      <c r="K243" s="228"/>
      <c r="L243" s="44"/>
      <c r="M243" s="229" t="s">
        <v>1</v>
      </c>
      <c r="N243" s="230" t="s">
        <v>42</v>
      </c>
      <c r="O243" s="91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3" t="s">
        <v>240</v>
      </c>
      <c r="AT243" s="233" t="s">
        <v>205</v>
      </c>
      <c r="AU243" s="233" t="s">
        <v>86</v>
      </c>
      <c r="AY243" s="17" t="s">
        <v>204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7" t="s">
        <v>8</v>
      </c>
      <c r="BK243" s="234">
        <f>ROUND(I243*H243,0)</f>
        <v>0</v>
      </c>
      <c r="BL243" s="17" t="s">
        <v>240</v>
      </c>
      <c r="BM243" s="233" t="s">
        <v>1390</v>
      </c>
    </row>
    <row r="244" spans="1:65" s="2" customFormat="1" ht="33" customHeight="1">
      <c r="A244" s="38"/>
      <c r="B244" s="39"/>
      <c r="C244" s="221" t="s">
        <v>904</v>
      </c>
      <c r="D244" s="221" t="s">
        <v>205</v>
      </c>
      <c r="E244" s="222" t="s">
        <v>2006</v>
      </c>
      <c r="F244" s="223" t="s">
        <v>2007</v>
      </c>
      <c r="G244" s="224" t="s">
        <v>274</v>
      </c>
      <c r="H244" s="225">
        <v>2</v>
      </c>
      <c r="I244" s="226"/>
      <c r="J244" s="227">
        <f>ROUND(I244*H244,0)</f>
        <v>0</v>
      </c>
      <c r="K244" s="228"/>
      <c r="L244" s="44"/>
      <c r="M244" s="229" t="s">
        <v>1</v>
      </c>
      <c r="N244" s="230" t="s">
        <v>42</v>
      </c>
      <c r="O244" s="91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3" t="s">
        <v>240</v>
      </c>
      <c r="AT244" s="233" t="s">
        <v>205</v>
      </c>
      <c r="AU244" s="233" t="s">
        <v>86</v>
      </c>
      <c r="AY244" s="17" t="s">
        <v>204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7" t="s">
        <v>8</v>
      </c>
      <c r="BK244" s="234">
        <f>ROUND(I244*H244,0)</f>
        <v>0</v>
      </c>
      <c r="BL244" s="17" t="s">
        <v>240</v>
      </c>
      <c r="BM244" s="233" t="s">
        <v>1400</v>
      </c>
    </row>
    <row r="245" spans="1:65" s="2" customFormat="1" ht="33" customHeight="1">
      <c r="A245" s="38"/>
      <c r="B245" s="39"/>
      <c r="C245" s="221" t="s">
        <v>157</v>
      </c>
      <c r="D245" s="221" t="s">
        <v>205</v>
      </c>
      <c r="E245" s="222" t="s">
        <v>2008</v>
      </c>
      <c r="F245" s="223" t="s">
        <v>2009</v>
      </c>
      <c r="G245" s="224" t="s">
        <v>274</v>
      </c>
      <c r="H245" s="225">
        <v>2</v>
      </c>
      <c r="I245" s="226"/>
      <c r="J245" s="227">
        <f>ROUND(I245*H245,0)</f>
        <v>0</v>
      </c>
      <c r="K245" s="228"/>
      <c r="L245" s="44"/>
      <c r="M245" s="229" t="s">
        <v>1</v>
      </c>
      <c r="N245" s="230" t="s">
        <v>42</v>
      </c>
      <c r="O245" s="91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3" t="s">
        <v>240</v>
      </c>
      <c r="AT245" s="233" t="s">
        <v>205</v>
      </c>
      <c r="AU245" s="233" t="s">
        <v>86</v>
      </c>
      <c r="AY245" s="17" t="s">
        <v>204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7" t="s">
        <v>8</v>
      </c>
      <c r="BK245" s="234">
        <f>ROUND(I245*H245,0)</f>
        <v>0</v>
      </c>
      <c r="BL245" s="17" t="s">
        <v>240</v>
      </c>
      <c r="BM245" s="233" t="s">
        <v>1409</v>
      </c>
    </row>
    <row r="246" spans="1:65" s="2" customFormat="1" ht="21.75" customHeight="1">
      <c r="A246" s="38"/>
      <c r="B246" s="39"/>
      <c r="C246" s="221" t="s">
        <v>913</v>
      </c>
      <c r="D246" s="221" t="s">
        <v>205</v>
      </c>
      <c r="E246" s="222" t="s">
        <v>2010</v>
      </c>
      <c r="F246" s="223" t="s">
        <v>2011</v>
      </c>
      <c r="G246" s="224" t="s">
        <v>274</v>
      </c>
      <c r="H246" s="225">
        <v>4</v>
      </c>
      <c r="I246" s="226"/>
      <c r="J246" s="227">
        <f>ROUND(I246*H246,0)</f>
        <v>0</v>
      </c>
      <c r="K246" s="228"/>
      <c r="L246" s="44"/>
      <c r="M246" s="229" t="s">
        <v>1</v>
      </c>
      <c r="N246" s="230" t="s">
        <v>42</v>
      </c>
      <c r="O246" s="91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3" t="s">
        <v>240</v>
      </c>
      <c r="AT246" s="233" t="s">
        <v>205</v>
      </c>
      <c r="AU246" s="233" t="s">
        <v>86</v>
      </c>
      <c r="AY246" s="17" t="s">
        <v>204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7" t="s">
        <v>8</v>
      </c>
      <c r="BK246" s="234">
        <f>ROUND(I246*H246,0)</f>
        <v>0</v>
      </c>
      <c r="BL246" s="17" t="s">
        <v>240</v>
      </c>
      <c r="BM246" s="233" t="s">
        <v>1417</v>
      </c>
    </row>
    <row r="247" spans="1:65" s="2" customFormat="1" ht="33" customHeight="1">
      <c r="A247" s="38"/>
      <c r="B247" s="39"/>
      <c r="C247" s="280" t="s">
        <v>763</v>
      </c>
      <c r="D247" s="280" t="s">
        <v>366</v>
      </c>
      <c r="E247" s="281" t="s">
        <v>2012</v>
      </c>
      <c r="F247" s="282" t="s">
        <v>2013</v>
      </c>
      <c r="G247" s="283" t="s">
        <v>274</v>
      </c>
      <c r="H247" s="284">
        <v>4</v>
      </c>
      <c r="I247" s="285"/>
      <c r="J247" s="286">
        <f>ROUND(I247*H247,0)</f>
        <v>0</v>
      </c>
      <c r="K247" s="287"/>
      <c r="L247" s="288"/>
      <c r="M247" s="289" t="s">
        <v>1</v>
      </c>
      <c r="N247" s="290" t="s">
        <v>42</v>
      </c>
      <c r="O247" s="91"/>
      <c r="P247" s="231">
        <f>O247*H247</f>
        <v>0</v>
      </c>
      <c r="Q247" s="231">
        <v>0</v>
      </c>
      <c r="R247" s="231">
        <f>Q247*H247</f>
        <v>0</v>
      </c>
      <c r="S247" s="231">
        <v>0</v>
      </c>
      <c r="T247" s="23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3" t="s">
        <v>488</v>
      </c>
      <c r="AT247" s="233" t="s">
        <v>366</v>
      </c>
      <c r="AU247" s="233" t="s">
        <v>86</v>
      </c>
      <c r="AY247" s="17" t="s">
        <v>204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7" t="s">
        <v>8</v>
      </c>
      <c r="BK247" s="234">
        <f>ROUND(I247*H247,0)</f>
        <v>0</v>
      </c>
      <c r="BL247" s="17" t="s">
        <v>240</v>
      </c>
      <c r="BM247" s="233" t="s">
        <v>975</v>
      </c>
    </row>
    <row r="248" spans="1:65" s="2" customFormat="1" ht="21.75" customHeight="1">
      <c r="A248" s="38"/>
      <c r="B248" s="39"/>
      <c r="C248" s="221" t="s">
        <v>925</v>
      </c>
      <c r="D248" s="221" t="s">
        <v>205</v>
      </c>
      <c r="E248" s="222" t="s">
        <v>2014</v>
      </c>
      <c r="F248" s="223" t="s">
        <v>2015</v>
      </c>
      <c r="G248" s="224" t="s">
        <v>1180</v>
      </c>
      <c r="H248" s="291"/>
      <c r="I248" s="226"/>
      <c r="J248" s="227">
        <f>ROUND(I248*H248,0)</f>
        <v>0</v>
      </c>
      <c r="K248" s="228"/>
      <c r="L248" s="44"/>
      <c r="M248" s="229" t="s">
        <v>1</v>
      </c>
      <c r="N248" s="230" t="s">
        <v>42</v>
      </c>
      <c r="O248" s="91"/>
      <c r="P248" s="231">
        <f>O248*H248</f>
        <v>0</v>
      </c>
      <c r="Q248" s="231">
        <v>0</v>
      </c>
      <c r="R248" s="231">
        <f>Q248*H248</f>
        <v>0</v>
      </c>
      <c r="S248" s="231">
        <v>0</v>
      </c>
      <c r="T248" s="23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3" t="s">
        <v>240</v>
      </c>
      <c r="AT248" s="233" t="s">
        <v>205</v>
      </c>
      <c r="AU248" s="233" t="s">
        <v>86</v>
      </c>
      <c r="AY248" s="17" t="s">
        <v>204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7" t="s">
        <v>8</v>
      </c>
      <c r="BK248" s="234">
        <f>ROUND(I248*H248,0)</f>
        <v>0</v>
      </c>
      <c r="BL248" s="17" t="s">
        <v>240</v>
      </c>
      <c r="BM248" s="233" t="s">
        <v>1000</v>
      </c>
    </row>
    <row r="249" spans="1:63" s="11" customFormat="1" ht="25.9" customHeight="1">
      <c r="A249" s="11"/>
      <c r="B249" s="207"/>
      <c r="C249" s="208"/>
      <c r="D249" s="209" t="s">
        <v>76</v>
      </c>
      <c r="E249" s="210" t="s">
        <v>1771</v>
      </c>
      <c r="F249" s="210" t="s">
        <v>2016</v>
      </c>
      <c r="G249" s="208"/>
      <c r="H249" s="208"/>
      <c r="I249" s="211"/>
      <c r="J249" s="212">
        <f>BK249</f>
        <v>0</v>
      </c>
      <c r="K249" s="208"/>
      <c r="L249" s="213"/>
      <c r="M249" s="214"/>
      <c r="N249" s="215"/>
      <c r="O249" s="215"/>
      <c r="P249" s="216">
        <f>SUM(P250:P255)</f>
        <v>0</v>
      </c>
      <c r="Q249" s="215"/>
      <c r="R249" s="216">
        <f>SUM(R250:R255)</f>
        <v>0</v>
      </c>
      <c r="S249" s="215"/>
      <c r="T249" s="217">
        <f>SUM(T250:T255)</f>
        <v>0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R249" s="218" t="s">
        <v>209</v>
      </c>
      <c r="AT249" s="219" t="s">
        <v>76</v>
      </c>
      <c r="AU249" s="219" t="s">
        <v>77</v>
      </c>
      <c r="AY249" s="218" t="s">
        <v>204</v>
      </c>
      <c r="BK249" s="220">
        <f>SUM(BK250:BK255)</f>
        <v>0</v>
      </c>
    </row>
    <row r="250" spans="1:65" s="2" customFormat="1" ht="21.75" customHeight="1">
      <c r="A250" s="38"/>
      <c r="B250" s="39"/>
      <c r="C250" s="221" t="s">
        <v>775</v>
      </c>
      <c r="D250" s="221" t="s">
        <v>205</v>
      </c>
      <c r="E250" s="222" t="s">
        <v>2017</v>
      </c>
      <c r="F250" s="223" t="s">
        <v>2018</v>
      </c>
      <c r="G250" s="224" t="s">
        <v>2019</v>
      </c>
      <c r="H250" s="225">
        <v>10</v>
      </c>
      <c r="I250" s="226"/>
      <c r="J250" s="227">
        <f>ROUND(I250*H250,0)</f>
        <v>0</v>
      </c>
      <c r="K250" s="228"/>
      <c r="L250" s="44"/>
      <c r="M250" s="229" t="s">
        <v>1</v>
      </c>
      <c r="N250" s="230" t="s">
        <v>42</v>
      </c>
      <c r="O250" s="91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3" t="s">
        <v>1776</v>
      </c>
      <c r="AT250" s="233" t="s">
        <v>205</v>
      </c>
      <c r="AU250" s="233" t="s">
        <v>8</v>
      </c>
      <c r="AY250" s="17" t="s">
        <v>204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7" t="s">
        <v>8</v>
      </c>
      <c r="BK250" s="234">
        <f>ROUND(I250*H250,0)</f>
        <v>0</v>
      </c>
      <c r="BL250" s="17" t="s">
        <v>1776</v>
      </c>
      <c r="BM250" s="233" t="s">
        <v>2020</v>
      </c>
    </row>
    <row r="251" spans="1:65" s="2" customFormat="1" ht="33" customHeight="1">
      <c r="A251" s="38"/>
      <c r="B251" s="39"/>
      <c r="C251" s="221" t="s">
        <v>934</v>
      </c>
      <c r="D251" s="221" t="s">
        <v>205</v>
      </c>
      <c r="E251" s="222" t="s">
        <v>2021</v>
      </c>
      <c r="F251" s="223" t="s">
        <v>2022</v>
      </c>
      <c r="G251" s="224" t="s">
        <v>1775</v>
      </c>
      <c r="H251" s="225">
        <v>1</v>
      </c>
      <c r="I251" s="226"/>
      <c r="J251" s="227">
        <f>ROUND(I251*H251,0)</f>
        <v>0</v>
      </c>
      <c r="K251" s="228"/>
      <c r="L251" s="44"/>
      <c r="M251" s="229" t="s">
        <v>1</v>
      </c>
      <c r="N251" s="230" t="s">
        <v>42</v>
      </c>
      <c r="O251" s="91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3" t="s">
        <v>1776</v>
      </c>
      <c r="AT251" s="233" t="s">
        <v>205</v>
      </c>
      <c r="AU251" s="233" t="s">
        <v>8</v>
      </c>
      <c r="AY251" s="17" t="s">
        <v>204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7" t="s">
        <v>8</v>
      </c>
      <c r="BK251" s="234">
        <f>ROUND(I251*H251,0)</f>
        <v>0</v>
      </c>
      <c r="BL251" s="17" t="s">
        <v>1776</v>
      </c>
      <c r="BM251" s="233" t="s">
        <v>2023</v>
      </c>
    </row>
    <row r="252" spans="1:65" s="2" customFormat="1" ht="21.75" customHeight="1">
      <c r="A252" s="38"/>
      <c r="B252" s="39"/>
      <c r="C252" s="221" t="s">
        <v>780</v>
      </c>
      <c r="D252" s="221" t="s">
        <v>205</v>
      </c>
      <c r="E252" s="222" t="s">
        <v>2024</v>
      </c>
      <c r="F252" s="223" t="s">
        <v>2025</v>
      </c>
      <c r="G252" s="224" t="s">
        <v>1775</v>
      </c>
      <c r="H252" s="225">
        <v>1</v>
      </c>
      <c r="I252" s="226"/>
      <c r="J252" s="227">
        <f>ROUND(I252*H252,0)</f>
        <v>0</v>
      </c>
      <c r="K252" s="228"/>
      <c r="L252" s="44"/>
      <c r="M252" s="229" t="s">
        <v>1</v>
      </c>
      <c r="N252" s="230" t="s">
        <v>42</v>
      </c>
      <c r="O252" s="91"/>
      <c r="P252" s="231">
        <f>O252*H252</f>
        <v>0</v>
      </c>
      <c r="Q252" s="231">
        <v>0</v>
      </c>
      <c r="R252" s="231">
        <f>Q252*H252</f>
        <v>0</v>
      </c>
      <c r="S252" s="231">
        <v>0</v>
      </c>
      <c r="T252" s="23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3" t="s">
        <v>1776</v>
      </c>
      <c r="AT252" s="233" t="s">
        <v>205</v>
      </c>
      <c r="AU252" s="233" t="s">
        <v>8</v>
      </c>
      <c r="AY252" s="17" t="s">
        <v>204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7" t="s">
        <v>8</v>
      </c>
      <c r="BK252" s="234">
        <f>ROUND(I252*H252,0)</f>
        <v>0</v>
      </c>
      <c r="BL252" s="17" t="s">
        <v>1776</v>
      </c>
      <c r="BM252" s="233" t="s">
        <v>1014</v>
      </c>
    </row>
    <row r="253" spans="1:65" s="2" customFormat="1" ht="21.75" customHeight="1">
      <c r="A253" s="38"/>
      <c r="B253" s="39"/>
      <c r="C253" s="221" t="s">
        <v>943</v>
      </c>
      <c r="D253" s="221" t="s">
        <v>205</v>
      </c>
      <c r="E253" s="222" t="s">
        <v>1773</v>
      </c>
      <c r="F253" s="223" t="s">
        <v>2026</v>
      </c>
      <c r="G253" s="224" t="s">
        <v>2019</v>
      </c>
      <c r="H253" s="225">
        <v>24</v>
      </c>
      <c r="I253" s="226"/>
      <c r="J253" s="227">
        <f>ROUND(I253*H253,0)</f>
        <v>0</v>
      </c>
      <c r="K253" s="228"/>
      <c r="L253" s="44"/>
      <c r="M253" s="229" t="s">
        <v>1</v>
      </c>
      <c r="N253" s="230" t="s">
        <v>42</v>
      </c>
      <c r="O253" s="91"/>
      <c r="P253" s="231">
        <f>O253*H253</f>
        <v>0</v>
      </c>
      <c r="Q253" s="231">
        <v>0</v>
      </c>
      <c r="R253" s="231">
        <f>Q253*H253</f>
        <v>0</v>
      </c>
      <c r="S253" s="231">
        <v>0</v>
      </c>
      <c r="T253" s="23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3" t="s">
        <v>1776</v>
      </c>
      <c r="AT253" s="233" t="s">
        <v>205</v>
      </c>
      <c r="AU253" s="233" t="s">
        <v>8</v>
      </c>
      <c r="AY253" s="17" t="s">
        <v>204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7" t="s">
        <v>8</v>
      </c>
      <c r="BK253" s="234">
        <f>ROUND(I253*H253,0)</f>
        <v>0</v>
      </c>
      <c r="BL253" s="17" t="s">
        <v>1776</v>
      </c>
      <c r="BM253" s="233" t="s">
        <v>1019</v>
      </c>
    </row>
    <row r="254" spans="1:65" s="2" customFormat="1" ht="21.75" customHeight="1">
      <c r="A254" s="38"/>
      <c r="B254" s="39"/>
      <c r="C254" s="221" t="s">
        <v>784</v>
      </c>
      <c r="D254" s="221" t="s">
        <v>205</v>
      </c>
      <c r="E254" s="222" t="s">
        <v>2027</v>
      </c>
      <c r="F254" s="223" t="s">
        <v>2028</v>
      </c>
      <c r="G254" s="224" t="s">
        <v>1775</v>
      </c>
      <c r="H254" s="225">
        <v>1</v>
      </c>
      <c r="I254" s="226"/>
      <c r="J254" s="227">
        <f>ROUND(I254*H254,0)</f>
        <v>0</v>
      </c>
      <c r="K254" s="228"/>
      <c r="L254" s="44"/>
      <c r="M254" s="229" t="s">
        <v>1</v>
      </c>
      <c r="N254" s="230" t="s">
        <v>42</v>
      </c>
      <c r="O254" s="91"/>
      <c r="P254" s="231">
        <f>O254*H254</f>
        <v>0</v>
      </c>
      <c r="Q254" s="231">
        <v>0</v>
      </c>
      <c r="R254" s="231">
        <f>Q254*H254</f>
        <v>0</v>
      </c>
      <c r="S254" s="231">
        <v>0</v>
      </c>
      <c r="T254" s="23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3" t="s">
        <v>1776</v>
      </c>
      <c r="AT254" s="233" t="s">
        <v>205</v>
      </c>
      <c r="AU254" s="233" t="s">
        <v>8</v>
      </c>
      <c r="AY254" s="17" t="s">
        <v>204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7" t="s">
        <v>8</v>
      </c>
      <c r="BK254" s="234">
        <f>ROUND(I254*H254,0)</f>
        <v>0</v>
      </c>
      <c r="BL254" s="17" t="s">
        <v>1776</v>
      </c>
      <c r="BM254" s="233" t="s">
        <v>1034</v>
      </c>
    </row>
    <row r="255" spans="1:65" s="2" customFormat="1" ht="21.75" customHeight="1">
      <c r="A255" s="38"/>
      <c r="B255" s="39"/>
      <c r="C255" s="221" t="s">
        <v>953</v>
      </c>
      <c r="D255" s="221" t="s">
        <v>205</v>
      </c>
      <c r="E255" s="222" t="s">
        <v>2029</v>
      </c>
      <c r="F255" s="223" t="s">
        <v>2030</v>
      </c>
      <c r="G255" s="224" t="s">
        <v>1775</v>
      </c>
      <c r="H255" s="225">
        <v>1</v>
      </c>
      <c r="I255" s="226"/>
      <c r="J255" s="227">
        <f>ROUND(I255*H255,0)</f>
        <v>0</v>
      </c>
      <c r="K255" s="228"/>
      <c r="L255" s="44"/>
      <c r="M255" s="258" t="s">
        <v>1</v>
      </c>
      <c r="N255" s="259" t="s">
        <v>42</v>
      </c>
      <c r="O255" s="260"/>
      <c r="P255" s="261">
        <f>O255*H255</f>
        <v>0</v>
      </c>
      <c r="Q255" s="261">
        <v>0</v>
      </c>
      <c r="R255" s="261">
        <f>Q255*H255</f>
        <v>0</v>
      </c>
      <c r="S255" s="261">
        <v>0</v>
      </c>
      <c r="T255" s="26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3" t="s">
        <v>1776</v>
      </c>
      <c r="AT255" s="233" t="s">
        <v>205</v>
      </c>
      <c r="AU255" s="233" t="s">
        <v>8</v>
      </c>
      <c r="AY255" s="17" t="s">
        <v>204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7" t="s">
        <v>8</v>
      </c>
      <c r="BK255" s="234">
        <f>ROUND(I255*H255,0)</f>
        <v>0</v>
      </c>
      <c r="BL255" s="17" t="s">
        <v>1776</v>
      </c>
      <c r="BM255" s="233" t="s">
        <v>1056</v>
      </c>
    </row>
    <row r="256" spans="1:31" s="2" customFormat="1" ht="6.95" customHeight="1">
      <c r="A256" s="38"/>
      <c r="B256" s="66"/>
      <c r="C256" s="67"/>
      <c r="D256" s="67"/>
      <c r="E256" s="67"/>
      <c r="F256" s="67"/>
      <c r="G256" s="67"/>
      <c r="H256" s="67"/>
      <c r="I256" s="67"/>
      <c r="J256" s="67"/>
      <c r="K256" s="67"/>
      <c r="L256" s="44"/>
      <c r="M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</row>
  </sheetData>
  <sheetProtection password="F695" sheet="1" objects="1" scenarios="1" formatColumns="0" formatRows="0" autoFilter="0"/>
  <autoFilter ref="C127:K2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178</v>
      </c>
      <c r="L4" s="20"/>
      <c r="M4" s="150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17</v>
      </c>
      <c r="L6" s="20"/>
    </row>
    <row r="7" spans="2:12" s="1" customFormat="1" ht="26.25" customHeight="1">
      <c r="B7" s="20"/>
      <c r="E7" s="152" t="str">
        <f>'Rekapitulace stavby'!K6</f>
        <v>Areál ABYDOS IDEA s.r.o. - výrobní hala P a O a související inženýrské objekty, areál ABYDOS Hazlov</v>
      </c>
      <c r="F7" s="151"/>
      <c r="G7" s="151"/>
      <c r="H7" s="151"/>
      <c r="L7" s="20"/>
    </row>
    <row r="8" spans="2:12" s="1" customFormat="1" ht="12" customHeight="1">
      <c r="B8" s="20"/>
      <c r="D8" s="151" t="s">
        <v>179</v>
      </c>
      <c r="L8" s="20"/>
    </row>
    <row r="9" spans="1:31" s="2" customFormat="1" ht="16.5" customHeight="1">
      <c r="A9" s="38"/>
      <c r="B9" s="44"/>
      <c r="C9" s="38"/>
      <c r="D9" s="38"/>
      <c r="E9" s="152" t="s">
        <v>410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1445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2031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21</v>
      </c>
      <c r="E14" s="38"/>
      <c r="F14" s="141" t="s">
        <v>22</v>
      </c>
      <c r="G14" s="38"/>
      <c r="H14" s="38"/>
      <c r="I14" s="151" t="s">
        <v>23</v>
      </c>
      <c r="J14" s="154" t="str">
        <f>'Rekapitulace stavby'!AN8</f>
        <v>23. 2. 2021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25</v>
      </c>
      <c r="E16" s="38"/>
      <c r="F16" s="38"/>
      <c r="G16" s="38"/>
      <c r="H16" s="38"/>
      <c r="I16" s="151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34</v>
      </c>
      <c r="E25" s="38"/>
      <c r="F25" s="38"/>
      <c r="G25" s="38"/>
      <c r="H25" s="38"/>
      <c r="I25" s="151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37</v>
      </c>
      <c r="E32" s="38"/>
      <c r="F32" s="38"/>
      <c r="G32" s="38"/>
      <c r="H32" s="38"/>
      <c r="I32" s="38"/>
      <c r="J32" s="161">
        <f>ROUND(J134,0)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39</v>
      </c>
      <c r="G34" s="38"/>
      <c r="H34" s="38"/>
      <c r="I34" s="162" t="s">
        <v>38</v>
      </c>
      <c r="J34" s="162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41</v>
      </c>
      <c r="E35" s="151" t="s">
        <v>42</v>
      </c>
      <c r="F35" s="164">
        <f>ROUND((SUM(BE134:BE243)),0)</f>
        <v>0</v>
      </c>
      <c r="G35" s="38"/>
      <c r="H35" s="38"/>
      <c r="I35" s="165">
        <v>0.21</v>
      </c>
      <c r="J35" s="164">
        <f>ROUND(((SUM(BE134:BE243))*I35),0)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43</v>
      </c>
      <c r="F36" s="164">
        <f>ROUND((SUM(BF134:BF243)),0)</f>
        <v>0</v>
      </c>
      <c r="G36" s="38"/>
      <c r="H36" s="38"/>
      <c r="I36" s="165">
        <v>0.15</v>
      </c>
      <c r="J36" s="164">
        <f>ROUND(((SUM(BF134:BF243))*I36),0)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44</v>
      </c>
      <c r="F37" s="164">
        <f>ROUND((SUM(BG134:BG243)),0)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45</v>
      </c>
      <c r="F38" s="164">
        <f>ROUND((SUM(BH134:BH243)),0)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46</v>
      </c>
      <c r="F39" s="164">
        <f>ROUND((SUM(BI134:BI243)),0)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181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Areál ABYDOS IDEA s.r.o. - výrobní hala P a O a související inženýrské objekty, areál ABYDOS Hazlov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179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410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034 - Vzduchotechnika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Hazlov</v>
      </c>
      <c r="G91" s="40"/>
      <c r="H91" s="40"/>
      <c r="I91" s="32" t="s">
        <v>23</v>
      </c>
      <c r="J91" s="79" t="str">
        <f>IF(J14="","",J14)</f>
        <v>23. 2. 2021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ABYDOS IDEA s.r.o. Hazlov</v>
      </c>
      <c r="G93" s="40"/>
      <c r="H93" s="40"/>
      <c r="I93" s="32" t="s">
        <v>31</v>
      </c>
      <c r="J93" s="36" t="str">
        <f>E23</f>
        <v>TMS PROJEKT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182</v>
      </c>
      <c r="D96" s="186"/>
      <c r="E96" s="186"/>
      <c r="F96" s="186"/>
      <c r="G96" s="186"/>
      <c r="H96" s="186"/>
      <c r="I96" s="186"/>
      <c r="J96" s="187" t="s">
        <v>183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184</v>
      </c>
      <c r="D98" s="40"/>
      <c r="E98" s="40"/>
      <c r="F98" s="40"/>
      <c r="G98" s="40"/>
      <c r="H98" s="40"/>
      <c r="I98" s="40"/>
      <c r="J98" s="110">
        <f>J134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185</v>
      </c>
    </row>
    <row r="99" spans="1:31" s="9" customFormat="1" ht="24.95" customHeight="1">
      <c r="A99" s="9"/>
      <c r="B99" s="189"/>
      <c r="C99" s="190"/>
      <c r="D99" s="191" t="s">
        <v>423</v>
      </c>
      <c r="E99" s="192"/>
      <c r="F99" s="192"/>
      <c r="G99" s="192"/>
      <c r="H99" s="192"/>
      <c r="I99" s="192"/>
      <c r="J99" s="193">
        <f>J135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3"/>
      <c r="C100" s="133"/>
      <c r="D100" s="264" t="s">
        <v>2032</v>
      </c>
      <c r="E100" s="265"/>
      <c r="F100" s="265"/>
      <c r="G100" s="265"/>
      <c r="H100" s="265"/>
      <c r="I100" s="265"/>
      <c r="J100" s="266">
        <f>J136</f>
        <v>0</v>
      </c>
      <c r="K100" s="133"/>
      <c r="L100" s="26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3"/>
      <c r="C101" s="133"/>
      <c r="D101" s="264" t="s">
        <v>2033</v>
      </c>
      <c r="E101" s="265"/>
      <c r="F101" s="265"/>
      <c r="G101" s="265"/>
      <c r="H101" s="265"/>
      <c r="I101" s="265"/>
      <c r="J101" s="266">
        <f>J144</f>
        <v>0</v>
      </c>
      <c r="K101" s="133"/>
      <c r="L101" s="26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4.85" customHeight="1">
      <c r="A102" s="14"/>
      <c r="B102" s="263"/>
      <c r="C102" s="133"/>
      <c r="D102" s="264" t="s">
        <v>2034</v>
      </c>
      <c r="E102" s="265"/>
      <c r="F102" s="265"/>
      <c r="G102" s="265"/>
      <c r="H102" s="265"/>
      <c r="I102" s="265"/>
      <c r="J102" s="266">
        <f>J149</f>
        <v>0</v>
      </c>
      <c r="K102" s="133"/>
      <c r="L102" s="26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4.85" customHeight="1">
      <c r="A103" s="14"/>
      <c r="B103" s="263"/>
      <c r="C103" s="133"/>
      <c r="D103" s="264" t="s">
        <v>2035</v>
      </c>
      <c r="E103" s="265"/>
      <c r="F103" s="265"/>
      <c r="G103" s="265"/>
      <c r="H103" s="265"/>
      <c r="I103" s="265"/>
      <c r="J103" s="266">
        <f>J154</f>
        <v>0</v>
      </c>
      <c r="K103" s="133"/>
      <c r="L103" s="26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3"/>
      <c r="C104" s="133"/>
      <c r="D104" s="264" t="s">
        <v>2036</v>
      </c>
      <c r="E104" s="265"/>
      <c r="F104" s="265"/>
      <c r="G104" s="265"/>
      <c r="H104" s="265"/>
      <c r="I104" s="265"/>
      <c r="J104" s="266">
        <f>J159</f>
        <v>0</v>
      </c>
      <c r="K104" s="133"/>
      <c r="L104" s="26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4.85" customHeight="1">
      <c r="A105" s="14"/>
      <c r="B105" s="263"/>
      <c r="C105" s="133"/>
      <c r="D105" s="264" t="s">
        <v>2037</v>
      </c>
      <c r="E105" s="265"/>
      <c r="F105" s="265"/>
      <c r="G105" s="265"/>
      <c r="H105" s="265"/>
      <c r="I105" s="265"/>
      <c r="J105" s="266">
        <f>J164</f>
        <v>0</v>
      </c>
      <c r="K105" s="133"/>
      <c r="L105" s="26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14" customFormat="1" ht="14.85" customHeight="1">
      <c r="A106" s="14"/>
      <c r="B106" s="263"/>
      <c r="C106" s="133"/>
      <c r="D106" s="264" t="s">
        <v>2038</v>
      </c>
      <c r="E106" s="265"/>
      <c r="F106" s="265"/>
      <c r="G106" s="265"/>
      <c r="H106" s="265"/>
      <c r="I106" s="265"/>
      <c r="J106" s="266">
        <f>J169</f>
        <v>0</v>
      </c>
      <c r="K106" s="133"/>
      <c r="L106" s="26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14" customFormat="1" ht="19.9" customHeight="1">
      <c r="A107" s="14"/>
      <c r="B107" s="263"/>
      <c r="C107" s="133"/>
      <c r="D107" s="264" t="s">
        <v>2039</v>
      </c>
      <c r="E107" s="265"/>
      <c r="F107" s="265"/>
      <c r="G107" s="265"/>
      <c r="H107" s="265"/>
      <c r="I107" s="265"/>
      <c r="J107" s="266">
        <f>J174</f>
        <v>0</v>
      </c>
      <c r="K107" s="133"/>
      <c r="L107" s="26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s="14" customFormat="1" ht="19.9" customHeight="1">
      <c r="A108" s="14"/>
      <c r="B108" s="263"/>
      <c r="C108" s="133"/>
      <c r="D108" s="264" t="s">
        <v>2040</v>
      </c>
      <c r="E108" s="265"/>
      <c r="F108" s="265"/>
      <c r="G108" s="265"/>
      <c r="H108" s="265"/>
      <c r="I108" s="265"/>
      <c r="J108" s="266">
        <f>J204</f>
        <v>0</v>
      </c>
      <c r="K108" s="133"/>
      <c r="L108" s="26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4" customFormat="1" ht="14.85" customHeight="1">
      <c r="A109" s="14"/>
      <c r="B109" s="263"/>
      <c r="C109" s="133"/>
      <c r="D109" s="264" t="s">
        <v>2041</v>
      </c>
      <c r="E109" s="265"/>
      <c r="F109" s="265"/>
      <c r="G109" s="265"/>
      <c r="H109" s="265"/>
      <c r="I109" s="265"/>
      <c r="J109" s="266">
        <f>J211</f>
        <v>0</v>
      </c>
      <c r="K109" s="133"/>
      <c r="L109" s="26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14" customFormat="1" ht="19.9" customHeight="1">
      <c r="A110" s="14"/>
      <c r="B110" s="263"/>
      <c r="C110" s="133"/>
      <c r="D110" s="264" t="s">
        <v>2042</v>
      </c>
      <c r="E110" s="265"/>
      <c r="F110" s="265"/>
      <c r="G110" s="265"/>
      <c r="H110" s="265"/>
      <c r="I110" s="265"/>
      <c r="J110" s="266">
        <f>J215</f>
        <v>0</v>
      </c>
      <c r="K110" s="133"/>
      <c r="L110" s="26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14" customFormat="1" ht="14.85" customHeight="1">
      <c r="A111" s="14"/>
      <c r="B111" s="263"/>
      <c r="C111" s="133"/>
      <c r="D111" s="264" t="s">
        <v>2043</v>
      </c>
      <c r="E111" s="265"/>
      <c r="F111" s="265"/>
      <c r="G111" s="265"/>
      <c r="H111" s="265"/>
      <c r="I111" s="265"/>
      <c r="J111" s="266">
        <f>J226</f>
        <v>0</v>
      </c>
      <c r="K111" s="133"/>
      <c r="L111" s="26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14" customFormat="1" ht="19.9" customHeight="1">
      <c r="A112" s="14"/>
      <c r="B112" s="263"/>
      <c r="C112" s="133"/>
      <c r="D112" s="264" t="s">
        <v>2044</v>
      </c>
      <c r="E112" s="265"/>
      <c r="F112" s="265"/>
      <c r="G112" s="265"/>
      <c r="H112" s="265"/>
      <c r="I112" s="265"/>
      <c r="J112" s="266">
        <f>J229</f>
        <v>0</v>
      </c>
      <c r="K112" s="133"/>
      <c r="L112" s="26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189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17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25" customHeight="1">
      <c r="A122" s="38"/>
      <c r="B122" s="39"/>
      <c r="C122" s="40"/>
      <c r="D122" s="40"/>
      <c r="E122" s="184" t="str">
        <f>E7</f>
        <v>Areál ABYDOS IDEA s.r.o. - výrobní hala P a O a související inženýrské objekty, areál ABYDOS Hazlov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1"/>
      <c r="C123" s="32" t="s">
        <v>179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2" customFormat="1" ht="16.5" customHeight="1">
      <c r="A124" s="38"/>
      <c r="B124" s="39"/>
      <c r="C124" s="40"/>
      <c r="D124" s="40"/>
      <c r="E124" s="184" t="s">
        <v>410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1445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E11</f>
        <v>034 - Vzduchotechnika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21</v>
      </c>
      <c r="D128" s="40"/>
      <c r="E128" s="40"/>
      <c r="F128" s="27" t="str">
        <f>F14</f>
        <v>Hazlov</v>
      </c>
      <c r="G128" s="40"/>
      <c r="H128" s="40"/>
      <c r="I128" s="32" t="s">
        <v>23</v>
      </c>
      <c r="J128" s="79" t="str">
        <f>IF(J14="","",J14)</f>
        <v>23. 2. 2021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25</v>
      </c>
      <c r="D130" s="40"/>
      <c r="E130" s="40"/>
      <c r="F130" s="27" t="str">
        <f>E17</f>
        <v>ABYDOS IDEA s.r.o. Hazlov</v>
      </c>
      <c r="G130" s="40"/>
      <c r="H130" s="40"/>
      <c r="I130" s="32" t="s">
        <v>31</v>
      </c>
      <c r="J130" s="36" t="str">
        <f>E23</f>
        <v>TMS PROJEKT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29</v>
      </c>
      <c r="D131" s="40"/>
      <c r="E131" s="40"/>
      <c r="F131" s="27" t="str">
        <f>IF(E20="","",E20)</f>
        <v>Vyplň údaj</v>
      </c>
      <c r="G131" s="40"/>
      <c r="H131" s="40"/>
      <c r="I131" s="32" t="s">
        <v>34</v>
      </c>
      <c r="J131" s="36" t="str">
        <f>E26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0" customFormat="1" ht="29.25" customHeight="1">
      <c r="A133" s="195"/>
      <c r="B133" s="196"/>
      <c r="C133" s="197" t="s">
        <v>190</v>
      </c>
      <c r="D133" s="198" t="s">
        <v>62</v>
      </c>
      <c r="E133" s="198" t="s">
        <v>58</v>
      </c>
      <c r="F133" s="198" t="s">
        <v>59</v>
      </c>
      <c r="G133" s="198" t="s">
        <v>191</v>
      </c>
      <c r="H133" s="198" t="s">
        <v>192</v>
      </c>
      <c r="I133" s="198" t="s">
        <v>193</v>
      </c>
      <c r="J133" s="199" t="s">
        <v>183</v>
      </c>
      <c r="K133" s="200" t="s">
        <v>194</v>
      </c>
      <c r="L133" s="201"/>
      <c r="M133" s="100" t="s">
        <v>1</v>
      </c>
      <c r="N133" s="101" t="s">
        <v>41</v>
      </c>
      <c r="O133" s="101" t="s">
        <v>195</v>
      </c>
      <c r="P133" s="101" t="s">
        <v>196</v>
      </c>
      <c r="Q133" s="101" t="s">
        <v>197</v>
      </c>
      <c r="R133" s="101" t="s">
        <v>198</v>
      </c>
      <c r="S133" s="101" t="s">
        <v>199</v>
      </c>
      <c r="T133" s="102" t="s">
        <v>200</v>
      </c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</row>
    <row r="134" spans="1:63" s="2" customFormat="1" ht="22.8" customHeight="1">
      <c r="A134" s="38"/>
      <c r="B134" s="39"/>
      <c r="C134" s="107" t="s">
        <v>201</v>
      </c>
      <c r="D134" s="40"/>
      <c r="E134" s="40"/>
      <c r="F134" s="40"/>
      <c r="G134" s="40"/>
      <c r="H134" s="40"/>
      <c r="I134" s="40"/>
      <c r="J134" s="202">
        <f>BK134</f>
        <v>0</v>
      </c>
      <c r="K134" s="40"/>
      <c r="L134" s="44"/>
      <c r="M134" s="103"/>
      <c r="N134" s="203"/>
      <c r="O134" s="104"/>
      <c r="P134" s="204">
        <f>P135</f>
        <v>0</v>
      </c>
      <c r="Q134" s="104"/>
      <c r="R134" s="204">
        <f>R135</f>
        <v>0.96138</v>
      </c>
      <c r="S134" s="104"/>
      <c r="T134" s="205">
        <f>T135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76</v>
      </c>
      <c r="AU134" s="17" t="s">
        <v>185</v>
      </c>
      <c r="BK134" s="206">
        <f>BK135</f>
        <v>0</v>
      </c>
    </row>
    <row r="135" spans="1:63" s="11" customFormat="1" ht="25.9" customHeight="1">
      <c r="A135" s="11"/>
      <c r="B135" s="207"/>
      <c r="C135" s="208"/>
      <c r="D135" s="209" t="s">
        <v>76</v>
      </c>
      <c r="E135" s="210" t="s">
        <v>917</v>
      </c>
      <c r="F135" s="210" t="s">
        <v>918</v>
      </c>
      <c r="G135" s="208"/>
      <c r="H135" s="208"/>
      <c r="I135" s="211"/>
      <c r="J135" s="212">
        <f>BK135</f>
        <v>0</v>
      </c>
      <c r="K135" s="208"/>
      <c r="L135" s="213"/>
      <c r="M135" s="214"/>
      <c r="N135" s="215"/>
      <c r="O135" s="215"/>
      <c r="P135" s="216">
        <f>P136+P144+P159+P174+P204+P215+P229</f>
        <v>0</v>
      </c>
      <c r="Q135" s="215"/>
      <c r="R135" s="216">
        <f>R136+R144+R159+R174+R204+R215+R229</f>
        <v>0.96138</v>
      </c>
      <c r="S135" s="215"/>
      <c r="T135" s="217">
        <f>T136+T144+T159+T174+T204+T215+T229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18" t="s">
        <v>86</v>
      </c>
      <c r="AT135" s="219" t="s">
        <v>76</v>
      </c>
      <c r="AU135" s="219" t="s">
        <v>77</v>
      </c>
      <c r="AY135" s="218" t="s">
        <v>204</v>
      </c>
      <c r="BK135" s="220">
        <f>BK136+BK144+BK159+BK174+BK204+BK215+BK229</f>
        <v>0</v>
      </c>
    </row>
    <row r="136" spans="1:63" s="11" customFormat="1" ht="22.8" customHeight="1">
      <c r="A136" s="11"/>
      <c r="B136" s="207"/>
      <c r="C136" s="208"/>
      <c r="D136" s="209" t="s">
        <v>76</v>
      </c>
      <c r="E136" s="268" t="s">
        <v>2045</v>
      </c>
      <c r="F136" s="268" t="s">
        <v>2046</v>
      </c>
      <c r="G136" s="208"/>
      <c r="H136" s="208"/>
      <c r="I136" s="211"/>
      <c r="J136" s="269">
        <f>BK136</f>
        <v>0</v>
      </c>
      <c r="K136" s="208"/>
      <c r="L136" s="213"/>
      <c r="M136" s="214"/>
      <c r="N136" s="215"/>
      <c r="O136" s="215"/>
      <c r="P136" s="216">
        <f>SUM(P137:P143)</f>
        <v>0</v>
      </c>
      <c r="Q136" s="215"/>
      <c r="R136" s="216">
        <f>SUM(R137:R143)</f>
        <v>0</v>
      </c>
      <c r="S136" s="215"/>
      <c r="T136" s="217">
        <f>SUM(T137:T143)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18" t="s">
        <v>86</v>
      </c>
      <c r="AT136" s="219" t="s">
        <v>76</v>
      </c>
      <c r="AU136" s="219" t="s">
        <v>8</v>
      </c>
      <c r="AY136" s="218" t="s">
        <v>204</v>
      </c>
      <c r="BK136" s="220">
        <f>SUM(BK137:BK143)</f>
        <v>0</v>
      </c>
    </row>
    <row r="137" spans="1:65" s="2" customFormat="1" ht="33" customHeight="1">
      <c r="A137" s="38"/>
      <c r="B137" s="39"/>
      <c r="C137" s="221" t="s">
        <v>8</v>
      </c>
      <c r="D137" s="221" t="s">
        <v>205</v>
      </c>
      <c r="E137" s="222" t="s">
        <v>2047</v>
      </c>
      <c r="F137" s="223" t="s">
        <v>2048</v>
      </c>
      <c r="G137" s="224" t="s">
        <v>274</v>
      </c>
      <c r="H137" s="225">
        <v>2</v>
      </c>
      <c r="I137" s="226"/>
      <c r="J137" s="227">
        <f>ROUND(I137*H137,0)</f>
        <v>0</v>
      </c>
      <c r="K137" s="228"/>
      <c r="L137" s="44"/>
      <c r="M137" s="229" t="s">
        <v>1</v>
      </c>
      <c r="N137" s="230" t="s">
        <v>42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240</v>
      </c>
      <c r="AT137" s="233" t="s">
        <v>205</v>
      </c>
      <c r="AU137" s="233" t="s">
        <v>86</v>
      </c>
      <c r="AY137" s="17" t="s">
        <v>204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</v>
      </c>
      <c r="BK137" s="234">
        <f>ROUND(I137*H137,0)</f>
        <v>0</v>
      </c>
      <c r="BL137" s="17" t="s">
        <v>240</v>
      </c>
      <c r="BM137" s="233" t="s">
        <v>86</v>
      </c>
    </row>
    <row r="138" spans="1:65" s="2" customFormat="1" ht="21.75" customHeight="1">
      <c r="A138" s="38"/>
      <c r="B138" s="39"/>
      <c r="C138" s="280" t="s">
        <v>86</v>
      </c>
      <c r="D138" s="280" t="s">
        <v>366</v>
      </c>
      <c r="E138" s="281" t="s">
        <v>2049</v>
      </c>
      <c r="F138" s="282" t="s">
        <v>2050</v>
      </c>
      <c r="G138" s="283" t="s">
        <v>274</v>
      </c>
      <c r="H138" s="284">
        <v>2</v>
      </c>
      <c r="I138" s="285"/>
      <c r="J138" s="286">
        <f>ROUND(I138*H138,0)</f>
        <v>0</v>
      </c>
      <c r="K138" s="287"/>
      <c r="L138" s="288"/>
      <c r="M138" s="289" t="s">
        <v>1</v>
      </c>
      <c r="N138" s="290" t="s">
        <v>42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488</v>
      </c>
      <c r="AT138" s="233" t="s">
        <v>366</v>
      </c>
      <c r="AU138" s="233" t="s">
        <v>86</v>
      </c>
      <c r="AY138" s="17" t="s">
        <v>204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</v>
      </c>
      <c r="BK138" s="234">
        <f>ROUND(I138*H138,0)</f>
        <v>0</v>
      </c>
      <c r="BL138" s="17" t="s">
        <v>240</v>
      </c>
      <c r="BM138" s="233" t="s">
        <v>209</v>
      </c>
    </row>
    <row r="139" spans="1:65" s="2" customFormat="1" ht="21.75" customHeight="1">
      <c r="A139" s="38"/>
      <c r="B139" s="39"/>
      <c r="C139" s="221" t="s">
        <v>118</v>
      </c>
      <c r="D139" s="221" t="s">
        <v>205</v>
      </c>
      <c r="E139" s="222" t="s">
        <v>2051</v>
      </c>
      <c r="F139" s="223" t="s">
        <v>2052</v>
      </c>
      <c r="G139" s="224" t="s">
        <v>274</v>
      </c>
      <c r="H139" s="225">
        <v>8</v>
      </c>
      <c r="I139" s="226"/>
      <c r="J139" s="227">
        <f>ROUND(I139*H139,0)</f>
        <v>0</v>
      </c>
      <c r="K139" s="228"/>
      <c r="L139" s="44"/>
      <c r="M139" s="229" t="s">
        <v>1</v>
      </c>
      <c r="N139" s="230" t="s">
        <v>42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240</v>
      </c>
      <c r="AT139" s="233" t="s">
        <v>205</v>
      </c>
      <c r="AU139" s="233" t="s">
        <v>86</v>
      </c>
      <c r="AY139" s="17" t="s">
        <v>204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</v>
      </c>
      <c r="BK139" s="234">
        <f>ROUND(I139*H139,0)</f>
        <v>0</v>
      </c>
      <c r="BL139" s="17" t="s">
        <v>240</v>
      </c>
      <c r="BM139" s="233" t="s">
        <v>220</v>
      </c>
    </row>
    <row r="140" spans="1:65" s="2" customFormat="1" ht="16.5" customHeight="1">
      <c r="A140" s="38"/>
      <c r="B140" s="39"/>
      <c r="C140" s="280" t="s">
        <v>209</v>
      </c>
      <c r="D140" s="280" t="s">
        <v>366</v>
      </c>
      <c r="E140" s="281" t="s">
        <v>2053</v>
      </c>
      <c r="F140" s="282" t="s">
        <v>2054</v>
      </c>
      <c r="G140" s="283" t="s">
        <v>274</v>
      </c>
      <c r="H140" s="284">
        <v>2</v>
      </c>
      <c r="I140" s="285"/>
      <c r="J140" s="286">
        <f>ROUND(I140*H140,0)</f>
        <v>0</v>
      </c>
      <c r="K140" s="287"/>
      <c r="L140" s="288"/>
      <c r="M140" s="289" t="s">
        <v>1</v>
      </c>
      <c r="N140" s="290" t="s">
        <v>42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488</v>
      </c>
      <c r="AT140" s="233" t="s">
        <v>366</v>
      </c>
      <c r="AU140" s="233" t="s">
        <v>86</v>
      </c>
      <c r="AY140" s="17" t="s">
        <v>204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</v>
      </c>
      <c r="BK140" s="234">
        <f>ROUND(I140*H140,0)</f>
        <v>0</v>
      </c>
      <c r="BL140" s="17" t="s">
        <v>240</v>
      </c>
      <c r="BM140" s="233" t="s">
        <v>223</v>
      </c>
    </row>
    <row r="141" spans="1:65" s="2" customFormat="1" ht="16.5" customHeight="1">
      <c r="A141" s="38"/>
      <c r="B141" s="39"/>
      <c r="C141" s="280" t="s">
        <v>224</v>
      </c>
      <c r="D141" s="280" t="s">
        <v>366</v>
      </c>
      <c r="E141" s="281" t="s">
        <v>2055</v>
      </c>
      <c r="F141" s="282" t="s">
        <v>2056</v>
      </c>
      <c r="G141" s="283" t="s">
        <v>274</v>
      </c>
      <c r="H141" s="284">
        <v>2</v>
      </c>
      <c r="I141" s="285"/>
      <c r="J141" s="286">
        <f>ROUND(I141*H141,0)</f>
        <v>0</v>
      </c>
      <c r="K141" s="287"/>
      <c r="L141" s="288"/>
      <c r="M141" s="289" t="s">
        <v>1</v>
      </c>
      <c r="N141" s="290" t="s">
        <v>42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488</v>
      </c>
      <c r="AT141" s="233" t="s">
        <v>366</v>
      </c>
      <c r="AU141" s="233" t="s">
        <v>86</v>
      </c>
      <c r="AY141" s="17" t="s">
        <v>204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</v>
      </c>
      <c r="BK141" s="234">
        <f>ROUND(I141*H141,0)</f>
        <v>0</v>
      </c>
      <c r="BL141" s="17" t="s">
        <v>240</v>
      </c>
      <c r="BM141" s="233" t="s">
        <v>227</v>
      </c>
    </row>
    <row r="142" spans="1:65" s="2" customFormat="1" ht="16.5" customHeight="1">
      <c r="A142" s="38"/>
      <c r="B142" s="39"/>
      <c r="C142" s="280" t="s">
        <v>220</v>
      </c>
      <c r="D142" s="280" t="s">
        <v>366</v>
      </c>
      <c r="E142" s="281" t="s">
        <v>2057</v>
      </c>
      <c r="F142" s="282" t="s">
        <v>2058</v>
      </c>
      <c r="G142" s="283" t="s">
        <v>274</v>
      </c>
      <c r="H142" s="284">
        <v>2</v>
      </c>
      <c r="I142" s="285"/>
      <c r="J142" s="286">
        <f>ROUND(I142*H142,0)</f>
        <v>0</v>
      </c>
      <c r="K142" s="287"/>
      <c r="L142" s="288"/>
      <c r="M142" s="289" t="s">
        <v>1</v>
      </c>
      <c r="N142" s="290" t="s">
        <v>42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488</v>
      </c>
      <c r="AT142" s="233" t="s">
        <v>366</v>
      </c>
      <c r="AU142" s="233" t="s">
        <v>86</v>
      </c>
      <c r="AY142" s="17" t="s">
        <v>204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</v>
      </c>
      <c r="BK142" s="234">
        <f>ROUND(I142*H142,0)</f>
        <v>0</v>
      </c>
      <c r="BL142" s="17" t="s">
        <v>240</v>
      </c>
      <c r="BM142" s="233" t="s">
        <v>231</v>
      </c>
    </row>
    <row r="143" spans="1:65" s="2" customFormat="1" ht="16.5" customHeight="1">
      <c r="A143" s="38"/>
      <c r="B143" s="39"/>
      <c r="C143" s="280" t="s">
        <v>232</v>
      </c>
      <c r="D143" s="280" t="s">
        <v>366</v>
      </c>
      <c r="E143" s="281" t="s">
        <v>2059</v>
      </c>
      <c r="F143" s="282" t="s">
        <v>2060</v>
      </c>
      <c r="G143" s="283" t="s">
        <v>274</v>
      </c>
      <c r="H143" s="284">
        <v>2</v>
      </c>
      <c r="I143" s="285"/>
      <c r="J143" s="286">
        <f>ROUND(I143*H143,0)</f>
        <v>0</v>
      </c>
      <c r="K143" s="287"/>
      <c r="L143" s="288"/>
      <c r="M143" s="289" t="s">
        <v>1</v>
      </c>
      <c r="N143" s="290" t="s">
        <v>42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488</v>
      </c>
      <c r="AT143" s="233" t="s">
        <v>366</v>
      </c>
      <c r="AU143" s="233" t="s">
        <v>86</v>
      </c>
      <c r="AY143" s="17" t="s">
        <v>204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</v>
      </c>
      <c r="BK143" s="234">
        <f>ROUND(I143*H143,0)</f>
        <v>0</v>
      </c>
      <c r="BL143" s="17" t="s">
        <v>240</v>
      </c>
      <c r="BM143" s="233" t="s">
        <v>235</v>
      </c>
    </row>
    <row r="144" spans="1:63" s="11" customFormat="1" ht="22.8" customHeight="1">
      <c r="A144" s="11"/>
      <c r="B144" s="207"/>
      <c r="C144" s="208"/>
      <c r="D144" s="209" t="s">
        <v>76</v>
      </c>
      <c r="E144" s="268" t="s">
        <v>2061</v>
      </c>
      <c r="F144" s="268" t="s">
        <v>2062</v>
      </c>
      <c r="G144" s="208"/>
      <c r="H144" s="208"/>
      <c r="I144" s="211"/>
      <c r="J144" s="269">
        <f>BK144</f>
        <v>0</v>
      </c>
      <c r="K144" s="208"/>
      <c r="L144" s="213"/>
      <c r="M144" s="214"/>
      <c r="N144" s="215"/>
      <c r="O144" s="215"/>
      <c r="P144" s="216">
        <f>P145+SUM(P146:P149)+P154</f>
        <v>0</v>
      </c>
      <c r="Q144" s="215"/>
      <c r="R144" s="216">
        <f>R145+SUM(R146:R149)+R154</f>
        <v>0</v>
      </c>
      <c r="S144" s="215"/>
      <c r="T144" s="217">
        <f>T145+SUM(T146:T149)+T154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18" t="s">
        <v>8</v>
      </c>
      <c r="AT144" s="219" t="s">
        <v>76</v>
      </c>
      <c r="AU144" s="219" t="s">
        <v>8</v>
      </c>
      <c r="AY144" s="218" t="s">
        <v>204</v>
      </c>
      <c r="BK144" s="220">
        <f>BK145+SUM(BK146:BK149)+BK154</f>
        <v>0</v>
      </c>
    </row>
    <row r="145" spans="1:65" s="2" customFormat="1" ht="21.75" customHeight="1">
      <c r="A145" s="38"/>
      <c r="B145" s="39"/>
      <c r="C145" s="221" t="s">
        <v>223</v>
      </c>
      <c r="D145" s="221" t="s">
        <v>205</v>
      </c>
      <c r="E145" s="222" t="s">
        <v>2063</v>
      </c>
      <c r="F145" s="223" t="s">
        <v>2064</v>
      </c>
      <c r="G145" s="224" t="s">
        <v>473</v>
      </c>
      <c r="H145" s="225">
        <v>12</v>
      </c>
      <c r="I145" s="226"/>
      <c r="J145" s="227">
        <f>ROUND(I145*H145,0)</f>
        <v>0</v>
      </c>
      <c r="K145" s="228"/>
      <c r="L145" s="44"/>
      <c r="M145" s="229" t="s">
        <v>1</v>
      </c>
      <c r="N145" s="230" t="s">
        <v>42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209</v>
      </c>
      <c r="AT145" s="233" t="s">
        <v>205</v>
      </c>
      <c r="AU145" s="233" t="s">
        <v>86</v>
      </c>
      <c r="AY145" s="17" t="s">
        <v>204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</v>
      </c>
      <c r="BK145" s="234">
        <f>ROUND(I145*H145,0)</f>
        <v>0</v>
      </c>
      <c r="BL145" s="17" t="s">
        <v>209</v>
      </c>
      <c r="BM145" s="233" t="s">
        <v>240</v>
      </c>
    </row>
    <row r="146" spans="1:65" s="2" customFormat="1" ht="33" customHeight="1">
      <c r="A146" s="38"/>
      <c r="B146" s="39"/>
      <c r="C146" s="221" t="s">
        <v>243</v>
      </c>
      <c r="D146" s="221" t="s">
        <v>205</v>
      </c>
      <c r="E146" s="222" t="s">
        <v>2065</v>
      </c>
      <c r="F146" s="223" t="s">
        <v>2066</v>
      </c>
      <c r="G146" s="224" t="s">
        <v>274</v>
      </c>
      <c r="H146" s="225">
        <v>2</v>
      </c>
      <c r="I146" s="226"/>
      <c r="J146" s="227">
        <f>ROUND(I146*H146,0)</f>
        <v>0</v>
      </c>
      <c r="K146" s="228"/>
      <c r="L146" s="44"/>
      <c r="M146" s="229" t="s">
        <v>1</v>
      </c>
      <c r="N146" s="230" t="s">
        <v>42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209</v>
      </c>
      <c r="AT146" s="233" t="s">
        <v>205</v>
      </c>
      <c r="AU146" s="233" t="s">
        <v>86</v>
      </c>
      <c r="AY146" s="17" t="s">
        <v>204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</v>
      </c>
      <c r="BK146" s="234">
        <f>ROUND(I146*H146,0)</f>
        <v>0</v>
      </c>
      <c r="BL146" s="17" t="s">
        <v>209</v>
      </c>
      <c r="BM146" s="233" t="s">
        <v>246</v>
      </c>
    </row>
    <row r="147" spans="1:65" s="2" customFormat="1" ht="21.75" customHeight="1">
      <c r="A147" s="38"/>
      <c r="B147" s="39"/>
      <c r="C147" s="280" t="s">
        <v>227</v>
      </c>
      <c r="D147" s="280" t="s">
        <v>366</v>
      </c>
      <c r="E147" s="281" t="s">
        <v>2067</v>
      </c>
      <c r="F147" s="282" t="s">
        <v>2068</v>
      </c>
      <c r="G147" s="283" t="s">
        <v>274</v>
      </c>
      <c r="H147" s="284">
        <v>2</v>
      </c>
      <c r="I147" s="285"/>
      <c r="J147" s="286">
        <f>ROUND(I147*H147,0)</f>
        <v>0</v>
      </c>
      <c r="K147" s="287"/>
      <c r="L147" s="288"/>
      <c r="M147" s="289" t="s">
        <v>1</v>
      </c>
      <c r="N147" s="290" t="s">
        <v>42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223</v>
      </c>
      <c r="AT147" s="233" t="s">
        <v>366</v>
      </c>
      <c r="AU147" s="233" t="s">
        <v>86</v>
      </c>
      <c r="AY147" s="17" t="s">
        <v>204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</v>
      </c>
      <c r="BK147" s="234">
        <f>ROUND(I147*H147,0)</f>
        <v>0</v>
      </c>
      <c r="BL147" s="17" t="s">
        <v>209</v>
      </c>
      <c r="BM147" s="233" t="s">
        <v>249</v>
      </c>
    </row>
    <row r="148" spans="1:65" s="2" customFormat="1" ht="21.75" customHeight="1">
      <c r="A148" s="38"/>
      <c r="B148" s="39"/>
      <c r="C148" s="221" t="s">
        <v>250</v>
      </c>
      <c r="D148" s="221" t="s">
        <v>205</v>
      </c>
      <c r="E148" s="222" t="s">
        <v>2069</v>
      </c>
      <c r="F148" s="223" t="s">
        <v>2070</v>
      </c>
      <c r="G148" s="224" t="s">
        <v>616</v>
      </c>
      <c r="H148" s="225">
        <v>2</v>
      </c>
      <c r="I148" s="226"/>
      <c r="J148" s="227">
        <f>ROUND(I148*H148,0)</f>
        <v>0</v>
      </c>
      <c r="K148" s="228"/>
      <c r="L148" s="44"/>
      <c r="M148" s="229" t="s">
        <v>1</v>
      </c>
      <c r="N148" s="230" t="s">
        <v>42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209</v>
      </c>
      <c r="AT148" s="233" t="s">
        <v>205</v>
      </c>
      <c r="AU148" s="233" t="s">
        <v>86</v>
      </c>
      <c r="AY148" s="17" t="s">
        <v>204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</v>
      </c>
      <c r="BK148" s="234">
        <f>ROUND(I148*H148,0)</f>
        <v>0</v>
      </c>
      <c r="BL148" s="17" t="s">
        <v>209</v>
      </c>
      <c r="BM148" s="233" t="s">
        <v>361</v>
      </c>
    </row>
    <row r="149" spans="1:63" s="11" customFormat="1" ht="20.85" customHeight="1">
      <c r="A149" s="11"/>
      <c r="B149" s="207"/>
      <c r="C149" s="208"/>
      <c r="D149" s="209" t="s">
        <v>76</v>
      </c>
      <c r="E149" s="268" t="s">
        <v>1015</v>
      </c>
      <c r="F149" s="268" t="s">
        <v>1016</v>
      </c>
      <c r="G149" s="208"/>
      <c r="H149" s="208"/>
      <c r="I149" s="211"/>
      <c r="J149" s="269">
        <f>BK149</f>
        <v>0</v>
      </c>
      <c r="K149" s="208"/>
      <c r="L149" s="213"/>
      <c r="M149" s="214"/>
      <c r="N149" s="215"/>
      <c r="O149" s="215"/>
      <c r="P149" s="216">
        <f>SUM(P150:P153)</f>
        <v>0</v>
      </c>
      <c r="Q149" s="215"/>
      <c r="R149" s="216">
        <f>SUM(R150:R153)</f>
        <v>0</v>
      </c>
      <c r="S149" s="215"/>
      <c r="T149" s="217">
        <f>SUM(T150:T153)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18" t="s">
        <v>86</v>
      </c>
      <c r="AT149" s="219" t="s">
        <v>76</v>
      </c>
      <c r="AU149" s="219" t="s">
        <v>86</v>
      </c>
      <c r="AY149" s="218" t="s">
        <v>204</v>
      </c>
      <c r="BK149" s="220">
        <f>SUM(BK150:BK153)</f>
        <v>0</v>
      </c>
    </row>
    <row r="150" spans="1:65" s="2" customFormat="1" ht="16.5" customHeight="1">
      <c r="A150" s="38"/>
      <c r="B150" s="39"/>
      <c r="C150" s="221" t="s">
        <v>231</v>
      </c>
      <c r="D150" s="221" t="s">
        <v>205</v>
      </c>
      <c r="E150" s="222" t="s">
        <v>2071</v>
      </c>
      <c r="F150" s="223" t="s">
        <v>2072</v>
      </c>
      <c r="G150" s="224" t="s">
        <v>208</v>
      </c>
      <c r="H150" s="225">
        <v>50</v>
      </c>
      <c r="I150" s="226"/>
      <c r="J150" s="227">
        <f>ROUND(I150*H150,0)</f>
        <v>0</v>
      </c>
      <c r="K150" s="228"/>
      <c r="L150" s="44"/>
      <c r="M150" s="229" t="s">
        <v>1</v>
      </c>
      <c r="N150" s="230" t="s">
        <v>42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240</v>
      </c>
      <c r="AT150" s="233" t="s">
        <v>205</v>
      </c>
      <c r="AU150" s="233" t="s">
        <v>118</v>
      </c>
      <c r="AY150" s="17" t="s">
        <v>204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</v>
      </c>
      <c r="BK150" s="234">
        <f>ROUND(I150*H150,0)</f>
        <v>0</v>
      </c>
      <c r="BL150" s="17" t="s">
        <v>240</v>
      </c>
      <c r="BM150" s="233" t="s">
        <v>253</v>
      </c>
    </row>
    <row r="151" spans="1:65" s="2" customFormat="1" ht="21.75" customHeight="1">
      <c r="A151" s="38"/>
      <c r="B151" s="39"/>
      <c r="C151" s="280" t="s">
        <v>315</v>
      </c>
      <c r="D151" s="280" t="s">
        <v>366</v>
      </c>
      <c r="E151" s="281" t="s">
        <v>2073</v>
      </c>
      <c r="F151" s="282" t="s">
        <v>2074</v>
      </c>
      <c r="G151" s="283" t="s">
        <v>208</v>
      </c>
      <c r="H151" s="284">
        <v>50</v>
      </c>
      <c r="I151" s="285"/>
      <c r="J151" s="286">
        <f>ROUND(I151*H151,0)</f>
        <v>0</v>
      </c>
      <c r="K151" s="287"/>
      <c r="L151" s="288"/>
      <c r="M151" s="289" t="s">
        <v>1</v>
      </c>
      <c r="N151" s="290" t="s">
        <v>42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488</v>
      </c>
      <c r="AT151" s="233" t="s">
        <v>366</v>
      </c>
      <c r="AU151" s="233" t="s">
        <v>118</v>
      </c>
      <c r="AY151" s="17" t="s">
        <v>204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</v>
      </c>
      <c r="BK151" s="234">
        <f>ROUND(I151*H151,0)</f>
        <v>0</v>
      </c>
      <c r="BL151" s="17" t="s">
        <v>240</v>
      </c>
      <c r="BM151" s="233" t="s">
        <v>256</v>
      </c>
    </row>
    <row r="152" spans="1:65" s="2" customFormat="1" ht="21.75" customHeight="1">
      <c r="A152" s="38"/>
      <c r="B152" s="39"/>
      <c r="C152" s="280" t="s">
        <v>235</v>
      </c>
      <c r="D152" s="280" t="s">
        <v>366</v>
      </c>
      <c r="E152" s="281" t="s">
        <v>2075</v>
      </c>
      <c r="F152" s="282" t="s">
        <v>2076</v>
      </c>
      <c r="G152" s="283" t="s">
        <v>473</v>
      </c>
      <c r="H152" s="284">
        <v>60</v>
      </c>
      <c r="I152" s="285"/>
      <c r="J152" s="286">
        <f>ROUND(I152*H152,0)</f>
        <v>0</v>
      </c>
      <c r="K152" s="287"/>
      <c r="L152" s="288"/>
      <c r="M152" s="289" t="s">
        <v>1</v>
      </c>
      <c r="N152" s="290" t="s">
        <v>42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488</v>
      </c>
      <c r="AT152" s="233" t="s">
        <v>366</v>
      </c>
      <c r="AU152" s="233" t="s">
        <v>118</v>
      </c>
      <c r="AY152" s="17" t="s">
        <v>204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</v>
      </c>
      <c r="BK152" s="234">
        <f>ROUND(I152*H152,0)</f>
        <v>0</v>
      </c>
      <c r="BL152" s="17" t="s">
        <v>240</v>
      </c>
      <c r="BM152" s="233" t="s">
        <v>389</v>
      </c>
    </row>
    <row r="153" spans="1:65" s="2" customFormat="1" ht="16.5" customHeight="1">
      <c r="A153" s="38"/>
      <c r="B153" s="39"/>
      <c r="C153" s="280" t="s">
        <v>9</v>
      </c>
      <c r="D153" s="280" t="s">
        <v>366</v>
      </c>
      <c r="E153" s="281" t="s">
        <v>2077</v>
      </c>
      <c r="F153" s="282" t="s">
        <v>2078</v>
      </c>
      <c r="G153" s="283" t="s">
        <v>374</v>
      </c>
      <c r="H153" s="284">
        <v>16</v>
      </c>
      <c r="I153" s="285"/>
      <c r="J153" s="286">
        <f>ROUND(I153*H153,0)</f>
        <v>0</v>
      </c>
      <c r="K153" s="287"/>
      <c r="L153" s="288"/>
      <c r="M153" s="289" t="s">
        <v>1</v>
      </c>
      <c r="N153" s="290" t="s">
        <v>42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488</v>
      </c>
      <c r="AT153" s="233" t="s">
        <v>366</v>
      </c>
      <c r="AU153" s="233" t="s">
        <v>118</v>
      </c>
      <c r="AY153" s="17" t="s">
        <v>204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</v>
      </c>
      <c r="BK153" s="234">
        <f>ROUND(I153*H153,0)</f>
        <v>0</v>
      </c>
      <c r="BL153" s="17" t="s">
        <v>240</v>
      </c>
      <c r="BM153" s="233" t="s">
        <v>2079</v>
      </c>
    </row>
    <row r="154" spans="1:63" s="11" customFormat="1" ht="20.85" customHeight="1">
      <c r="A154" s="11"/>
      <c r="B154" s="207"/>
      <c r="C154" s="208"/>
      <c r="D154" s="209" t="s">
        <v>76</v>
      </c>
      <c r="E154" s="268" t="s">
        <v>1421</v>
      </c>
      <c r="F154" s="268" t="s">
        <v>1422</v>
      </c>
      <c r="G154" s="208"/>
      <c r="H154" s="208"/>
      <c r="I154" s="211"/>
      <c r="J154" s="269">
        <f>BK154</f>
        <v>0</v>
      </c>
      <c r="K154" s="208"/>
      <c r="L154" s="213"/>
      <c r="M154" s="214"/>
      <c r="N154" s="215"/>
      <c r="O154" s="215"/>
      <c r="P154" s="216">
        <f>SUM(P155:P158)</f>
        <v>0</v>
      </c>
      <c r="Q154" s="215"/>
      <c r="R154" s="216">
        <f>SUM(R155:R158)</f>
        <v>0</v>
      </c>
      <c r="S154" s="215"/>
      <c r="T154" s="217">
        <f>SUM(T155:T158)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18" t="s">
        <v>86</v>
      </c>
      <c r="AT154" s="219" t="s">
        <v>76</v>
      </c>
      <c r="AU154" s="219" t="s">
        <v>86</v>
      </c>
      <c r="AY154" s="218" t="s">
        <v>204</v>
      </c>
      <c r="BK154" s="220">
        <f>SUM(BK155:BK158)</f>
        <v>0</v>
      </c>
    </row>
    <row r="155" spans="1:65" s="2" customFormat="1" ht="21.75" customHeight="1">
      <c r="A155" s="38"/>
      <c r="B155" s="39"/>
      <c r="C155" s="221" t="s">
        <v>240</v>
      </c>
      <c r="D155" s="221" t="s">
        <v>205</v>
      </c>
      <c r="E155" s="222" t="s">
        <v>2080</v>
      </c>
      <c r="F155" s="223" t="s">
        <v>2081</v>
      </c>
      <c r="G155" s="224" t="s">
        <v>208</v>
      </c>
      <c r="H155" s="225">
        <v>31.4</v>
      </c>
      <c r="I155" s="226"/>
      <c r="J155" s="227">
        <f>ROUND(I155*H155,0)</f>
        <v>0</v>
      </c>
      <c r="K155" s="228"/>
      <c r="L155" s="44"/>
      <c r="M155" s="229" t="s">
        <v>1</v>
      </c>
      <c r="N155" s="230" t="s">
        <v>42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240</v>
      </c>
      <c r="AT155" s="233" t="s">
        <v>205</v>
      </c>
      <c r="AU155" s="233" t="s">
        <v>118</v>
      </c>
      <c r="AY155" s="17" t="s">
        <v>204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</v>
      </c>
      <c r="BK155" s="234">
        <f>ROUND(I155*H155,0)</f>
        <v>0</v>
      </c>
      <c r="BL155" s="17" t="s">
        <v>240</v>
      </c>
      <c r="BM155" s="233" t="s">
        <v>2082</v>
      </c>
    </row>
    <row r="156" spans="1:65" s="2" customFormat="1" ht="21.75" customHeight="1">
      <c r="A156" s="38"/>
      <c r="B156" s="39"/>
      <c r="C156" s="221" t="s">
        <v>329</v>
      </c>
      <c r="D156" s="221" t="s">
        <v>205</v>
      </c>
      <c r="E156" s="222" t="s">
        <v>2083</v>
      </c>
      <c r="F156" s="223" t="s">
        <v>2084</v>
      </c>
      <c r="G156" s="224" t="s">
        <v>208</v>
      </c>
      <c r="H156" s="225">
        <v>31.4</v>
      </c>
      <c r="I156" s="226"/>
      <c r="J156" s="227">
        <f>ROUND(I156*H156,0)</f>
        <v>0</v>
      </c>
      <c r="K156" s="228"/>
      <c r="L156" s="44"/>
      <c r="M156" s="229" t="s">
        <v>1</v>
      </c>
      <c r="N156" s="230" t="s">
        <v>42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240</v>
      </c>
      <c r="AT156" s="233" t="s">
        <v>205</v>
      </c>
      <c r="AU156" s="233" t="s">
        <v>118</v>
      </c>
      <c r="AY156" s="17" t="s">
        <v>204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</v>
      </c>
      <c r="BK156" s="234">
        <f>ROUND(I156*H156,0)</f>
        <v>0</v>
      </c>
      <c r="BL156" s="17" t="s">
        <v>240</v>
      </c>
      <c r="BM156" s="233" t="s">
        <v>488</v>
      </c>
    </row>
    <row r="157" spans="1:51" s="12" customFormat="1" ht="12">
      <c r="A157" s="12"/>
      <c r="B157" s="235"/>
      <c r="C157" s="236"/>
      <c r="D157" s="237" t="s">
        <v>210</v>
      </c>
      <c r="E157" s="238" t="s">
        <v>1</v>
      </c>
      <c r="F157" s="239" t="s">
        <v>2085</v>
      </c>
      <c r="G157" s="236"/>
      <c r="H157" s="240">
        <v>31.4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6" t="s">
        <v>210</v>
      </c>
      <c r="AU157" s="246" t="s">
        <v>118</v>
      </c>
      <c r="AV157" s="12" t="s">
        <v>86</v>
      </c>
      <c r="AW157" s="12" t="s">
        <v>33</v>
      </c>
      <c r="AX157" s="12" t="s">
        <v>77</v>
      </c>
      <c r="AY157" s="246" t="s">
        <v>204</v>
      </c>
    </row>
    <row r="158" spans="1:51" s="13" customFormat="1" ht="12">
      <c r="A158" s="13"/>
      <c r="B158" s="247"/>
      <c r="C158" s="248"/>
      <c r="D158" s="237" t="s">
        <v>210</v>
      </c>
      <c r="E158" s="249" t="s">
        <v>1</v>
      </c>
      <c r="F158" s="250" t="s">
        <v>213</v>
      </c>
      <c r="G158" s="248"/>
      <c r="H158" s="251">
        <v>31.4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7" t="s">
        <v>210</v>
      </c>
      <c r="AU158" s="257" t="s">
        <v>118</v>
      </c>
      <c r="AV158" s="13" t="s">
        <v>209</v>
      </c>
      <c r="AW158" s="13" t="s">
        <v>33</v>
      </c>
      <c r="AX158" s="13" t="s">
        <v>8</v>
      </c>
      <c r="AY158" s="257" t="s">
        <v>204</v>
      </c>
    </row>
    <row r="159" spans="1:63" s="11" customFormat="1" ht="22.8" customHeight="1">
      <c r="A159" s="11"/>
      <c r="B159" s="207"/>
      <c r="C159" s="208"/>
      <c r="D159" s="209" t="s">
        <v>76</v>
      </c>
      <c r="E159" s="268" t="s">
        <v>2086</v>
      </c>
      <c r="F159" s="268" t="s">
        <v>2087</v>
      </c>
      <c r="G159" s="208"/>
      <c r="H159" s="208"/>
      <c r="I159" s="211"/>
      <c r="J159" s="269">
        <f>BK159</f>
        <v>0</v>
      </c>
      <c r="K159" s="208"/>
      <c r="L159" s="213"/>
      <c r="M159" s="214"/>
      <c r="N159" s="215"/>
      <c r="O159" s="215"/>
      <c r="P159" s="216">
        <f>P160+SUM(P161:P164)+P169</f>
        <v>0</v>
      </c>
      <c r="Q159" s="215"/>
      <c r="R159" s="216">
        <f>R160+SUM(R161:R164)+R169</f>
        <v>0</v>
      </c>
      <c r="S159" s="215"/>
      <c r="T159" s="217">
        <f>T160+SUM(T161:T164)+T169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18" t="s">
        <v>8</v>
      </c>
      <c r="AT159" s="219" t="s">
        <v>76</v>
      </c>
      <c r="AU159" s="219" t="s">
        <v>8</v>
      </c>
      <c r="AY159" s="218" t="s">
        <v>204</v>
      </c>
      <c r="BK159" s="220">
        <f>BK160+SUM(BK161:BK164)+BK169</f>
        <v>0</v>
      </c>
    </row>
    <row r="160" spans="1:65" s="2" customFormat="1" ht="21.75" customHeight="1">
      <c r="A160" s="38"/>
      <c r="B160" s="39"/>
      <c r="C160" s="221" t="s">
        <v>246</v>
      </c>
      <c r="D160" s="221" t="s">
        <v>205</v>
      </c>
      <c r="E160" s="222" t="s">
        <v>2063</v>
      </c>
      <c r="F160" s="223" t="s">
        <v>2064</v>
      </c>
      <c r="G160" s="224" t="s">
        <v>473</v>
      </c>
      <c r="H160" s="225">
        <v>35</v>
      </c>
      <c r="I160" s="226"/>
      <c r="J160" s="227">
        <f>ROUND(I160*H160,0)</f>
        <v>0</v>
      </c>
      <c r="K160" s="228"/>
      <c r="L160" s="44"/>
      <c r="M160" s="229" t="s">
        <v>1</v>
      </c>
      <c r="N160" s="230" t="s">
        <v>42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209</v>
      </c>
      <c r="AT160" s="233" t="s">
        <v>205</v>
      </c>
      <c r="AU160" s="233" t="s">
        <v>86</v>
      </c>
      <c r="AY160" s="17" t="s">
        <v>204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</v>
      </c>
      <c r="BK160" s="234">
        <f>ROUND(I160*H160,0)</f>
        <v>0</v>
      </c>
      <c r="BL160" s="17" t="s">
        <v>209</v>
      </c>
      <c r="BM160" s="233" t="s">
        <v>491</v>
      </c>
    </row>
    <row r="161" spans="1:65" s="2" customFormat="1" ht="33" customHeight="1">
      <c r="A161" s="38"/>
      <c r="B161" s="39"/>
      <c r="C161" s="221" t="s">
        <v>339</v>
      </c>
      <c r="D161" s="221" t="s">
        <v>205</v>
      </c>
      <c r="E161" s="222" t="s">
        <v>2065</v>
      </c>
      <c r="F161" s="223" t="s">
        <v>2066</v>
      </c>
      <c r="G161" s="224" t="s">
        <v>274</v>
      </c>
      <c r="H161" s="225">
        <v>2</v>
      </c>
      <c r="I161" s="226"/>
      <c r="J161" s="227">
        <f>ROUND(I161*H161,0)</f>
        <v>0</v>
      </c>
      <c r="K161" s="228"/>
      <c r="L161" s="44"/>
      <c r="M161" s="229" t="s">
        <v>1</v>
      </c>
      <c r="N161" s="230" t="s">
        <v>42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209</v>
      </c>
      <c r="AT161" s="233" t="s">
        <v>205</v>
      </c>
      <c r="AU161" s="233" t="s">
        <v>86</v>
      </c>
      <c r="AY161" s="17" t="s">
        <v>204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</v>
      </c>
      <c r="BK161" s="234">
        <f>ROUND(I161*H161,0)</f>
        <v>0</v>
      </c>
      <c r="BL161" s="17" t="s">
        <v>209</v>
      </c>
      <c r="BM161" s="233" t="s">
        <v>498</v>
      </c>
    </row>
    <row r="162" spans="1:65" s="2" customFormat="1" ht="21.75" customHeight="1">
      <c r="A162" s="38"/>
      <c r="B162" s="39"/>
      <c r="C162" s="280" t="s">
        <v>249</v>
      </c>
      <c r="D162" s="280" t="s">
        <v>366</v>
      </c>
      <c r="E162" s="281" t="s">
        <v>2067</v>
      </c>
      <c r="F162" s="282" t="s">
        <v>2068</v>
      </c>
      <c r="G162" s="283" t="s">
        <v>274</v>
      </c>
      <c r="H162" s="284">
        <v>2</v>
      </c>
      <c r="I162" s="285"/>
      <c r="J162" s="286">
        <f>ROUND(I162*H162,0)</f>
        <v>0</v>
      </c>
      <c r="K162" s="287"/>
      <c r="L162" s="288"/>
      <c r="M162" s="289" t="s">
        <v>1</v>
      </c>
      <c r="N162" s="290" t="s">
        <v>42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223</v>
      </c>
      <c r="AT162" s="233" t="s">
        <v>366</v>
      </c>
      <c r="AU162" s="233" t="s">
        <v>86</v>
      </c>
      <c r="AY162" s="17" t="s">
        <v>204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</v>
      </c>
      <c r="BK162" s="234">
        <f>ROUND(I162*H162,0)</f>
        <v>0</v>
      </c>
      <c r="BL162" s="17" t="s">
        <v>209</v>
      </c>
      <c r="BM162" s="233" t="s">
        <v>506</v>
      </c>
    </row>
    <row r="163" spans="1:65" s="2" customFormat="1" ht="21.75" customHeight="1">
      <c r="A163" s="38"/>
      <c r="B163" s="39"/>
      <c r="C163" s="221" t="s">
        <v>7</v>
      </c>
      <c r="D163" s="221" t="s">
        <v>205</v>
      </c>
      <c r="E163" s="222" t="s">
        <v>2069</v>
      </c>
      <c r="F163" s="223" t="s">
        <v>2070</v>
      </c>
      <c r="G163" s="224" t="s">
        <v>616</v>
      </c>
      <c r="H163" s="225">
        <v>2</v>
      </c>
      <c r="I163" s="226"/>
      <c r="J163" s="227">
        <f>ROUND(I163*H163,0)</f>
        <v>0</v>
      </c>
      <c r="K163" s="228"/>
      <c r="L163" s="44"/>
      <c r="M163" s="229" t="s">
        <v>1</v>
      </c>
      <c r="N163" s="230" t="s">
        <v>42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209</v>
      </c>
      <c r="AT163" s="233" t="s">
        <v>205</v>
      </c>
      <c r="AU163" s="233" t="s">
        <v>86</v>
      </c>
      <c r="AY163" s="17" t="s">
        <v>204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</v>
      </c>
      <c r="BK163" s="234">
        <f>ROUND(I163*H163,0)</f>
        <v>0</v>
      </c>
      <c r="BL163" s="17" t="s">
        <v>209</v>
      </c>
      <c r="BM163" s="233" t="s">
        <v>604</v>
      </c>
    </row>
    <row r="164" spans="1:63" s="11" customFormat="1" ht="20.85" customHeight="1">
      <c r="A164" s="11"/>
      <c r="B164" s="207"/>
      <c r="C164" s="208"/>
      <c r="D164" s="209" t="s">
        <v>76</v>
      </c>
      <c r="E164" s="268" t="s">
        <v>2088</v>
      </c>
      <c r="F164" s="268" t="s">
        <v>1016</v>
      </c>
      <c r="G164" s="208"/>
      <c r="H164" s="208"/>
      <c r="I164" s="211"/>
      <c r="J164" s="269">
        <f>BK164</f>
        <v>0</v>
      </c>
      <c r="K164" s="208"/>
      <c r="L164" s="213"/>
      <c r="M164" s="214"/>
      <c r="N164" s="215"/>
      <c r="O164" s="215"/>
      <c r="P164" s="216">
        <f>SUM(P165:P168)</f>
        <v>0</v>
      </c>
      <c r="Q164" s="215"/>
      <c r="R164" s="216">
        <f>SUM(R165:R168)</f>
        <v>0</v>
      </c>
      <c r="S164" s="215"/>
      <c r="T164" s="217">
        <f>SUM(T165:T168)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218" t="s">
        <v>8</v>
      </c>
      <c r="AT164" s="219" t="s">
        <v>76</v>
      </c>
      <c r="AU164" s="219" t="s">
        <v>86</v>
      </c>
      <c r="AY164" s="218" t="s">
        <v>204</v>
      </c>
      <c r="BK164" s="220">
        <f>SUM(BK165:BK168)</f>
        <v>0</v>
      </c>
    </row>
    <row r="165" spans="1:65" s="2" customFormat="1" ht="16.5" customHeight="1">
      <c r="A165" s="38"/>
      <c r="B165" s="39"/>
      <c r="C165" s="221" t="s">
        <v>361</v>
      </c>
      <c r="D165" s="221" t="s">
        <v>205</v>
      </c>
      <c r="E165" s="222" t="s">
        <v>2071</v>
      </c>
      <c r="F165" s="223" t="s">
        <v>2072</v>
      </c>
      <c r="G165" s="224" t="s">
        <v>208</v>
      </c>
      <c r="H165" s="225">
        <v>15</v>
      </c>
      <c r="I165" s="226"/>
      <c r="J165" s="227">
        <f>ROUND(I165*H165,0)</f>
        <v>0</v>
      </c>
      <c r="K165" s="228"/>
      <c r="L165" s="44"/>
      <c r="M165" s="229" t="s">
        <v>1</v>
      </c>
      <c r="N165" s="230" t="s">
        <v>42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209</v>
      </c>
      <c r="AT165" s="233" t="s">
        <v>205</v>
      </c>
      <c r="AU165" s="233" t="s">
        <v>118</v>
      </c>
      <c r="AY165" s="17" t="s">
        <v>204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</v>
      </c>
      <c r="BK165" s="234">
        <f>ROUND(I165*H165,0)</f>
        <v>0</v>
      </c>
      <c r="BL165" s="17" t="s">
        <v>209</v>
      </c>
      <c r="BM165" s="233" t="s">
        <v>518</v>
      </c>
    </row>
    <row r="166" spans="1:65" s="2" customFormat="1" ht="21.75" customHeight="1">
      <c r="A166" s="38"/>
      <c r="B166" s="39"/>
      <c r="C166" s="280" t="s">
        <v>365</v>
      </c>
      <c r="D166" s="280" t="s">
        <v>366</v>
      </c>
      <c r="E166" s="281" t="s">
        <v>2073</v>
      </c>
      <c r="F166" s="282" t="s">
        <v>2074</v>
      </c>
      <c r="G166" s="283" t="s">
        <v>208</v>
      </c>
      <c r="H166" s="284">
        <v>15</v>
      </c>
      <c r="I166" s="285"/>
      <c r="J166" s="286">
        <f>ROUND(I166*H166,0)</f>
        <v>0</v>
      </c>
      <c r="K166" s="287"/>
      <c r="L166" s="288"/>
      <c r="M166" s="289" t="s">
        <v>1</v>
      </c>
      <c r="N166" s="290" t="s">
        <v>42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223</v>
      </c>
      <c r="AT166" s="233" t="s">
        <v>366</v>
      </c>
      <c r="AU166" s="233" t="s">
        <v>118</v>
      </c>
      <c r="AY166" s="17" t="s">
        <v>204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</v>
      </c>
      <c r="BK166" s="234">
        <f>ROUND(I166*H166,0)</f>
        <v>0</v>
      </c>
      <c r="BL166" s="17" t="s">
        <v>209</v>
      </c>
      <c r="BM166" s="233" t="s">
        <v>524</v>
      </c>
    </row>
    <row r="167" spans="1:65" s="2" customFormat="1" ht="21.75" customHeight="1">
      <c r="A167" s="38"/>
      <c r="B167" s="39"/>
      <c r="C167" s="280" t="s">
        <v>253</v>
      </c>
      <c r="D167" s="280" t="s">
        <v>366</v>
      </c>
      <c r="E167" s="281" t="s">
        <v>2075</v>
      </c>
      <c r="F167" s="282" t="s">
        <v>2076</v>
      </c>
      <c r="G167" s="283" t="s">
        <v>473</v>
      </c>
      <c r="H167" s="284">
        <v>20</v>
      </c>
      <c r="I167" s="285"/>
      <c r="J167" s="286">
        <f>ROUND(I167*H167,0)</f>
        <v>0</v>
      </c>
      <c r="K167" s="287"/>
      <c r="L167" s="288"/>
      <c r="M167" s="289" t="s">
        <v>1</v>
      </c>
      <c r="N167" s="290" t="s">
        <v>42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223</v>
      </c>
      <c r="AT167" s="233" t="s">
        <v>366</v>
      </c>
      <c r="AU167" s="233" t="s">
        <v>118</v>
      </c>
      <c r="AY167" s="17" t="s">
        <v>204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</v>
      </c>
      <c r="BK167" s="234">
        <f>ROUND(I167*H167,0)</f>
        <v>0</v>
      </c>
      <c r="BL167" s="17" t="s">
        <v>209</v>
      </c>
      <c r="BM167" s="233" t="s">
        <v>527</v>
      </c>
    </row>
    <row r="168" spans="1:65" s="2" customFormat="1" ht="16.5" customHeight="1">
      <c r="A168" s="38"/>
      <c r="B168" s="39"/>
      <c r="C168" s="280" t="s">
        <v>376</v>
      </c>
      <c r="D168" s="280" t="s">
        <v>366</v>
      </c>
      <c r="E168" s="281" t="s">
        <v>2077</v>
      </c>
      <c r="F168" s="282" t="s">
        <v>2078</v>
      </c>
      <c r="G168" s="283" t="s">
        <v>374</v>
      </c>
      <c r="H168" s="284">
        <v>18</v>
      </c>
      <c r="I168" s="285"/>
      <c r="J168" s="286">
        <f>ROUND(I168*H168,0)</f>
        <v>0</v>
      </c>
      <c r="K168" s="287"/>
      <c r="L168" s="288"/>
      <c r="M168" s="289" t="s">
        <v>1</v>
      </c>
      <c r="N168" s="290" t="s">
        <v>42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223</v>
      </c>
      <c r="AT168" s="233" t="s">
        <v>366</v>
      </c>
      <c r="AU168" s="233" t="s">
        <v>118</v>
      </c>
      <c r="AY168" s="17" t="s">
        <v>204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</v>
      </c>
      <c r="BK168" s="234">
        <f>ROUND(I168*H168,0)</f>
        <v>0</v>
      </c>
      <c r="BL168" s="17" t="s">
        <v>209</v>
      </c>
      <c r="BM168" s="233" t="s">
        <v>2089</v>
      </c>
    </row>
    <row r="169" spans="1:63" s="11" customFormat="1" ht="20.85" customHeight="1">
      <c r="A169" s="11"/>
      <c r="B169" s="207"/>
      <c r="C169" s="208"/>
      <c r="D169" s="209" t="s">
        <v>76</v>
      </c>
      <c r="E169" s="268" t="s">
        <v>2090</v>
      </c>
      <c r="F169" s="268" t="s">
        <v>1422</v>
      </c>
      <c r="G169" s="208"/>
      <c r="H169" s="208"/>
      <c r="I169" s="211"/>
      <c r="J169" s="269">
        <f>BK169</f>
        <v>0</v>
      </c>
      <c r="K169" s="208"/>
      <c r="L169" s="213"/>
      <c r="M169" s="214"/>
      <c r="N169" s="215"/>
      <c r="O169" s="215"/>
      <c r="P169" s="216">
        <f>SUM(P170:P173)</f>
        <v>0</v>
      </c>
      <c r="Q169" s="215"/>
      <c r="R169" s="216">
        <f>SUM(R170:R173)</f>
        <v>0</v>
      </c>
      <c r="S169" s="215"/>
      <c r="T169" s="217">
        <f>SUM(T170:T173)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18" t="s">
        <v>8</v>
      </c>
      <c r="AT169" s="219" t="s">
        <v>76</v>
      </c>
      <c r="AU169" s="219" t="s">
        <v>86</v>
      </c>
      <c r="AY169" s="218" t="s">
        <v>204</v>
      </c>
      <c r="BK169" s="220">
        <f>SUM(BK170:BK173)</f>
        <v>0</v>
      </c>
    </row>
    <row r="170" spans="1:65" s="2" customFormat="1" ht="21.75" customHeight="1">
      <c r="A170" s="38"/>
      <c r="B170" s="39"/>
      <c r="C170" s="221" t="s">
        <v>256</v>
      </c>
      <c r="D170" s="221" t="s">
        <v>205</v>
      </c>
      <c r="E170" s="222" t="s">
        <v>2080</v>
      </c>
      <c r="F170" s="223" t="s">
        <v>2081</v>
      </c>
      <c r="G170" s="224" t="s">
        <v>208</v>
      </c>
      <c r="H170" s="225">
        <v>44.588</v>
      </c>
      <c r="I170" s="226"/>
      <c r="J170" s="227">
        <f>ROUND(I170*H170,0)</f>
        <v>0</v>
      </c>
      <c r="K170" s="228"/>
      <c r="L170" s="44"/>
      <c r="M170" s="229" t="s">
        <v>1</v>
      </c>
      <c r="N170" s="230" t="s">
        <v>42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240</v>
      </c>
      <c r="AT170" s="233" t="s">
        <v>205</v>
      </c>
      <c r="AU170" s="233" t="s">
        <v>118</v>
      </c>
      <c r="AY170" s="17" t="s">
        <v>204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</v>
      </c>
      <c r="BK170" s="234">
        <f>ROUND(I170*H170,0)</f>
        <v>0</v>
      </c>
      <c r="BL170" s="17" t="s">
        <v>240</v>
      </c>
      <c r="BM170" s="233" t="s">
        <v>399</v>
      </c>
    </row>
    <row r="171" spans="1:65" s="2" customFormat="1" ht="21.75" customHeight="1">
      <c r="A171" s="38"/>
      <c r="B171" s="39"/>
      <c r="C171" s="221" t="s">
        <v>384</v>
      </c>
      <c r="D171" s="221" t="s">
        <v>205</v>
      </c>
      <c r="E171" s="222" t="s">
        <v>2083</v>
      </c>
      <c r="F171" s="223" t="s">
        <v>2084</v>
      </c>
      <c r="G171" s="224" t="s">
        <v>208</v>
      </c>
      <c r="H171" s="225">
        <v>44.588</v>
      </c>
      <c r="I171" s="226"/>
      <c r="J171" s="227">
        <f>ROUND(I171*H171,0)</f>
        <v>0</v>
      </c>
      <c r="K171" s="228"/>
      <c r="L171" s="44"/>
      <c r="M171" s="229" t="s">
        <v>1</v>
      </c>
      <c r="N171" s="230" t="s">
        <v>42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209</v>
      </c>
      <c r="AT171" s="233" t="s">
        <v>205</v>
      </c>
      <c r="AU171" s="233" t="s">
        <v>118</v>
      </c>
      <c r="AY171" s="17" t="s">
        <v>204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</v>
      </c>
      <c r="BK171" s="234">
        <f>ROUND(I171*H171,0)</f>
        <v>0</v>
      </c>
      <c r="BL171" s="17" t="s">
        <v>209</v>
      </c>
      <c r="BM171" s="233" t="s">
        <v>530</v>
      </c>
    </row>
    <row r="172" spans="1:51" s="12" customFormat="1" ht="12">
      <c r="A172" s="12"/>
      <c r="B172" s="235"/>
      <c r="C172" s="236"/>
      <c r="D172" s="237" t="s">
        <v>210</v>
      </c>
      <c r="E172" s="238" t="s">
        <v>1</v>
      </c>
      <c r="F172" s="239" t="s">
        <v>2091</v>
      </c>
      <c r="G172" s="236"/>
      <c r="H172" s="240">
        <v>44.588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46" t="s">
        <v>210</v>
      </c>
      <c r="AU172" s="246" t="s">
        <v>118</v>
      </c>
      <c r="AV172" s="12" t="s">
        <v>86</v>
      </c>
      <c r="AW172" s="12" t="s">
        <v>33</v>
      </c>
      <c r="AX172" s="12" t="s">
        <v>77</v>
      </c>
      <c r="AY172" s="246" t="s">
        <v>204</v>
      </c>
    </row>
    <row r="173" spans="1:51" s="13" customFormat="1" ht="12">
      <c r="A173" s="13"/>
      <c r="B173" s="247"/>
      <c r="C173" s="248"/>
      <c r="D173" s="237" t="s">
        <v>210</v>
      </c>
      <c r="E173" s="249" t="s">
        <v>1</v>
      </c>
      <c r="F173" s="250" t="s">
        <v>213</v>
      </c>
      <c r="G173" s="248"/>
      <c r="H173" s="251">
        <v>44.588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210</v>
      </c>
      <c r="AU173" s="257" t="s">
        <v>118</v>
      </c>
      <c r="AV173" s="13" t="s">
        <v>209</v>
      </c>
      <c r="AW173" s="13" t="s">
        <v>33</v>
      </c>
      <c r="AX173" s="13" t="s">
        <v>8</v>
      </c>
      <c r="AY173" s="257" t="s">
        <v>204</v>
      </c>
    </row>
    <row r="174" spans="1:63" s="11" customFormat="1" ht="22.8" customHeight="1">
      <c r="A174" s="11"/>
      <c r="B174" s="207"/>
      <c r="C174" s="208"/>
      <c r="D174" s="209" t="s">
        <v>76</v>
      </c>
      <c r="E174" s="268" t="s">
        <v>2092</v>
      </c>
      <c r="F174" s="268" t="s">
        <v>2093</v>
      </c>
      <c r="G174" s="208"/>
      <c r="H174" s="208"/>
      <c r="I174" s="211"/>
      <c r="J174" s="269">
        <f>BK174</f>
        <v>0</v>
      </c>
      <c r="K174" s="208"/>
      <c r="L174" s="213"/>
      <c r="M174" s="214"/>
      <c r="N174" s="215"/>
      <c r="O174" s="215"/>
      <c r="P174" s="216">
        <f>SUM(P175:P203)</f>
        <v>0</v>
      </c>
      <c r="Q174" s="215"/>
      <c r="R174" s="216">
        <f>SUM(R175:R203)</f>
        <v>0.96138</v>
      </c>
      <c r="S174" s="215"/>
      <c r="T174" s="217">
        <f>SUM(T175:T203)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218" t="s">
        <v>8</v>
      </c>
      <c r="AT174" s="219" t="s">
        <v>76</v>
      </c>
      <c r="AU174" s="219" t="s">
        <v>8</v>
      </c>
      <c r="AY174" s="218" t="s">
        <v>204</v>
      </c>
      <c r="BK174" s="220">
        <f>SUM(BK175:BK203)</f>
        <v>0</v>
      </c>
    </row>
    <row r="175" spans="1:65" s="2" customFormat="1" ht="21.75" customHeight="1">
      <c r="A175" s="38"/>
      <c r="B175" s="39"/>
      <c r="C175" s="221" t="s">
        <v>389</v>
      </c>
      <c r="D175" s="221" t="s">
        <v>205</v>
      </c>
      <c r="E175" s="222" t="s">
        <v>2094</v>
      </c>
      <c r="F175" s="223" t="s">
        <v>2095</v>
      </c>
      <c r="G175" s="224" t="s">
        <v>473</v>
      </c>
      <c r="H175" s="225">
        <v>52</v>
      </c>
      <c r="I175" s="226"/>
      <c r="J175" s="227">
        <f>ROUND(I175*H175,0)</f>
        <v>0</v>
      </c>
      <c r="K175" s="228"/>
      <c r="L175" s="44"/>
      <c r="M175" s="229" t="s">
        <v>1</v>
      </c>
      <c r="N175" s="230" t="s">
        <v>42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209</v>
      </c>
      <c r="AT175" s="233" t="s">
        <v>205</v>
      </c>
      <c r="AU175" s="233" t="s">
        <v>86</v>
      </c>
      <c r="AY175" s="17" t="s">
        <v>204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</v>
      </c>
      <c r="BK175" s="234">
        <f>ROUND(I175*H175,0)</f>
        <v>0</v>
      </c>
      <c r="BL175" s="17" t="s">
        <v>209</v>
      </c>
      <c r="BM175" s="233" t="s">
        <v>534</v>
      </c>
    </row>
    <row r="176" spans="1:65" s="2" customFormat="1" ht="21.75" customHeight="1">
      <c r="A176" s="38"/>
      <c r="B176" s="39"/>
      <c r="C176" s="221" t="s">
        <v>394</v>
      </c>
      <c r="D176" s="221" t="s">
        <v>205</v>
      </c>
      <c r="E176" s="222" t="s">
        <v>2096</v>
      </c>
      <c r="F176" s="223" t="s">
        <v>2097</v>
      </c>
      <c r="G176" s="224" t="s">
        <v>473</v>
      </c>
      <c r="H176" s="225">
        <v>30</v>
      </c>
      <c r="I176" s="226"/>
      <c r="J176" s="227">
        <f>ROUND(I176*H176,0)</f>
        <v>0</v>
      </c>
      <c r="K176" s="228"/>
      <c r="L176" s="44"/>
      <c r="M176" s="229" t="s">
        <v>1</v>
      </c>
      <c r="N176" s="230" t="s">
        <v>42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209</v>
      </c>
      <c r="AT176" s="233" t="s">
        <v>205</v>
      </c>
      <c r="AU176" s="233" t="s">
        <v>86</v>
      </c>
      <c r="AY176" s="17" t="s">
        <v>204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</v>
      </c>
      <c r="BK176" s="234">
        <f>ROUND(I176*H176,0)</f>
        <v>0</v>
      </c>
      <c r="BL176" s="17" t="s">
        <v>209</v>
      </c>
      <c r="BM176" s="233" t="s">
        <v>537</v>
      </c>
    </row>
    <row r="177" spans="1:65" s="2" customFormat="1" ht="21.75" customHeight="1">
      <c r="A177" s="38"/>
      <c r="B177" s="39"/>
      <c r="C177" s="221" t="s">
        <v>399</v>
      </c>
      <c r="D177" s="221" t="s">
        <v>205</v>
      </c>
      <c r="E177" s="222" t="s">
        <v>2098</v>
      </c>
      <c r="F177" s="223" t="s">
        <v>2099</v>
      </c>
      <c r="G177" s="224" t="s">
        <v>473</v>
      </c>
      <c r="H177" s="225">
        <v>30</v>
      </c>
      <c r="I177" s="226"/>
      <c r="J177" s="227">
        <f>ROUND(I177*H177,0)</f>
        <v>0</v>
      </c>
      <c r="K177" s="228"/>
      <c r="L177" s="44"/>
      <c r="M177" s="229" t="s">
        <v>1</v>
      </c>
      <c r="N177" s="230" t="s">
        <v>42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209</v>
      </c>
      <c r="AT177" s="233" t="s">
        <v>205</v>
      </c>
      <c r="AU177" s="233" t="s">
        <v>86</v>
      </c>
      <c r="AY177" s="17" t="s">
        <v>204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</v>
      </c>
      <c r="BK177" s="234">
        <f>ROUND(I177*H177,0)</f>
        <v>0</v>
      </c>
      <c r="BL177" s="17" t="s">
        <v>209</v>
      </c>
      <c r="BM177" s="233" t="s">
        <v>540</v>
      </c>
    </row>
    <row r="178" spans="1:65" s="2" customFormat="1" ht="21.75" customHeight="1">
      <c r="A178" s="38"/>
      <c r="B178" s="39"/>
      <c r="C178" s="221" t="s">
        <v>406</v>
      </c>
      <c r="D178" s="221" t="s">
        <v>205</v>
      </c>
      <c r="E178" s="222" t="s">
        <v>2100</v>
      </c>
      <c r="F178" s="223" t="s">
        <v>2101</v>
      </c>
      <c r="G178" s="224" t="s">
        <v>473</v>
      </c>
      <c r="H178" s="225">
        <v>40</v>
      </c>
      <c r="I178" s="226"/>
      <c r="J178" s="227">
        <f>ROUND(I178*H178,0)</f>
        <v>0</v>
      </c>
      <c r="K178" s="228"/>
      <c r="L178" s="44"/>
      <c r="M178" s="229" t="s">
        <v>1</v>
      </c>
      <c r="N178" s="230" t="s">
        <v>42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209</v>
      </c>
      <c r="AT178" s="233" t="s">
        <v>205</v>
      </c>
      <c r="AU178" s="233" t="s">
        <v>86</v>
      </c>
      <c r="AY178" s="17" t="s">
        <v>204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</v>
      </c>
      <c r="BK178" s="234">
        <f>ROUND(I178*H178,0)</f>
        <v>0</v>
      </c>
      <c r="BL178" s="17" t="s">
        <v>209</v>
      </c>
      <c r="BM178" s="233" t="s">
        <v>673</v>
      </c>
    </row>
    <row r="179" spans="1:51" s="15" customFormat="1" ht="12">
      <c r="A179" s="15"/>
      <c r="B179" s="270"/>
      <c r="C179" s="271"/>
      <c r="D179" s="237" t="s">
        <v>210</v>
      </c>
      <c r="E179" s="272" t="s">
        <v>1</v>
      </c>
      <c r="F179" s="273" t="s">
        <v>2102</v>
      </c>
      <c r="G179" s="271"/>
      <c r="H179" s="272" t="s">
        <v>1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9" t="s">
        <v>210</v>
      </c>
      <c r="AU179" s="279" t="s">
        <v>86</v>
      </c>
      <c r="AV179" s="15" t="s">
        <v>8</v>
      </c>
      <c r="AW179" s="15" t="s">
        <v>33</v>
      </c>
      <c r="AX179" s="15" t="s">
        <v>77</v>
      </c>
      <c r="AY179" s="279" t="s">
        <v>204</v>
      </c>
    </row>
    <row r="180" spans="1:51" s="12" customFormat="1" ht="12">
      <c r="A180" s="12"/>
      <c r="B180" s="235"/>
      <c r="C180" s="236"/>
      <c r="D180" s="237" t="s">
        <v>210</v>
      </c>
      <c r="E180" s="238" t="s">
        <v>1</v>
      </c>
      <c r="F180" s="239" t="s">
        <v>249</v>
      </c>
      <c r="G180" s="236"/>
      <c r="H180" s="240">
        <v>20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46" t="s">
        <v>210</v>
      </c>
      <c r="AU180" s="246" t="s">
        <v>86</v>
      </c>
      <c r="AV180" s="12" t="s">
        <v>86</v>
      </c>
      <c r="AW180" s="12" t="s">
        <v>33</v>
      </c>
      <c r="AX180" s="12" t="s">
        <v>77</v>
      </c>
      <c r="AY180" s="246" t="s">
        <v>204</v>
      </c>
    </row>
    <row r="181" spans="1:51" s="15" customFormat="1" ht="12">
      <c r="A181" s="15"/>
      <c r="B181" s="270"/>
      <c r="C181" s="271"/>
      <c r="D181" s="237" t="s">
        <v>210</v>
      </c>
      <c r="E181" s="272" t="s">
        <v>1</v>
      </c>
      <c r="F181" s="273" t="s">
        <v>2103</v>
      </c>
      <c r="G181" s="271"/>
      <c r="H181" s="272" t="s">
        <v>1</v>
      </c>
      <c r="I181" s="274"/>
      <c r="J181" s="271"/>
      <c r="K181" s="271"/>
      <c r="L181" s="275"/>
      <c r="M181" s="276"/>
      <c r="N181" s="277"/>
      <c r="O181" s="277"/>
      <c r="P181" s="277"/>
      <c r="Q181" s="277"/>
      <c r="R181" s="277"/>
      <c r="S181" s="277"/>
      <c r="T181" s="27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9" t="s">
        <v>210</v>
      </c>
      <c r="AU181" s="279" t="s">
        <v>86</v>
      </c>
      <c r="AV181" s="15" t="s">
        <v>8</v>
      </c>
      <c r="AW181" s="15" t="s">
        <v>33</v>
      </c>
      <c r="AX181" s="15" t="s">
        <v>77</v>
      </c>
      <c r="AY181" s="279" t="s">
        <v>204</v>
      </c>
    </row>
    <row r="182" spans="1:51" s="12" customFormat="1" ht="12">
      <c r="A182" s="12"/>
      <c r="B182" s="235"/>
      <c r="C182" s="236"/>
      <c r="D182" s="237" t="s">
        <v>210</v>
      </c>
      <c r="E182" s="238" t="s">
        <v>1</v>
      </c>
      <c r="F182" s="239" t="s">
        <v>249</v>
      </c>
      <c r="G182" s="236"/>
      <c r="H182" s="240">
        <v>20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46" t="s">
        <v>210</v>
      </c>
      <c r="AU182" s="246" t="s">
        <v>86</v>
      </c>
      <c r="AV182" s="12" t="s">
        <v>86</v>
      </c>
      <c r="AW182" s="12" t="s">
        <v>33</v>
      </c>
      <c r="AX182" s="12" t="s">
        <v>77</v>
      </c>
      <c r="AY182" s="246" t="s">
        <v>204</v>
      </c>
    </row>
    <row r="183" spans="1:51" s="13" customFormat="1" ht="12">
      <c r="A183" s="13"/>
      <c r="B183" s="247"/>
      <c r="C183" s="248"/>
      <c r="D183" s="237" t="s">
        <v>210</v>
      </c>
      <c r="E183" s="249" t="s">
        <v>1</v>
      </c>
      <c r="F183" s="250" t="s">
        <v>213</v>
      </c>
      <c r="G183" s="248"/>
      <c r="H183" s="251">
        <v>40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7" t="s">
        <v>210</v>
      </c>
      <c r="AU183" s="257" t="s">
        <v>86</v>
      </c>
      <c r="AV183" s="13" t="s">
        <v>209</v>
      </c>
      <c r="AW183" s="13" t="s">
        <v>33</v>
      </c>
      <c r="AX183" s="13" t="s">
        <v>8</v>
      </c>
      <c r="AY183" s="257" t="s">
        <v>204</v>
      </c>
    </row>
    <row r="184" spans="1:65" s="2" customFormat="1" ht="21.75" customHeight="1">
      <c r="A184" s="38"/>
      <c r="B184" s="39"/>
      <c r="C184" s="221" t="s">
        <v>488</v>
      </c>
      <c r="D184" s="221" t="s">
        <v>205</v>
      </c>
      <c r="E184" s="222" t="s">
        <v>2063</v>
      </c>
      <c r="F184" s="223" t="s">
        <v>2064</v>
      </c>
      <c r="G184" s="224" t="s">
        <v>473</v>
      </c>
      <c r="H184" s="225">
        <v>24</v>
      </c>
      <c r="I184" s="226"/>
      <c r="J184" s="227">
        <f>ROUND(I184*H184,0)</f>
        <v>0</v>
      </c>
      <c r="K184" s="228"/>
      <c r="L184" s="44"/>
      <c r="M184" s="229" t="s">
        <v>1</v>
      </c>
      <c r="N184" s="230" t="s">
        <v>42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209</v>
      </c>
      <c r="AT184" s="233" t="s">
        <v>205</v>
      </c>
      <c r="AU184" s="233" t="s">
        <v>86</v>
      </c>
      <c r="AY184" s="17" t="s">
        <v>204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</v>
      </c>
      <c r="BK184" s="234">
        <f>ROUND(I184*H184,0)</f>
        <v>0</v>
      </c>
      <c r="BL184" s="17" t="s">
        <v>209</v>
      </c>
      <c r="BM184" s="233" t="s">
        <v>544</v>
      </c>
    </row>
    <row r="185" spans="1:65" s="2" customFormat="1" ht="21.75" customHeight="1">
      <c r="A185" s="38"/>
      <c r="B185" s="39"/>
      <c r="C185" s="280" t="s">
        <v>573</v>
      </c>
      <c r="D185" s="280" t="s">
        <v>366</v>
      </c>
      <c r="E185" s="281" t="s">
        <v>2075</v>
      </c>
      <c r="F185" s="282" t="s">
        <v>2076</v>
      </c>
      <c r="G185" s="283" t="s">
        <v>473</v>
      </c>
      <c r="H185" s="284">
        <v>150</v>
      </c>
      <c r="I185" s="285"/>
      <c r="J185" s="286">
        <f>ROUND(I185*H185,0)</f>
        <v>0</v>
      </c>
      <c r="K185" s="287"/>
      <c r="L185" s="288"/>
      <c r="M185" s="289" t="s">
        <v>1</v>
      </c>
      <c r="N185" s="290" t="s">
        <v>42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223</v>
      </c>
      <c r="AT185" s="233" t="s">
        <v>366</v>
      </c>
      <c r="AU185" s="233" t="s">
        <v>86</v>
      </c>
      <c r="AY185" s="17" t="s">
        <v>204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</v>
      </c>
      <c r="BK185" s="234">
        <f>ROUND(I185*H185,0)</f>
        <v>0</v>
      </c>
      <c r="BL185" s="17" t="s">
        <v>209</v>
      </c>
      <c r="BM185" s="233" t="s">
        <v>548</v>
      </c>
    </row>
    <row r="186" spans="1:65" s="2" customFormat="1" ht="16.5" customHeight="1">
      <c r="A186" s="38"/>
      <c r="B186" s="39"/>
      <c r="C186" s="280" t="s">
        <v>491</v>
      </c>
      <c r="D186" s="280" t="s">
        <v>366</v>
      </c>
      <c r="E186" s="281" t="s">
        <v>2077</v>
      </c>
      <c r="F186" s="282" t="s">
        <v>2078</v>
      </c>
      <c r="G186" s="283" t="s">
        <v>374</v>
      </c>
      <c r="H186" s="284">
        <v>16</v>
      </c>
      <c r="I186" s="285"/>
      <c r="J186" s="286">
        <f>ROUND(I186*H186,0)</f>
        <v>0</v>
      </c>
      <c r="K186" s="287"/>
      <c r="L186" s="288"/>
      <c r="M186" s="289" t="s">
        <v>1</v>
      </c>
      <c r="N186" s="290" t="s">
        <v>42</v>
      </c>
      <c r="O186" s="9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223</v>
      </c>
      <c r="AT186" s="233" t="s">
        <v>366</v>
      </c>
      <c r="AU186" s="233" t="s">
        <v>86</v>
      </c>
      <c r="AY186" s="17" t="s">
        <v>204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</v>
      </c>
      <c r="BK186" s="234">
        <f>ROUND(I186*H186,0)</f>
        <v>0</v>
      </c>
      <c r="BL186" s="17" t="s">
        <v>209</v>
      </c>
      <c r="BM186" s="233" t="s">
        <v>2104</v>
      </c>
    </row>
    <row r="187" spans="1:65" s="2" customFormat="1" ht="16.5" customHeight="1">
      <c r="A187" s="38"/>
      <c r="B187" s="39"/>
      <c r="C187" s="280" t="s">
        <v>581</v>
      </c>
      <c r="D187" s="280" t="s">
        <v>366</v>
      </c>
      <c r="E187" s="281" t="s">
        <v>2105</v>
      </c>
      <c r="F187" s="282" t="s">
        <v>2106</v>
      </c>
      <c r="G187" s="283" t="s">
        <v>374</v>
      </c>
      <c r="H187" s="284">
        <v>12</v>
      </c>
      <c r="I187" s="285"/>
      <c r="J187" s="286">
        <f>ROUND(I187*H187,0)</f>
        <v>0</v>
      </c>
      <c r="K187" s="287"/>
      <c r="L187" s="288"/>
      <c r="M187" s="289" t="s">
        <v>1</v>
      </c>
      <c r="N187" s="290" t="s">
        <v>42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223</v>
      </c>
      <c r="AT187" s="233" t="s">
        <v>366</v>
      </c>
      <c r="AU187" s="233" t="s">
        <v>86</v>
      </c>
      <c r="AY187" s="17" t="s">
        <v>204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</v>
      </c>
      <c r="BK187" s="234">
        <f>ROUND(I187*H187,0)</f>
        <v>0</v>
      </c>
      <c r="BL187" s="17" t="s">
        <v>209</v>
      </c>
      <c r="BM187" s="233" t="s">
        <v>2107</v>
      </c>
    </row>
    <row r="188" spans="1:65" s="2" customFormat="1" ht="16.5" customHeight="1">
      <c r="A188" s="38"/>
      <c r="B188" s="39"/>
      <c r="C188" s="280" t="s">
        <v>498</v>
      </c>
      <c r="D188" s="280" t="s">
        <v>366</v>
      </c>
      <c r="E188" s="281" t="s">
        <v>2108</v>
      </c>
      <c r="F188" s="282" t="s">
        <v>2109</v>
      </c>
      <c r="G188" s="283" t="s">
        <v>374</v>
      </c>
      <c r="H188" s="284">
        <v>10</v>
      </c>
      <c r="I188" s="285"/>
      <c r="J188" s="286">
        <f>ROUND(I188*H188,0)</f>
        <v>0</v>
      </c>
      <c r="K188" s="287"/>
      <c r="L188" s="288"/>
      <c r="M188" s="289" t="s">
        <v>1</v>
      </c>
      <c r="N188" s="290" t="s">
        <v>42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223</v>
      </c>
      <c r="AT188" s="233" t="s">
        <v>366</v>
      </c>
      <c r="AU188" s="233" t="s">
        <v>86</v>
      </c>
      <c r="AY188" s="17" t="s">
        <v>204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</v>
      </c>
      <c r="BK188" s="234">
        <f>ROUND(I188*H188,0)</f>
        <v>0</v>
      </c>
      <c r="BL188" s="17" t="s">
        <v>209</v>
      </c>
      <c r="BM188" s="233" t="s">
        <v>2110</v>
      </c>
    </row>
    <row r="189" spans="1:65" s="2" customFormat="1" ht="16.5" customHeight="1">
      <c r="A189" s="38"/>
      <c r="B189" s="39"/>
      <c r="C189" s="280" t="s">
        <v>589</v>
      </c>
      <c r="D189" s="280" t="s">
        <v>366</v>
      </c>
      <c r="E189" s="281" t="s">
        <v>2111</v>
      </c>
      <c r="F189" s="282" t="s">
        <v>2112</v>
      </c>
      <c r="G189" s="283" t="s">
        <v>374</v>
      </c>
      <c r="H189" s="284">
        <v>10</v>
      </c>
      <c r="I189" s="285"/>
      <c r="J189" s="286">
        <f>ROUND(I189*H189,0)</f>
        <v>0</v>
      </c>
      <c r="K189" s="287"/>
      <c r="L189" s="288"/>
      <c r="M189" s="289" t="s">
        <v>1</v>
      </c>
      <c r="N189" s="290" t="s">
        <v>42</v>
      </c>
      <c r="O189" s="91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223</v>
      </c>
      <c r="AT189" s="233" t="s">
        <v>366</v>
      </c>
      <c r="AU189" s="233" t="s">
        <v>86</v>
      </c>
      <c r="AY189" s="17" t="s">
        <v>204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</v>
      </c>
      <c r="BK189" s="234">
        <f>ROUND(I189*H189,0)</f>
        <v>0</v>
      </c>
      <c r="BL189" s="17" t="s">
        <v>209</v>
      </c>
      <c r="BM189" s="233" t="s">
        <v>2113</v>
      </c>
    </row>
    <row r="190" spans="1:65" s="2" customFormat="1" ht="16.5" customHeight="1">
      <c r="A190" s="38"/>
      <c r="B190" s="39"/>
      <c r="C190" s="280" t="s">
        <v>506</v>
      </c>
      <c r="D190" s="280" t="s">
        <v>366</v>
      </c>
      <c r="E190" s="281" t="s">
        <v>2114</v>
      </c>
      <c r="F190" s="282" t="s">
        <v>2115</v>
      </c>
      <c r="G190" s="283" t="s">
        <v>374</v>
      </c>
      <c r="H190" s="284">
        <v>8</v>
      </c>
      <c r="I190" s="285"/>
      <c r="J190" s="286">
        <f>ROUND(I190*H190,0)</f>
        <v>0</v>
      </c>
      <c r="K190" s="287"/>
      <c r="L190" s="288"/>
      <c r="M190" s="289" t="s">
        <v>1</v>
      </c>
      <c r="N190" s="290" t="s">
        <v>42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223</v>
      </c>
      <c r="AT190" s="233" t="s">
        <v>366</v>
      </c>
      <c r="AU190" s="233" t="s">
        <v>86</v>
      </c>
      <c r="AY190" s="17" t="s">
        <v>204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</v>
      </c>
      <c r="BK190" s="234">
        <f>ROUND(I190*H190,0)</f>
        <v>0</v>
      </c>
      <c r="BL190" s="17" t="s">
        <v>209</v>
      </c>
      <c r="BM190" s="233" t="s">
        <v>2116</v>
      </c>
    </row>
    <row r="191" spans="1:65" s="2" customFormat="1" ht="16.5" customHeight="1">
      <c r="A191" s="38"/>
      <c r="B191" s="39"/>
      <c r="C191" s="280" t="s">
        <v>599</v>
      </c>
      <c r="D191" s="280" t="s">
        <v>366</v>
      </c>
      <c r="E191" s="281" t="s">
        <v>2117</v>
      </c>
      <c r="F191" s="282" t="s">
        <v>2118</v>
      </c>
      <c r="G191" s="283" t="s">
        <v>374</v>
      </c>
      <c r="H191" s="284">
        <v>46</v>
      </c>
      <c r="I191" s="285"/>
      <c r="J191" s="286">
        <f>ROUND(I191*H191,0)</f>
        <v>0</v>
      </c>
      <c r="K191" s="287"/>
      <c r="L191" s="288"/>
      <c r="M191" s="289" t="s">
        <v>1</v>
      </c>
      <c r="N191" s="290" t="s">
        <v>42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223</v>
      </c>
      <c r="AT191" s="233" t="s">
        <v>366</v>
      </c>
      <c r="AU191" s="233" t="s">
        <v>86</v>
      </c>
      <c r="AY191" s="17" t="s">
        <v>204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</v>
      </c>
      <c r="BK191" s="234">
        <f>ROUND(I191*H191,0)</f>
        <v>0</v>
      </c>
      <c r="BL191" s="17" t="s">
        <v>209</v>
      </c>
      <c r="BM191" s="233" t="s">
        <v>2119</v>
      </c>
    </row>
    <row r="192" spans="1:65" s="2" customFormat="1" ht="21.75" customHeight="1">
      <c r="A192" s="38"/>
      <c r="B192" s="39"/>
      <c r="C192" s="221" t="s">
        <v>604</v>
      </c>
      <c r="D192" s="221" t="s">
        <v>205</v>
      </c>
      <c r="E192" s="222" t="s">
        <v>2120</v>
      </c>
      <c r="F192" s="223" t="s">
        <v>2121</v>
      </c>
      <c r="G192" s="224" t="s">
        <v>274</v>
      </c>
      <c r="H192" s="225">
        <v>24</v>
      </c>
      <c r="I192" s="226"/>
      <c r="J192" s="227">
        <f>ROUND(I192*H192,0)</f>
        <v>0</v>
      </c>
      <c r="K192" s="228"/>
      <c r="L192" s="44"/>
      <c r="M192" s="229" t="s">
        <v>1</v>
      </c>
      <c r="N192" s="230" t="s">
        <v>42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209</v>
      </c>
      <c r="AT192" s="233" t="s">
        <v>205</v>
      </c>
      <c r="AU192" s="233" t="s">
        <v>86</v>
      </c>
      <c r="AY192" s="17" t="s">
        <v>204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</v>
      </c>
      <c r="BK192" s="234">
        <f>ROUND(I192*H192,0)</f>
        <v>0</v>
      </c>
      <c r="BL192" s="17" t="s">
        <v>209</v>
      </c>
      <c r="BM192" s="233" t="s">
        <v>554</v>
      </c>
    </row>
    <row r="193" spans="1:65" s="2" customFormat="1" ht="16.5" customHeight="1">
      <c r="A193" s="38"/>
      <c r="B193" s="39"/>
      <c r="C193" s="280" t="s">
        <v>609</v>
      </c>
      <c r="D193" s="280" t="s">
        <v>366</v>
      </c>
      <c r="E193" s="281" t="s">
        <v>2122</v>
      </c>
      <c r="F193" s="282" t="s">
        <v>2123</v>
      </c>
      <c r="G193" s="283" t="s">
        <v>274</v>
      </c>
      <c r="H193" s="284">
        <v>24</v>
      </c>
      <c r="I193" s="285"/>
      <c r="J193" s="286">
        <f>ROUND(I193*H193,0)</f>
        <v>0</v>
      </c>
      <c r="K193" s="287"/>
      <c r="L193" s="288"/>
      <c r="M193" s="289" t="s">
        <v>1</v>
      </c>
      <c r="N193" s="290" t="s">
        <v>42</v>
      </c>
      <c r="O193" s="91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223</v>
      </c>
      <c r="AT193" s="233" t="s">
        <v>366</v>
      </c>
      <c r="AU193" s="233" t="s">
        <v>86</v>
      </c>
      <c r="AY193" s="17" t="s">
        <v>204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</v>
      </c>
      <c r="BK193" s="234">
        <f>ROUND(I193*H193,0)</f>
        <v>0</v>
      </c>
      <c r="BL193" s="17" t="s">
        <v>209</v>
      </c>
      <c r="BM193" s="233" t="s">
        <v>558</v>
      </c>
    </row>
    <row r="194" spans="1:65" s="2" customFormat="1" ht="21.75" customHeight="1">
      <c r="A194" s="38"/>
      <c r="B194" s="39"/>
      <c r="C194" s="221" t="s">
        <v>518</v>
      </c>
      <c r="D194" s="221" t="s">
        <v>205</v>
      </c>
      <c r="E194" s="222" t="s">
        <v>2124</v>
      </c>
      <c r="F194" s="223" t="s">
        <v>2125</v>
      </c>
      <c r="G194" s="224" t="s">
        <v>274</v>
      </c>
      <c r="H194" s="225">
        <v>4</v>
      </c>
      <c r="I194" s="226"/>
      <c r="J194" s="227">
        <f>ROUND(I194*H194,0)</f>
        <v>0</v>
      </c>
      <c r="K194" s="228"/>
      <c r="L194" s="44"/>
      <c r="M194" s="229" t="s">
        <v>1</v>
      </c>
      <c r="N194" s="230" t="s">
        <v>42</v>
      </c>
      <c r="O194" s="9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209</v>
      </c>
      <c r="AT194" s="233" t="s">
        <v>205</v>
      </c>
      <c r="AU194" s="233" t="s">
        <v>86</v>
      </c>
      <c r="AY194" s="17" t="s">
        <v>204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</v>
      </c>
      <c r="BK194" s="234">
        <f>ROUND(I194*H194,0)</f>
        <v>0</v>
      </c>
      <c r="BL194" s="17" t="s">
        <v>209</v>
      </c>
      <c r="BM194" s="233" t="s">
        <v>580</v>
      </c>
    </row>
    <row r="195" spans="1:65" s="2" customFormat="1" ht="16.5" customHeight="1">
      <c r="A195" s="38"/>
      <c r="B195" s="39"/>
      <c r="C195" s="280" t="s">
        <v>618</v>
      </c>
      <c r="D195" s="280" t="s">
        <v>366</v>
      </c>
      <c r="E195" s="281" t="s">
        <v>2126</v>
      </c>
      <c r="F195" s="282" t="s">
        <v>2127</v>
      </c>
      <c r="G195" s="283" t="s">
        <v>274</v>
      </c>
      <c r="H195" s="284">
        <v>4</v>
      </c>
      <c r="I195" s="285"/>
      <c r="J195" s="286">
        <f>ROUND(I195*H195,0)</f>
        <v>0</v>
      </c>
      <c r="K195" s="287"/>
      <c r="L195" s="288"/>
      <c r="M195" s="289" t="s">
        <v>1</v>
      </c>
      <c r="N195" s="290" t="s">
        <v>42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223</v>
      </c>
      <c r="AT195" s="233" t="s">
        <v>366</v>
      </c>
      <c r="AU195" s="233" t="s">
        <v>86</v>
      </c>
      <c r="AY195" s="17" t="s">
        <v>204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</v>
      </c>
      <c r="BK195" s="234">
        <f>ROUND(I195*H195,0)</f>
        <v>0</v>
      </c>
      <c r="BL195" s="17" t="s">
        <v>209</v>
      </c>
      <c r="BM195" s="233" t="s">
        <v>588</v>
      </c>
    </row>
    <row r="196" spans="1:65" s="2" customFormat="1" ht="21.75" customHeight="1">
      <c r="A196" s="38"/>
      <c r="B196" s="39"/>
      <c r="C196" s="221" t="s">
        <v>524</v>
      </c>
      <c r="D196" s="221" t="s">
        <v>205</v>
      </c>
      <c r="E196" s="222" t="s">
        <v>2128</v>
      </c>
      <c r="F196" s="223" t="s">
        <v>2129</v>
      </c>
      <c r="G196" s="224" t="s">
        <v>274</v>
      </c>
      <c r="H196" s="225">
        <v>24</v>
      </c>
      <c r="I196" s="226"/>
      <c r="J196" s="227">
        <f>ROUND(I196*H196,0)</f>
        <v>0</v>
      </c>
      <c r="K196" s="228"/>
      <c r="L196" s="44"/>
      <c r="M196" s="229" t="s">
        <v>1</v>
      </c>
      <c r="N196" s="230" t="s">
        <v>42</v>
      </c>
      <c r="O196" s="91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3" t="s">
        <v>209</v>
      </c>
      <c r="AT196" s="233" t="s">
        <v>205</v>
      </c>
      <c r="AU196" s="233" t="s">
        <v>86</v>
      </c>
      <c r="AY196" s="17" t="s">
        <v>204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8</v>
      </c>
      <c r="BK196" s="234">
        <f>ROUND(I196*H196,0)</f>
        <v>0</v>
      </c>
      <c r="BL196" s="17" t="s">
        <v>209</v>
      </c>
      <c r="BM196" s="233" t="s">
        <v>592</v>
      </c>
    </row>
    <row r="197" spans="1:65" s="2" customFormat="1" ht="33" customHeight="1">
      <c r="A197" s="38"/>
      <c r="B197" s="39"/>
      <c r="C197" s="280" t="s">
        <v>626</v>
      </c>
      <c r="D197" s="280" t="s">
        <v>366</v>
      </c>
      <c r="E197" s="281" t="s">
        <v>2130</v>
      </c>
      <c r="F197" s="282" t="s">
        <v>2131</v>
      </c>
      <c r="G197" s="283" t="s">
        <v>274</v>
      </c>
      <c r="H197" s="284">
        <v>24</v>
      </c>
      <c r="I197" s="285"/>
      <c r="J197" s="286">
        <f>ROUND(I197*H197,0)</f>
        <v>0</v>
      </c>
      <c r="K197" s="287"/>
      <c r="L197" s="288"/>
      <c r="M197" s="289" t="s">
        <v>1</v>
      </c>
      <c r="N197" s="290" t="s">
        <v>42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223</v>
      </c>
      <c r="AT197" s="233" t="s">
        <v>366</v>
      </c>
      <c r="AU197" s="233" t="s">
        <v>86</v>
      </c>
      <c r="AY197" s="17" t="s">
        <v>204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</v>
      </c>
      <c r="BK197" s="234">
        <f>ROUND(I197*H197,0)</f>
        <v>0</v>
      </c>
      <c r="BL197" s="17" t="s">
        <v>209</v>
      </c>
      <c r="BM197" s="233" t="s">
        <v>596</v>
      </c>
    </row>
    <row r="198" spans="1:65" s="2" customFormat="1" ht="21.75" customHeight="1">
      <c r="A198" s="38"/>
      <c r="B198" s="39"/>
      <c r="C198" s="221" t="s">
        <v>527</v>
      </c>
      <c r="D198" s="221" t="s">
        <v>205</v>
      </c>
      <c r="E198" s="222" t="s">
        <v>2132</v>
      </c>
      <c r="F198" s="223" t="s">
        <v>2133</v>
      </c>
      <c r="G198" s="224" t="s">
        <v>274</v>
      </c>
      <c r="H198" s="225">
        <v>2</v>
      </c>
      <c r="I198" s="226"/>
      <c r="J198" s="227">
        <f>ROUND(I198*H198,0)</f>
        <v>0</v>
      </c>
      <c r="K198" s="228"/>
      <c r="L198" s="44"/>
      <c r="M198" s="229" t="s">
        <v>1</v>
      </c>
      <c r="N198" s="230" t="s">
        <v>42</v>
      </c>
      <c r="O198" s="91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209</v>
      </c>
      <c r="AT198" s="233" t="s">
        <v>205</v>
      </c>
      <c r="AU198" s="233" t="s">
        <v>86</v>
      </c>
      <c r="AY198" s="17" t="s">
        <v>204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</v>
      </c>
      <c r="BK198" s="234">
        <f>ROUND(I198*H198,0)</f>
        <v>0</v>
      </c>
      <c r="BL198" s="17" t="s">
        <v>209</v>
      </c>
      <c r="BM198" s="233" t="s">
        <v>791</v>
      </c>
    </row>
    <row r="199" spans="1:65" s="2" customFormat="1" ht="21.75" customHeight="1">
      <c r="A199" s="38"/>
      <c r="B199" s="39"/>
      <c r="C199" s="280" t="s">
        <v>633</v>
      </c>
      <c r="D199" s="280" t="s">
        <v>366</v>
      </c>
      <c r="E199" s="281" t="s">
        <v>2134</v>
      </c>
      <c r="F199" s="282" t="s">
        <v>2135</v>
      </c>
      <c r="G199" s="283" t="s">
        <v>274</v>
      </c>
      <c r="H199" s="284">
        <v>2</v>
      </c>
      <c r="I199" s="285"/>
      <c r="J199" s="286">
        <f>ROUND(I199*H199,0)</f>
        <v>0</v>
      </c>
      <c r="K199" s="287"/>
      <c r="L199" s="288"/>
      <c r="M199" s="289" t="s">
        <v>1</v>
      </c>
      <c r="N199" s="290" t="s">
        <v>42</v>
      </c>
      <c r="O199" s="91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223</v>
      </c>
      <c r="AT199" s="233" t="s">
        <v>366</v>
      </c>
      <c r="AU199" s="233" t="s">
        <v>86</v>
      </c>
      <c r="AY199" s="17" t="s">
        <v>204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</v>
      </c>
      <c r="BK199" s="234">
        <f>ROUND(I199*H199,0)</f>
        <v>0</v>
      </c>
      <c r="BL199" s="17" t="s">
        <v>209</v>
      </c>
      <c r="BM199" s="233" t="s">
        <v>799</v>
      </c>
    </row>
    <row r="200" spans="1:65" s="2" customFormat="1" ht="21.75" customHeight="1">
      <c r="A200" s="38"/>
      <c r="B200" s="39"/>
      <c r="C200" s="221" t="s">
        <v>530</v>
      </c>
      <c r="D200" s="221" t="s">
        <v>205</v>
      </c>
      <c r="E200" s="222" t="s">
        <v>2136</v>
      </c>
      <c r="F200" s="223" t="s">
        <v>2137</v>
      </c>
      <c r="G200" s="224" t="s">
        <v>473</v>
      </c>
      <c r="H200" s="225">
        <v>42</v>
      </c>
      <c r="I200" s="226"/>
      <c r="J200" s="227">
        <f>ROUND(I200*H200,0)</f>
        <v>0</v>
      </c>
      <c r="K200" s="228"/>
      <c r="L200" s="44"/>
      <c r="M200" s="229" t="s">
        <v>1</v>
      </c>
      <c r="N200" s="230" t="s">
        <v>42</v>
      </c>
      <c r="O200" s="91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240</v>
      </c>
      <c r="AT200" s="233" t="s">
        <v>205</v>
      </c>
      <c r="AU200" s="233" t="s">
        <v>86</v>
      </c>
      <c r="AY200" s="17" t="s">
        <v>204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</v>
      </c>
      <c r="BK200" s="234">
        <f>ROUND(I200*H200,0)</f>
        <v>0</v>
      </c>
      <c r="BL200" s="17" t="s">
        <v>240</v>
      </c>
      <c r="BM200" s="233" t="s">
        <v>2138</v>
      </c>
    </row>
    <row r="201" spans="1:65" s="2" customFormat="1" ht="16.5" customHeight="1">
      <c r="A201" s="38"/>
      <c r="B201" s="39"/>
      <c r="C201" s="280" t="s">
        <v>640</v>
      </c>
      <c r="D201" s="280" t="s">
        <v>366</v>
      </c>
      <c r="E201" s="281" t="s">
        <v>2139</v>
      </c>
      <c r="F201" s="282" t="s">
        <v>2140</v>
      </c>
      <c r="G201" s="283" t="s">
        <v>274</v>
      </c>
      <c r="H201" s="284">
        <v>42</v>
      </c>
      <c r="I201" s="285"/>
      <c r="J201" s="286">
        <f>ROUND(I201*H201,0)</f>
        <v>0</v>
      </c>
      <c r="K201" s="287"/>
      <c r="L201" s="288"/>
      <c r="M201" s="289" t="s">
        <v>1</v>
      </c>
      <c r="N201" s="290" t="s">
        <v>42</v>
      </c>
      <c r="O201" s="91"/>
      <c r="P201" s="231">
        <f>O201*H201</f>
        <v>0</v>
      </c>
      <c r="Q201" s="231">
        <v>0.02289</v>
      </c>
      <c r="R201" s="231">
        <f>Q201*H201</f>
        <v>0.96138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488</v>
      </c>
      <c r="AT201" s="233" t="s">
        <v>366</v>
      </c>
      <c r="AU201" s="233" t="s">
        <v>86</v>
      </c>
      <c r="AY201" s="17" t="s">
        <v>204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</v>
      </c>
      <c r="BK201" s="234">
        <f>ROUND(I201*H201,0)</f>
        <v>0</v>
      </c>
      <c r="BL201" s="17" t="s">
        <v>240</v>
      </c>
      <c r="BM201" s="233" t="s">
        <v>2141</v>
      </c>
    </row>
    <row r="202" spans="1:65" s="2" customFormat="1" ht="16.5" customHeight="1">
      <c r="A202" s="38"/>
      <c r="B202" s="39"/>
      <c r="C202" s="221" t="s">
        <v>534</v>
      </c>
      <c r="D202" s="221" t="s">
        <v>205</v>
      </c>
      <c r="E202" s="222" t="s">
        <v>2142</v>
      </c>
      <c r="F202" s="223" t="s">
        <v>2143</v>
      </c>
      <c r="G202" s="224" t="s">
        <v>374</v>
      </c>
      <c r="H202" s="225">
        <v>4</v>
      </c>
      <c r="I202" s="226"/>
      <c r="J202" s="227">
        <f>ROUND(I202*H202,0)</f>
        <v>0</v>
      </c>
      <c r="K202" s="228"/>
      <c r="L202" s="44"/>
      <c r="M202" s="229" t="s">
        <v>1</v>
      </c>
      <c r="N202" s="230" t="s">
        <v>42</v>
      </c>
      <c r="O202" s="91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240</v>
      </c>
      <c r="AT202" s="233" t="s">
        <v>205</v>
      </c>
      <c r="AU202" s="233" t="s">
        <v>86</v>
      </c>
      <c r="AY202" s="17" t="s">
        <v>204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</v>
      </c>
      <c r="BK202" s="234">
        <f>ROUND(I202*H202,0)</f>
        <v>0</v>
      </c>
      <c r="BL202" s="17" t="s">
        <v>240</v>
      </c>
      <c r="BM202" s="233" t="s">
        <v>2144</v>
      </c>
    </row>
    <row r="203" spans="1:65" s="2" customFormat="1" ht="16.5" customHeight="1">
      <c r="A203" s="38"/>
      <c r="B203" s="39"/>
      <c r="C203" s="221" t="s">
        <v>647</v>
      </c>
      <c r="D203" s="221" t="s">
        <v>205</v>
      </c>
      <c r="E203" s="222" t="s">
        <v>2145</v>
      </c>
      <c r="F203" s="223" t="s">
        <v>2146</v>
      </c>
      <c r="G203" s="224" t="s">
        <v>374</v>
      </c>
      <c r="H203" s="225">
        <v>1</v>
      </c>
      <c r="I203" s="226"/>
      <c r="J203" s="227">
        <f>ROUND(I203*H203,0)</f>
        <v>0</v>
      </c>
      <c r="K203" s="228"/>
      <c r="L203" s="44"/>
      <c r="M203" s="229" t="s">
        <v>1</v>
      </c>
      <c r="N203" s="230" t="s">
        <v>42</v>
      </c>
      <c r="O203" s="91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240</v>
      </c>
      <c r="AT203" s="233" t="s">
        <v>205</v>
      </c>
      <c r="AU203" s="233" t="s">
        <v>86</v>
      </c>
      <c r="AY203" s="17" t="s">
        <v>204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</v>
      </c>
      <c r="BK203" s="234">
        <f>ROUND(I203*H203,0)</f>
        <v>0</v>
      </c>
      <c r="BL203" s="17" t="s">
        <v>240</v>
      </c>
      <c r="BM203" s="233" t="s">
        <v>2147</v>
      </c>
    </row>
    <row r="204" spans="1:63" s="11" customFormat="1" ht="22.8" customHeight="1">
      <c r="A204" s="11"/>
      <c r="B204" s="207"/>
      <c r="C204" s="208"/>
      <c r="D204" s="209" t="s">
        <v>76</v>
      </c>
      <c r="E204" s="268" t="s">
        <v>2148</v>
      </c>
      <c r="F204" s="268" t="s">
        <v>2149</v>
      </c>
      <c r="G204" s="208"/>
      <c r="H204" s="208"/>
      <c r="I204" s="211"/>
      <c r="J204" s="269">
        <f>BK204</f>
        <v>0</v>
      </c>
      <c r="K204" s="208"/>
      <c r="L204" s="213"/>
      <c r="M204" s="214"/>
      <c r="N204" s="215"/>
      <c r="O204" s="215"/>
      <c r="P204" s="216">
        <f>P205+SUM(P206:P211)</f>
        <v>0</v>
      </c>
      <c r="Q204" s="215"/>
      <c r="R204" s="216">
        <f>R205+SUM(R206:R211)</f>
        <v>0</v>
      </c>
      <c r="S204" s="215"/>
      <c r="T204" s="217">
        <f>T205+SUM(T206:T211)</f>
        <v>0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R204" s="218" t="s">
        <v>8</v>
      </c>
      <c r="AT204" s="219" t="s">
        <v>76</v>
      </c>
      <c r="AU204" s="219" t="s">
        <v>8</v>
      </c>
      <c r="AY204" s="218" t="s">
        <v>204</v>
      </c>
      <c r="BK204" s="220">
        <f>BK205+SUM(BK206:BK211)</f>
        <v>0</v>
      </c>
    </row>
    <row r="205" spans="1:65" s="2" customFormat="1" ht="21.75" customHeight="1">
      <c r="A205" s="38"/>
      <c r="B205" s="39"/>
      <c r="C205" s="221" t="s">
        <v>537</v>
      </c>
      <c r="D205" s="221" t="s">
        <v>205</v>
      </c>
      <c r="E205" s="222" t="s">
        <v>2063</v>
      </c>
      <c r="F205" s="223" t="s">
        <v>2064</v>
      </c>
      <c r="G205" s="224" t="s">
        <v>473</v>
      </c>
      <c r="H205" s="225">
        <v>50</v>
      </c>
      <c r="I205" s="226"/>
      <c r="J205" s="227">
        <f>ROUND(I205*H205,0)</f>
        <v>0</v>
      </c>
      <c r="K205" s="228"/>
      <c r="L205" s="44"/>
      <c r="M205" s="229" t="s">
        <v>1</v>
      </c>
      <c r="N205" s="230" t="s">
        <v>42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209</v>
      </c>
      <c r="AT205" s="233" t="s">
        <v>205</v>
      </c>
      <c r="AU205" s="233" t="s">
        <v>86</v>
      </c>
      <c r="AY205" s="17" t="s">
        <v>204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</v>
      </c>
      <c r="BK205" s="234">
        <f>ROUND(I205*H205,0)</f>
        <v>0</v>
      </c>
      <c r="BL205" s="17" t="s">
        <v>209</v>
      </c>
      <c r="BM205" s="233" t="s">
        <v>702</v>
      </c>
    </row>
    <row r="206" spans="1:65" s="2" customFormat="1" ht="16.5" customHeight="1">
      <c r="A206" s="38"/>
      <c r="B206" s="39"/>
      <c r="C206" s="280" t="s">
        <v>654</v>
      </c>
      <c r="D206" s="280" t="s">
        <v>366</v>
      </c>
      <c r="E206" s="281" t="s">
        <v>2077</v>
      </c>
      <c r="F206" s="282" t="s">
        <v>2078</v>
      </c>
      <c r="G206" s="283" t="s">
        <v>374</v>
      </c>
      <c r="H206" s="284">
        <v>14</v>
      </c>
      <c r="I206" s="285"/>
      <c r="J206" s="286">
        <f>ROUND(I206*H206,0)</f>
        <v>0</v>
      </c>
      <c r="K206" s="287"/>
      <c r="L206" s="288"/>
      <c r="M206" s="289" t="s">
        <v>1</v>
      </c>
      <c r="N206" s="290" t="s">
        <v>42</v>
      </c>
      <c r="O206" s="91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223</v>
      </c>
      <c r="AT206" s="233" t="s">
        <v>366</v>
      </c>
      <c r="AU206" s="233" t="s">
        <v>86</v>
      </c>
      <c r="AY206" s="17" t="s">
        <v>204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</v>
      </c>
      <c r="BK206" s="234">
        <f>ROUND(I206*H206,0)</f>
        <v>0</v>
      </c>
      <c r="BL206" s="17" t="s">
        <v>209</v>
      </c>
      <c r="BM206" s="233" t="s">
        <v>2150</v>
      </c>
    </row>
    <row r="207" spans="1:65" s="2" customFormat="1" ht="33" customHeight="1">
      <c r="A207" s="38"/>
      <c r="B207" s="39"/>
      <c r="C207" s="221" t="s">
        <v>540</v>
      </c>
      <c r="D207" s="221" t="s">
        <v>205</v>
      </c>
      <c r="E207" s="222" t="s">
        <v>2065</v>
      </c>
      <c r="F207" s="223" t="s">
        <v>2066</v>
      </c>
      <c r="G207" s="224" t="s">
        <v>274</v>
      </c>
      <c r="H207" s="225">
        <v>4</v>
      </c>
      <c r="I207" s="226"/>
      <c r="J207" s="227">
        <f>ROUND(I207*H207,0)</f>
        <v>0</v>
      </c>
      <c r="K207" s="228"/>
      <c r="L207" s="44"/>
      <c r="M207" s="229" t="s">
        <v>1</v>
      </c>
      <c r="N207" s="230" t="s">
        <v>42</v>
      </c>
      <c r="O207" s="91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3" t="s">
        <v>209</v>
      </c>
      <c r="AT207" s="233" t="s">
        <v>205</v>
      </c>
      <c r="AU207" s="233" t="s">
        <v>86</v>
      </c>
      <c r="AY207" s="17" t="s">
        <v>204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8</v>
      </c>
      <c r="BK207" s="234">
        <f>ROUND(I207*H207,0)</f>
        <v>0</v>
      </c>
      <c r="BL207" s="17" t="s">
        <v>209</v>
      </c>
      <c r="BM207" s="233" t="s">
        <v>707</v>
      </c>
    </row>
    <row r="208" spans="1:65" s="2" customFormat="1" ht="21.75" customHeight="1">
      <c r="A208" s="38"/>
      <c r="B208" s="39"/>
      <c r="C208" s="280" t="s">
        <v>662</v>
      </c>
      <c r="D208" s="280" t="s">
        <v>366</v>
      </c>
      <c r="E208" s="281" t="s">
        <v>2067</v>
      </c>
      <c r="F208" s="282" t="s">
        <v>2068</v>
      </c>
      <c r="G208" s="283" t="s">
        <v>274</v>
      </c>
      <c r="H208" s="284">
        <v>2</v>
      </c>
      <c r="I208" s="285"/>
      <c r="J208" s="286">
        <f>ROUND(I208*H208,0)</f>
        <v>0</v>
      </c>
      <c r="K208" s="287"/>
      <c r="L208" s="288"/>
      <c r="M208" s="289" t="s">
        <v>1</v>
      </c>
      <c r="N208" s="290" t="s">
        <v>42</v>
      </c>
      <c r="O208" s="91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223</v>
      </c>
      <c r="AT208" s="233" t="s">
        <v>366</v>
      </c>
      <c r="AU208" s="233" t="s">
        <v>86</v>
      </c>
      <c r="AY208" s="17" t="s">
        <v>204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</v>
      </c>
      <c r="BK208" s="234">
        <f>ROUND(I208*H208,0)</f>
        <v>0</v>
      </c>
      <c r="BL208" s="17" t="s">
        <v>209</v>
      </c>
      <c r="BM208" s="233" t="s">
        <v>712</v>
      </c>
    </row>
    <row r="209" spans="1:65" s="2" customFormat="1" ht="16.5" customHeight="1">
      <c r="A209" s="38"/>
      <c r="B209" s="39"/>
      <c r="C209" s="280" t="s">
        <v>673</v>
      </c>
      <c r="D209" s="280" t="s">
        <v>366</v>
      </c>
      <c r="E209" s="281" t="s">
        <v>2069</v>
      </c>
      <c r="F209" s="282" t="s">
        <v>2151</v>
      </c>
      <c r="G209" s="283" t="s">
        <v>274</v>
      </c>
      <c r="H209" s="284">
        <v>2</v>
      </c>
      <c r="I209" s="285"/>
      <c r="J209" s="286">
        <f>ROUND(I209*H209,0)</f>
        <v>0</v>
      </c>
      <c r="K209" s="287"/>
      <c r="L209" s="288"/>
      <c r="M209" s="289" t="s">
        <v>1</v>
      </c>
      <c r="N209" s="290" t="s">
        <v>42</v>
      </c>
      <c r="O209" s="91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223</v>
      </c>
      <c r="AT209" s="233" t="s">
        <v>366</v>
      </c>
      <c r="AU209" s="233" t="s">
        <v>86</v>
      </c>
      <c r="AY209" s="17" t="s">
        <v>204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</v>
      </c>
      <c r="BK209" s="234">
        <f>ROUND(I209*H209,0)</f>
        <v>0</v>
      </c>
      <c r="BL209" s="17" t="s">
        <v>209</v>
      </c>
      <c r="BM209" s="233" t="s">
        <v>2152</v>
      </c>
    </row>
    <row r="210" spans="1:65" s="2" customFormat="1" ht="21.75" customHeight="1">
      <c r="A210" s="38"/>
      <c r="B210" s="39"/>
      <c r="C210" s="280" t="s">
        <v>677</v>
      </c>
      <c r="D210" s="280" t="s">
        <v>366</v>
      </c>
      <c r="E210" s="281" t="s">
        <v>2075</v>
      </c>
      <c r="F210" s="282" t="s">
        <v>2076</v>
      </c>
      <c r="G210" s="283" t="s">
        <v>473</v>
      </c>
      <c r="H210" s="284">
        <v>50</v>
      </c>
      <c r="I210" s="285"/>
      <c r="J210" s="286">
        <f>ROUND(I210*H210,0)</f>
        <v>0</v>
      </c>
      <c r="K210" s="287"/>
      <c r="L210" s="288"/>
      <c r="M210" s="289" t="s">
        <v>1</v>
      </c>
      <c r="N210" s="290" t="s">
        <v>42</v>
      </c>
      <c r="O210" s="91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223</v>
      </c>
      <c r="AT210" s="233" t="s">
        <v>366</v>
      </c>
      <c r="AU210" s="233" t="s">
        <v>86</v>
      </c>
      <c r="AY210" s="17" t="s">
        <v>204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</v>
      </c>
      <c r="BK210" s="234">
        <f>ROUND(I210*H210,0)</f>
        <v>0</v>
      </c>
      <c r="BL210" s="17" t="s">
        <v>209</v>
      </c>
      <c r="BM210" s="233" t="s">
        <v>833</v>
      </c>
    </row>
    <row r="211" spans="1:63" s="11" customFormat="1" ht="20.85" customHeight="1">
      <c r="A211" s="11"/>
      <c r="B211" s="207"/>
      <c r="C211" s="208"/>
      <c r="D211" s="209" t="s">
        <v>76</v>
      </c>
      <c r="E211" s="268" t="s">
        <v>2153</v>
      </c>
      <c r="F211" s="268" t="s">
        <v>2154</v>
      </c>
      <c r="G211" s="208"/>
      <c r="H211" s="208"/>
      <c r="I211" s="211"/>
      <c r="J211" s="269">
        <f>BK211</f>
        <v>0</v>
      </c>
      <c r="K211" s="208"/>
      <c r="L211" s="213"/>
      <c r="M211" s="214"/>
      <c r="N211" s="215"/>
      <c r="O211" s="215"/>
      <c r="P211" s="216">
        <f>SUM(P212:P214)</f>
        <v>0</v>
      </c>
      <c r="Q211" s="215"/>
      <c r="R211" s="216">
        <f>SUM(R212:R214)</f>
        <v>0</v>
      </c>
      <c r="S211" s="215"/>
      <c r="T211" s="217">
        <f>SUM(T212:T214)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18" t="s">
        <v>209</v>
      </c>
      <c r="AT211" s="219" t="s">
        <v>76</v>
      </c>
      <c r="AU211" s="219" t="s">
        <v>86</v>
      </c>
      <c r="AY211" s="218" t="s">
        <v>204</v>
      </c>
      <c r="BK211" s="220">
        <f>SUM(BK212:BK214)</f>
        <v>0</v>
      </c>
    </row>
    <row r="212" spans="1:65" s="2" customFormat="1" ht="16.5" customHeight="1">
      <c r="A212" s="38"/>
      <c r="B212" s="39"/>
      <c r="C212" s="221" t="s">
        <v>544</v>
      </c>
      <c r="D212" s="221" t="s">
        <v>205</v>
      </c>
      <c r="E212" s="222" t="s">
        <v>2155</v>
      </c>
      <c r="F212" s="223" t="s">
        <v>2156</v>
      </c>
      <c r="G212" s="224" t="s">
        <v>616</v>
      </c>
      <c r="H212" s="225">
        <v>1</v>
      </c>
      <c r="I212" s="226"/>
      <c r="J212" s="227">
        <f>ROUND(I212*H212,0)</f>
        <v>0</v>
      </c>
      <c r="K212" s="228"/>
      <c r="L212" s="44"/>
      <c r="M212" s="229" t="s">
        <v>1</v>
      </c>
      <c r="N212" s="230" t="s">
        <v>42</v>
      </c>
      <c r="O212" s="91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1776</v>
      </c>
      <c r="AT212" s="233" t="s">
        <v>205</v>
      </c>
      <c r="AU212" s="233" t="s">
        <v>118</v>
      </c>
      <c r="AY212" s="17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</v>
      </c>
      <c r="BK212" s="234">
        <f>ROUND(I212*H212,0)</f>
        <v>0</v>
      </c>
      <c r="BL212" s="17" t="s">
        <v>1776</v>
      </c>
      <c r="BM212" s="233" t="s">
        <v>720</v>
      </c>
    </row>
    <row r="213" spans="1:65" s="2" customFormat="1" ht="16.5" customHeight="1">
      <c r="A213" s="38"/>
      <c r="B213" s="39"/>
      <c r="C213" s="221" t="s">
        <v>686</v>
      </c>
      <c r="D213" s="221" t="s">
        <v>205</v>
      </c>
      <c r="E213" s="222" t="s">
        <v>2157</v>
      </c>
      <c r="F213" s="223" t="s">
        <v>2158</v>
      </c>
      <c r="G213" s="224" t="s">
        <v>616</v>
      </c>
      <c r="H213" s="225">
        <v>2</v>
      </c>
      <c r="I213" s="226"/>
      <c r="J213" s="227">
        <f>ROUND(I213*H213,0)</f>
        <v>0</v>
      </c>
      <c r="K213" s="228"/>
      <c r="L213" s="44"/>
      <c r="M213" s="229" t="s">
        <v>1</v>
      </c>
      <c r="N213" s="230" t="s">
        <v>42</v>
      </c>
      <c r="O213" s="91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3" t="s">
        <v>1776</v>
      </c>
      <c r="AT213" s="233" t="s">
        <v>205</v>
      </c>
      <c r="AU213" s="233" t="s">
        <v>118</v>
      </c>
      <c r="AY213" s="17" t="s">
        <v>204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7" t="s">
        <v>8</v>
      </c>
      <c r="BK213" s="234">
        <f>ROUND(I213*H213,0)</f>
        <v>0</v>
      </c>
      <c r="BL213" s="17" t="s">
        <v>1776</v>
      </c>
      <c r="BM213" s="233" t="s">
        <v>723</v>
      </c>
    </row>
    <row r="214" spans="1:65" s="2" customFormat="1" ht="21.75" customHeight="1">
      <c r="A214" s="38"/>
      <c r="B214" s="39"/>
      <c r="C214" s="221" t="s">
        <v>548</v>
      </c>
      <c r="D214" s="221" t="s">
        <v>205</v>
      </c>
      <c r="E214" s="222" t="s">
        <v>2159</v>
      </c>
      <c r="F214" s="223" t="s">
        <v>2160</v>
      </c>
      <c r="G214" s="224" t="s">
        <v>2019</v>
      </c>
      <c r="H214" s="225">
        <v>4</v>
      </c>
      <c r="I214" s="226"/>
      <c r="J214" s="227">
        <f>ROUND(I214*H214,0)</f>
        <v>0</v>
      </c>
      <c r="K214" s="228"/>
      <c r="L214" s="44"/>
      <c r="M214" s="229" t="s">
        <v>1</v>
      </c>
      <c r="N214" s="230" t="s">
        <v>42</v>
      </c>
      <c r="O214" s="91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1776</v>
      </c>
      <c r="AT214" s="233" t="s">
        <v>205</v>
      </c>
      <c r="AU214" s="233" t="s">
        <v>118</v>
      </c>
      <c r="AY214" s="17" t="s">
        <v>204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</v>
      </c>
      <c r="BK214" s="234">
        <f>ROUND(I214*H214,0)</f>
        <v>0</v>
      </c>
      <c r="BL214" s="17" t="s">
        <v>1776</v>
      </c>
      <c r="BM214" s="233" t="s">
        <v>202</v>
      </c>
    </row>
    <row r="215" spans="1:63" s="11" customFormat="1" ht="22.8" customHeight="1">
      <c r="A215" s="11"/>
      <c r="B215" s="207"/>
      <c r="C215" s="208"/>
      <c r="D215" s="209" t="s">
        <v>76</v>
      </c>
      <c r="E215" s="268" t="s">
        <v>2161</v>
      </c>
      <c r="F215" s="268" t="s">
        <v>2162</v>
      </c>
      <c r="G215" s="208"/>
      <c r="H215" s="208"/>
      <c r="I215" s="211"/>
      <c r="J215" s="269">
        <f>BK215</f>
        <v>0</v>
      </c>
      <c r="K215" s="208"/>
      <c r="L215" s="213"/>
      <c r="M215" s="214"/>
      <c r="N215" s="215"/>
      <c r="O215" s="215"/>
      <c r="P215" s="216">
        <f>P216+SUM(P217:P226)</f>
        <v>0</v>
      </c>
      <c r="Q215" s="215"/>
      <c r="R215" s="216">
        <f>R216+SUM(R217:R226)</f>
        <v>0</v>
      </c>
      <c r="S215" s="215"/>
      <c r="T215" s="217">
        <f>T216+SUM(T217:T226)</f>
        <v>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R215" s="218" t="s">
        <v>8</v>
      </c>
      <c r="AT215" s="219" t="s">
        <v>76</v>
      </c>
      <c r="AU215" s="219" t="s">
        <v>8</v>
      </c>
      <c r="AY215" s="218" t="s">
        <v>204</v>
      </c>
      <c r="BK215" s="220">
        <f>BK216+SUM(BK217:BK226)</f>
        <v>0</v>
      </c>
    </row>
    <row r="216" spans="1:65" s="2" customFormat="1" ht="21.75" customHeight="1">
      <c r="A216" s="38"/>
      <c r="B216" s="39"/>
      <c r="C216" s="221" t="s">
        <v>699</v>
      </c>
      <c r="D216" s="221" t="s">
        <v>205</v>
      </c>
      <c r="E216" s="222" t="s">
        <v>2163</v>
      </c>
      <c r="F216" s="223" t="s">
        <v>2164</v>
      </c>
      <c r="G216" s="224" t="s">
        <v>274</v>
      </c>
      <c r="H216" s="225">
        <v>2</v>
      </c>
      <c r="I216" s="226"/>
      <c r="J216" s="227">
        <f>ROUND(I216*H216,0)</f>
        <v>0</v>
      </c>
      <c r="K216" s="228"/>
      <c r="L216" s="44"/>
      <c r="M216" s="229" t="s">
        <v>1</v>
      </c>
      <c r="N216" s="230" t="s">
        <v>42</v>
      </c>
      <c r="O216" s="9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209</v>
      </c>
      <c r="AT216" s="233" t="s">
        <v>205</v>
      </c>
      <c r="AU216" s="233" t="s">
        <v>86</v>
      </c>
      <c r="AY216" s="17" t="s">
        <v>204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</v>
      </c>
      <c r="BK216" s="234">
        <f>ROUND(I216*H216,0)</f>
        <v>0</v>
      </c>
      <c r="BL216" s="17" t="s">
        <v>209</v>
      </c>
      <c r="BM216" s="233" t="s">
        <v>154</v>
      </c>
    </row>
    <row r="217" spans="1:65" s="2" customFormat="1" ht="33" customHeight="1">
      <c r="A217" s="38"/>
      <c r="B217" s="39"/>
      <c r="C217" s="280" t="s">
        <v>554</v>
      </c>
      <c r="D217" s="280" t="s">
        <v>366</v>
      </c>
      <c r="E217" s="281" t="s">
        <v>2165</v>
      </c>
      <c r="F217" s="282" t="s">
        <v>2166</v>
      </c>
      <c r="G217" s="283" t="s">
        <v>616</v>
      </c>
      <c r="H217" s="284">
        <v>2</v>
      </c>
      <c r="I217" s="285"/>
      <c r="J217" s="286">
        <f>ROUND(I217*H217,0)</f>
        <v>0</v>
      </c>
      <c r="K217" s="287"/>
      <c r="L217" s="288"/>
      <c r="M217" s="289" t="s">
        <v>1</v>
      </c>
      <c r="N217" s="290" t="s">
        <v>42</v>
      </c>
      <c r="O217" s="91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3" t="s">
        <v>223</v>
      </c>
      <c r="AT217" s="233" t="s">
        <v>366</v>
      </c>
      <c r="AU217" s="233" t="s">
        <v>86</v>
      </c>
      <c r="AY217" s="17" t="s">
        <v>204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7" t="s">
        <v>8</v>
      </c>
      <c r="BK217" s="234">
        <f>ROUND(I217*H217,0)</f>
        <v>0</v>
      </c>
      <c r="BL217" s="17" t="s">
        <v>209</v>
      </c>
      <c r="BM217" s="233" t="s">
        <v>738</v>
      </c>
    </row>
    <row r="218" spans="1:65" s="2" customFormat="1" ht="16.5" customHeight="1">
      <c r="A218" s="38"/>
      <c r="B218" s="39"/>
      <c r="C218" s="221" t="s">
        <v>709</v>
      </c>
      <c r="D218" s="221" t="s">
        <v>205</v>
      </c>
      <c r="E218" s="222" t="s">
        <v>2167</v>
      </c>
      <c r="F218" s="223" t="s">
        <v>2168</v>
      </c>
      <c r="G218" s="224" t="s">
        <v>274</v>
      </c>
      <c r="H218" s="225">
        <v>2</v>
      </c>
      <c r="I218" s="226"/>
      <c r="J218" s="227">
        <f>ROUND(I218*H218,0)</f>
        <v>0</v>
      </c>
      <c r="K218" s="228"/>
      <c r="L218" s="44"/>
      <c r="M218" s="229" t="s">
        <v>1</v>
      </c>
      <c r="N218" s="230" t="s">
        <v>42</v>
      </c>
      <c r="O218" s="91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209</v>
      </c>
      <c r="AT218" s="233" t="s">
        <v>205</v>
      </c>
      <c r="AU218" s="233" t="s">
        <v>86</v>
      </c>
      <c r="AY218" s="17" t="s">
        <v>204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</v>
      </c>
      <c r="BK218" s="234">
        <f>ROUND(I218*H218,0)</f>
        <v>0</v>
      </c>
      <c r="BL218" s="17" t="s">
        <v>209</v>
      </c>
      <c r="BM218" s="233" t="s">
        <v>880</v>
      </c>
    </row>
    <row r="219" spans="1:65" s="2" customFormat="1" ht="16.5" customHeight="1">
      <c r="A219" s="38"/>
      <c r="B219" s="39"/>
      <c r="C219" s="221" t="s">
        <v>558</v>
      </c>
      <c r="D219" s="221" t="s">
        <v>205</v>
      </c>
      <c r="E219" s="222" t="s">
        <v>2169</v>
      </c>
      <c r="F219" s="223" t="s">
        <v>2170</v>
      </c>
      <c r="G219" s="224" t="s">
        <v>473</v>
      </c>
      <c r="H219" s="225">
        <v>70</v>
      </c>
      <c r="I219" s="226"/>
      <c r="J219" s="227">
        <f>ROUND(I219*H219,0)</f>
        <v>0</v>
      </c>
      <c r="K219" s="228"/>
      <c r="L219" s="44"/>
      <c r="M219" s="229" t="s">
        <v>1</v>
      </c>
      <c r="N219" s="230" t="s">
        <v>42</v>
      </c>
      <c r="O219" s="91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3" t="s">
        <v>209</v>
      </c>
      <c r="AT219" s="233" t="s">
        <v>205</v>
      </c>
      <c r="AU219" s="233" t="s">
        <v>86</v>
      </c>
      <c r="AY219" s="17" t="s">
        <v>204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8</v>
      </c>
      <c r="BK219" s="234">
        <f>ROUND(I219*H219,0)</f>
        <v>0</v>
      </c>
      <c r="BL219" s="17" t="s">
        <v>209</v>
      </c>
      <c r="BM219" s="233" t="s">
        <v>890</v>
      </c>
    </row>
    <row r="220" spans="1:65" s="2" customFormat="1" ht="21.75" customHeight="1">
      <c r="A220" s="38"/>
      <c r="B220" s="39"/>
      <c r="C220" s="280" t="s">
        <v>717</v>
      </c>
      <c r="D220" s="280" t="s">
        <v>366</v>
      </c>
      <c r="E220" s="281" t="s">
        <v>2171</v>
      </c>
      <c r="F220" s="282" t="s">
        <v>2172</v>
      </c>
      <c r="G220" s="283" t="s">
        <v>473</v>
      </c>
      <c r="H220" s="284">
        <v>70</v>
      </c>
      <c r="I220" s="285"/>
      <c r="J220" s="286">
        <f>ROUND(I220*H220,0)</f>
        <v>0</v>
      </c>
      <c r="K220" s="287"/>
      <c r="L220" s="288"/>
      <c r="M220" s="289" t="s">
        <v>1</v>
      </c>
      <c r="N220" s="290" t="s">
        <v>42</v>
      </c>
      <c r="O220" s="91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223</v>
      </c>
      <c r="AT220" s="233" t="s">
        <v>366</v>
      </c>
      <c r="AU220" s="233" t="s">
        <v>86</v>
      </c>
      <c r="AY220" s="17" t="s">
        <v>204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</v>
      </c>
      <c r="BK220" s="234">
        <f>ROUND(I220*H220,0)</f>
        <v>0</v>
      </c>
      <c r="BL220" s="17" t="s">
        <v>209</v>
      </c>
      <c r="BM220" s="233" t="s">
        <v>744</v>
      </c>
    </row>
    <row r="221" spans="1:65" s="2" customFormat="1" ht="16.5" customHeight="1">
      <c r="A221" s="38"/>
      <c r="B221" s="39"/>
      <c r="C221" s="221" t="s">
        <v>566</v>
      </c>
      <c r="D221" s="221" t="s">
        <v>205</v>
      </c>
      <c r="E221" s="222" t="s">
        <v>2173</v>
      </c>
      <c r="F221" s="223" t="s">
        <v>2174</v>
      </c>
      <c r="G221" s="224" t="s">
        <v>274</v>
      </c>
      <c r="H221" s="225">
        <v>2</v>
      </c>
      <c r="I221" s="226"/>
      <c r="J221" s="227">
        <f>ROUND(I221*H221,0)</f>
        <v>0</v>
      </c>
      <c r="K221" s="228"/>
      <c r="L221" s="44"/>
      <c r="M221" s="229" t="s">
        <v>1</v>
      </c>
      <c r="N221" s="230" t="s">
        <v>42</v>
      </c>
      <c r="O221" s="91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3" t="s">
        <v>209</v>
      </c>
      <c r="AT221" s="233" t="s">
        <v>205</v>
      </c>
      <c r="AU221" s="233" t="s">
        <v>86</v>
      </c>
      <c r="AY221" s="17" t="s">
        <v>204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8</v>
      </c>
      <c r="BK221" s="234">
        <f>ROUND(I221*H221,0)</f>
        <v>0</v>
      </c>
      <c r="BL221" s="17" t="s">
        <v>209</v>
      </c>
      <c r="BM221" s="233" t="s">
        <v>157</v>
      </c>
    </row>
    <row r="222" spans="1:65" s="2" customFormat="1" ht="16.5" customHeight="1">
      <c r="A222" s="38"/>
      <c r="B222" s="39"/>
      <c r="C222" s="221" t="s">
        <v>730</v>
      </c>
      <c r="D222" s="221" t="s">
        <v>205</v>
      </c>
      <c r="E222" s="222" t="s">
        <v>2175</v>
      </c>
      <c r="F222" s="223" t="s">
        <v>2176</v>
      </c>
      <c r="G222" s="224" t="s">
        <v>616</v>
      </c>
      <c r="H222" s="225">
        <v>2</v>
      </c>
      <c r="I222" s="226"/>
      <c r="J222" s="227">
        <f>ROUND(I222*H222,0)</f>
        <v>0</v>
      </c>
      <c r="K222" s="228"/>
      <c r="L222" s="44"/>
      <c r="M222" s="229" t="s">
        <v>1</v>
      </c>
      <c r="N222" s="230" t="s">
        <v>42</v>
      </c>
      <c r="O222" s="91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209</v>
      </c>
      <c r="AT222" s="233" t="s">
        <v>205</v>
      </c>
      <c r="AU222" s="233" t="s">
        <v>86</v>
      </c>
      <c r="AY222" s="17" t="s">
        <v>204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</v>
      </c>
      <c r="BK222" s="234">
        <f>ROUND(I222*H222,0)</f>
        <v>0</v>
      </c>
      <c r="BL222" s="17" t="s">
        <v>209</v>
      </c>
      <c r="BM222" s="233" t="s">
        <v>763</v>
      </c>
    </row>
    <row r="223" spans="1:65" s="2" customFormat="1" ht="21.75" customHeight="1">
      <c r="A223" s="38"/>
      <c r="B223" s="39"/>
      <c r="C223" s="221" t="s">
        <v>569</v>
      </c>
      <c r="D223" s="221" t="s">
        <v>205</v>
      </c>
      <c r="E223" s="222" t="s">
        <v>2177</v>
      </c>
      <c r="F223" s="223" t="s">
        <v>2178</v>
      </c>
      <c r="G223" s="224" t="s">
        <v>616</v>
      </c>
      <c r="H223" s="225">
        <v>8</v>
      </c>
      <c r="I223" s="226"/>
      <c r="J223" s="227">
        <f>ROUND(I223*H223,0)</f>
        <v>0</v>
      </c>
      <c r="K223" s="228"/>
      <c r="L223" s="44"/>
      <c r="M223" s="229" t="s">
        <v>1</v>
      </c>
      <c r="N223" s="230" t="s">
        <v>42</v>
      </c>
      <c r="O223" s="91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3" t="s">
        <v>209</v>
      </c>
      <c r="AT223" s="233" t="s">
        <v>205</v>
      </c>
      <c r="AU223" s="233" t="s">
        <v>86</v>
      </c>
      <c r="AY223" s="17" t="s">
        <v>204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7" t="s">
        <v>8</v>
      </c>
      <c r="BK223" s="234">
        <f>ROUND(I223*H223,0)</f>
        <v>0</v>
      </c>
      <c r="BL223" s="17" t="s">
        <v>209</v>
      </c>
      <c r="BM223" s="233" t="s">
        <v>775</v>
      </c>
    </row>
    <row r="224" spans="1:65" s="2" customFormat="1" ht="21.75" customHeight="1">
      <c r="A224" s="38"/>
      <c r="B224" s="39"/>
      <c r="C224" s="221" t="s">
        <v>735</v>
      </c>
      <c r="D224" s="221" t="s">
        <v>205</v>
      </c>
      <c r="E224" s="222" t="s">
        <v>2179</v>
      </c>
      <c r="F224" s="223" t="s">
        <v>2180</v>
      </c>
      <c r="G224" s="224" t="s">
        <v>616</v>
      </c>
      <c r="H224" s="225">
        <v>4</v>
      </c>
      <c r="I224" s="226"/>
      <c r="J224" s="227">
        <f>ROUND(I224*H224,0)</f>
        <v>0</v>
      </c>
      <c r="K224" s="228"/>
      <c r="L224" s="44"/>
      <c r="M224" s="229" t="s">
        <v>1</v>
      </c>
      <c r="N224" s="230" t="s">
        <v>42</v>
      </c>
      <c r="O224" s="91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3" t="s">
        <v>209</v>
      </c>
      <c r="AT224" s="233" t="s">
        <v>205</v>
      </c>
      <c r="AU224" s="233" t="s">
        <v>86</v>
      </c>
      <c r="AY224" s="17" t="s">
        <v>204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7" t="s">
        <v>8</v>
      </c>
      <c r="BK224" s="234">
        <f>ROUND(I224*H224,0)</f>
        <v>0</v>
      </c>
      <c r="BL224" s="17" t="s">
        <v>209</v>
      </c>
      <c r="BM224" s="233" t="s">
        <v>780</v>
      </c>
    </row>
    <row r="225" spans="1:65" s="2" customFormat="1" ht="21.75" customHeight="1">
      <c r="A225" s="38"/>
      <c r="B225" s="39"/>
      <c r="C225" s="221" t="s">
        <v>572</v>
      </c>
      <c r="D225" s="221" t="s">
        <v>205</v>
      </c>
      <c r="E225" s="222" t="s">
        <v>2181</v>
      </c>
      <c r="F225" s="223" t="s">
        <v>2182</v>
      </c>
      <c r="G225" s="224" t="s">
        <v>616</v>
      </c>
      <c r="H225" s="225">
        <v>2</v>
      </c>
      <c r="I225" s="226"/>
      <c r="J225" s="227">
        <f>ROUND(I225*H225,0)</f>
        <v>0</v>
      </c>
      <c r="K225" s="228"/>
      <c r="L225" s="44"/>
      <c r="M225" s="229" t="s">
        <v>1</v>
      </c>
      <c r="N225" s="230" t="s">
        <v>42</v>
      </c>
      <c r="O225" s="91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3" t="s">
        <v>209</v>
      </c>
      <c r="AT225" s="233" t="s">
        <v>205</v>
      </c>
      <c r="AU225" s="233" t="s">
        <v>86</v>
      </c>
      <c r="AY225" s="17" t="s">
        <v>204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8</v>
      </c>
      <c r="BK225" s="234">
        <f>ROUND(I225*H225,0)</f>
        <v>0</v>
      </c>
      <c r="BL225" s="17" t="s">
        <v>209</v>
      </c>
      <c r="BM225" s="233" t="s">
        <v>2183</v>
      </c>
    </row>
    <row r="226" spans="1:63" s="11" customFormat="1" ht="20.85" customHeight="1">
      <c r="A226" s="11"/>
      <c r="B226" s="207"/>
      <c r="C226" s="208"/>
      <c r="D226" s="209" t="s">
        <v>76</v>
      </c>
      <c r="E226" s="268" t="s">
        <v>2154</v>
      </c>
      <c r="F226" s="268" t="s">
        <v>2154</v>
      </c>
      <c r="G226" s="208"/>
      <c r="H226" s="208"/>
      <c r="I226" s="211"/>
      <c r="J226" s="269">
        <f>BK226</f>
        <v>0</v>
      </c>
      <c r="K226" s="208"/>
      <c r="L226" s="213"/>
      <c r="M226" s="214"/>
      <c r="N226" s="215"/>
      <c r="O226" s="215"/>
      <c r="P226" s="216">
        <f>SUM(P227:P228)</f>
        <v>0</v>
      </c>
      <c r="Q226" s="215"/>
      <c r="R226" s="216">
        <f>SUM(R227:R228)</f>
        <v>0</v>
      </c>
      <c r="S226" s="215"/>
      <c r="T226" s="217">
        <f>SUM(T227:T228)</f>
        <v>0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R226" s="218" t="s">
        <v>8</v>
      </c>
      <c r="AT226" s="219" t="s">
        <v>76</v>
      </c>
      <c r="AU226" s="219" t="s">
        <v>86</v>
      </c>
      <c r="AY226" s="218" t="s">
        <v>204</v>
      </c>
      <c r="BK226" s="220">
        <f>SUM(BK227:BK228)</f>
        <v>0</v>
      </c>
    </row>
    <row r="227" spans="1:65" s="2" customFormat="1" ht="21.75" customHeight="1">
      <c r="A227" s="38"/>
      <c r="B227" s="39"/>
      <c r="C227" s="221" t="s">
        <v>745</v>
      </c>
      <c r="D227" s="221" t="s">
        <v>205</v>
      </c>
      <c r="E227" s="222" t="s">
        <v>2184</v>
      </c>
      <c r="F227" s="223" t="s">
        <v>2185</v>
      </c>
      <c r="G227" s="224" t="s">
        <v>616</v>
      </c>
      <c r="H227" s="225">
        <v>1</v>
      </c>
      <c r="I227" s="226"/>
      <c r="J227" s="227">
        <f>ROUND(I227*H227,0)</f>
        <v>0</v>
      </c>
      <c r="K227" s="228"/>
      <c r="L227" s="44"/>
      <c r="M227" s="229" t="s">
        <v>1</v>
      </c>
      <c r="N227" s="230" t="s">
        <v>42</v>
      </c>
      <c r="O227" s="91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3" t="s">
        <v>209</v>
      </c>
      <c r="AT227" s="233" t="s">
        <v>205</v>
      </c>
      <c r="AU227" s="233" t="s">
        <v>118</v>
      </c>
      <c r="AY227" s="17" t="s">
        <v>204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7" t="s">
        <v>8</v>
      </c>
      <c r="BK227" s="234">
        <f>ROUND(I227*H227,0)</f>
        <v>0</v>
      </c>
      <c r="BL227" s="17" t="s">
        <v>209</v>
      </c>
      <c r="BM227" s="233" t="s">
        <v>784</v>
      </c>
    </row>
    <row r="228" spans="1:65" s="2" customFormat="1" ht="21.75" customHeight="1">
      <c r="A228" s="38"/>
      <c r="B228" s="39"/>
      <c r="C228" s="221" t="s">
        <v>576</v>
      </c>
      <c r="D228" s="221" t="s">
        <v>205</v>
      </c>
      <c r="E228" s="222" t="s">
        <v>2186</v>
      </c>
      <c r="F228" s="223" t="s">
        <v>2187</v>
      </c>
      <c r="G228" s="224" t="s">
        <v>2019</v>
      </c>
      <c r="H228" s="225">
        <v>8</v>
      </c>
      <c r="I228" s="226"/>
      <c r="J228" s="227">
        <f>ROUND(I228*H228,0)</f>
        <v>0</v>
      </c>
      <c r="K228" s="228"/>
      <c r="L228" s="44"/>
      <c r="M228" s="229" t="s">
        <v>1</v>
      </c>
      <c r="N228" s="230" t="s">
        <v>42</v>
      </c>
      <c r="O228" s="91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209</v>
      </c>
      <c r="AT228" s="233" t="s">
        <v>205</v>
      </c>
      <c r="AU228" s="233" t="s">
        <v>118</v>
      </c>
      <c r="AY228" s="17" t="s">
        <v>204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</v>
      </c>
      <c r="BK228" s="234">
        <f>ROUND(I228*H228,0)</f>
        <v>0</v>
      </c>
      <c r="BL228" s="17" t="s">
        <v>209</v>
      </c>
      <c r="BM228" s="233" t="s">
        <v>160</v>
      </c>
    </row>
    <row r="229" spans="1:63" s="11" customFormat="1" ht="22.8" customHeight="1">
      <c r="A229" s="11"/>
      <c r="B229" s="207"/>
      <c r="C229" s="208"/>
      <c r="D229" s="209" t="s">
        <v>76</v>
      </c>
      <c r="E229" s="268" t="s">
        <v>2188</v>
      </c>
      <c r="F229" s="268" t="s">
        <v>2189</v>
      </c>
      <c r="G229" s="208"/>
      <c r="H229" s="208"/>
      <c r="I229" s="211"/>
      <c r="J229" s="269">
        <f>BK229</f>
        <v>0</v>
      </c>
      <c r="K229" s="208"/>
      <c r="L229" s="213"/>
      <c r="M229" s="214"/>
      <c r="N229" s="215"/>
      <c r="O229" s="215"/>
      <c r="P229" s="216">
        <f>SUM(P230:P243)</f>
        <v>0</v>
      </c>
      <c r="Q229" s="215"/>
      <c r="R229" s="216">
        <f>SUM(R230:R243)</f>
        <v>0</v>
      </c>
      <c r="S229" s="215"/>
      <c r="T229" s="217">
        <f>SUM(T230:T243)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218" t="s">
        <v>8</v>
      </c>
      <c r="AT229" s="219" t="s">
        <v>76</v>
      </c>
      <c r="AU229" s="219" t="s">
        <v>8</v>
      </c>
      <c r="AY229" s="218" t="s">
        <v>204</v>
      </c>
      <c r="BK229" s="220">
        <f>SUM(BK230:BK243)</f>
        <v>0</v>
      </c>
    </row>
    <row r="230" spans="1:65" s="2" customFormat="1" ht="21.75" customHeight="1">
      <c r="A230" s="38"/>
      <c r="B230" s="39"/>
      <c r="C230" s="221" t="s">
        <v>751</v>
      </c>
      <c r="D230" s="221" t="s">
        <v>205</v>
      </c>
      <c r="E230" s="222" t="s">
        <v>2190</v>
      </c>
      <c r="F230" s="223" t="s">
        <v>2191</v>
      </c>
      <c r="G230" s="224" t="s">
        <v>473</v>
      </c>
      <c r="H230" s="225">
        <v>3</v>
      </c>
      <c r="I230" s="226"/>
      <c r="J230" s="227">
        <f>ROUND(I230*H230,0)</f>
        <v>0</v>
      </c>
      <c r="K230" s="228"/>
      <c r="L230" s="44"/>
      <c r="M230" s="229" t="s">
        <v>1</v>
      </c>
      <c r="N230" s="230" t="s">
        <v>42</v>
      </c>
      <c r="O230" s="9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209</v>
      </c>
      <c r="AT230" s="233" t="s">
        <v>205</v>
      </c>
      <c r="AU230" s="233" t="s">
        <v>86</v>
      </c>
      <c r="AY230" s="17" t="s">
        <v>204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</v>
      </c>
      <c r="BK230" s="234">
        <f>ROUND(I230*H230,0)</f>
        <v>0</v>
      </c>
      <c r="BL230" s="17" t="s">
        <v>209</v>
      </c>
      <c r="BM230" s="233" t="s">
        <v>2192</v>
      </c>
    </row>
    <row r="231" spans="1:65" s="2" customFormat="1" ht="21.75" customHeight="1">
      <c r="A231" s="38"/>
      <c r="B231" s="39"/>
      <c r="C231" s="221" t="s">
        <v>580</v>
      </c>
      <c r="D231" s="221" t="s">
        <v>205</v>
      </c>
      <c r="E231" s="222" t="s">
        <v>2193</v>
      </c>
      <c r="F231" s="223" t="s">
        <v>2194</v>
      </c>
      <c r="G231" s="224" t="s">
        <v>473</v>
      </c>
      <c r="H231" s="225">
        <v>40</v>
      </c>
      <c r="I231" s="226"/>
      <c r="J231" s="227">
        <f>ROUND(I231*H231,0)</f>
        <v>0</v>
      </c>
      <c r="K231" s="228"/>
      <c r="L231" s="44"/>
      <c r="M231" s="229" t="s">
        <v>1</v>
      </c>
      <c r="N231" s="230" t="s">
        <v>42</v>
      </c>
      <c r="O231" s="91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3" t="s">
        <v>209</v>
      </c>
      <c r="AT231" s="233" t="s">
        <v>205</v>
      </c>
      <c r="AU231" s="233" t="s">
        <v>86</v>
      </c>
      <c r="AY231" s="17" t="s">
        <v>204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7" t="s">
        <v>8</v>
      </c>
      <c r="BK231" s="234">
        <f>ROUND(I231*H231,0)</f>
        <v>0</v>
      </c>
      <c r="BL231" s="17" t="s">
        <v>209</v>
      </c>
      <c r="BM231" s="233" t="s">
        <v>2195</v>
      </c>
    </row>
    <row r="232" spans="1:65" s="2" customFormat="1" ht="16.5" customHeight="1">
      <c r="A232" s="38"/>
      <c r="B232" s="39"/>
      <c r="C232" s="221" t="s">
        <v>760</v>
      </c>
      <c r="D232" s="221" t="s">
        <v>205</v>
      </c>
      <c r="E232" s="222" t="s">
        <v>2196</v>
      </c>
      <c r="F232" s="223" t="s">
        <v>2197</v>
      </c>
      <c r="G232" s="224" t="s">
        <v>374</v>
      </c>
      <c r="H232" s="225">
        <v>14</v>
      </c>
      <c r="I232" s="226"/>
      <c r="J232" s="227">
        <f>ROUND(I232*H232,0)</f>
        <v>0</v>
      </c>
      <c r="K232" s="228"/>
      <c r="L232" s="44"/>
      <c r="M232" s="229" t="s">
        <v>1</v>
      </c>
      <c r="N232" s="230" t="s">
        <v>42</v>
      </c>
      <c r="O232" s="91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3" t="s">
        <v>209</v>
      </c>
      <c r="AT232" s="233" t="s">
        <v>205</v>
      </c>
      <c r="AU232" s="233" t="s">
        <v>86</v>
      </c>
      <c r="AY232" s="17" t="s">
        <v>204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7" t="s">
        <v>8</v>
      </c>
      <c r="BK232" s="234">
        <f>ROUND(I232*H232,0)</f>
        <v>0</v>
      </c>
      <c r="BL232" s="17" t="s">
        <v>209</v>
      </c>
      <c r="BM232" s="233" t="s">
        <v>2198</v>
      </c>
    </row>
    <row r="233" spans="1:65" s="2" customFormat="1" ht="21.75" customHeight="1">
      <c r="A233" s="38"/>
      <c r="B233" s="39"/>
      <c r="C233" s="221" t="s">
        <v>588</v>
      </c>
      <c r="D233" s="221" t="s">
        <v>205</v>
      </c>
      <c r="E233" s="222" t="s">
        <v>2199</v>
      </c>
      <c r="F233" s="223" t="s">
        <v>2200</v>
      </c>
      <c r="G233" s="224" t="s">
        <v>374</v>
      </c>
      <c r="H233" s="225">
        <v>2</v>
      </c>
      <c r="I233" s="226"/>
      <c r="J233" s="227">
        <f>ROUND(I233*H233,0)</f>
        <v>0</v>
      </c>
      <c r="K233" s="228"/>
      <c r="L233" s="44"/>
      <c r="M233" s="229" t="s">
        <v>1</v>
      </c>
      <c r="N233" s="230" t="s">
        <v>42</v>
      </c>
      <c r="O233" s="91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3" t="s">
        <v>209</v>
      </c>
      <c r="AT233" s="233" t="s">
        <v>205</v>
      </c>
      <c r="AU233" s="233" t="s">
        <v>86</v>
      </c>
      <c r="AY233" s="17" t="s">
        <v>204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7" t="s">
        <v>8</v>
      </c>
      <c r="BK233" s="234">
        <f>ROUND(I233*H233,0)</f>
        <v>0</v>
      </c>
      <c r="BL233" s="17" t="s">
        <v>209</v>
      </c>
      <c r="BM233" s="233" t="s">
        <v>2201</v>
      </c>
    </row>
    <row r="234" spans="1:65" s="2" customFormat="1" ht="21.75" customHeight="1">
      <c r="A234" s="38"/>
      <c r="B234" s="39"/>
      <c r="C234" s="221" t="s">
        <v>772</v>
      </c>
      <c r="D234" s="221" t="s">
        <v>205</v>
      </c>
      <c r="E234" s="222" t="s">
        <v>2202</v>
      </c>
      <c r="F234" s="223" t="s">
        <v>2203</v>
      </c>
      <c r="G234" s="224" t="s">
        <v>374</v>
      </c>
      <c r="H234" s="225">
        <v>1</v>
      </c>
      <c r="I234" s="226"/>
      <c r="J234" s="227">
        <f>ROUND(I234*H234,0)</f>
        <v>0</v>
      </c>
      <c r="K234" s="228"/>
      <c r="L234" s="44"/>
      <c r="M234" s="229" t="s">
        <v>1</v>
      </c>
      <c r="N234" s="230" t="s">
        <v>42</v>
      </c>
      <c r="O234" s="91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3" t="s">
        <v>209</v>
      </c>
      <c r="AT234" s="233" t="s">
        <v>205</v>
      </c>
      <c r="AU234" s="233" t="s">
        <v>86</v>
      </c>
      <c r="AY234" s="17" t="s">
        <v>204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7" t="s">
        <v>8</v>
      </c>
      <c r="BK234" s="234">
        <f>ROUND(I234*H234,0)</f>
        <v>0</v>
      </c>
      <c r="BL234" s="17" t="s">
        <v>209</v>
      </c>
      <c r="BM234" s="233" t="s">
        <v>2204</v>
      </c>
    </row>
    <row r="235" spans="1:65" s="2" customFormat="1" ht="16.5" customHeight="1">
      <c r="A235" s="38"/>
      <c r="B235" s="39"/>
      <c r="C235" s="221" t="s">
        <v>592</v>
      </c>
      <c r="D235" s="221" t="s">
        <v>205</v>
      </c>
      <c r="E235" s="222" t="s">
        <v>2205</v>
      </c>
      <c r="F235" s="223" t="s">
        <v>2206</v>
      </c>
      <c r="G235" s="224" t="s">
        <v>374</v>
      </c>
      <c r="H235" s="225">
        <v>6</v>
      </c>
      <c r="I235" s="226"/>
      <c r="J235" s="227">
        <f>ROUND(I235*H235,0)</f>
        <v>0</v>
      </c>
      <c r="K235" s="228"/>
      <c r="L235" s="44"/>
      <c r="M235" s="229" t="s">
        <v>1</v>
      </c>
      <c r="N235" s="230" t="s">
        <v>42</v>
      </c>
      <c r="O235" s="91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3" t="s">
        <v>209</v>
      </c>
      <c r="AT235" s="233" t="s">
        <v>205</v>
      </c>
      <c r="AU235" s="233" t="s">
        <v>86</v>
      </c>
      <c r="AY235" s="17" t="s">
        <v>204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7" t="s">
        <v>8</v>
      </c>
      <c r="BK235" s="234">
        <f>ROUND(I235*H235,0)</f>
        <v>0</v>
      </c>
      <c r="BL235" s="17" t="s">
        <v>209</v>
      </c>
      <c r="BM235" s="233" t="s">
        <v>2207</v>
      </c>
    </row>
    <row r="236" spans="1:65" s="2" customFormat="1" ht="21.75" customHeight="1">
      <c r="A236" s="38"/>
      <c r="B236" s="39"/>
      <c r="C236" s="221" t="s">
        <v>781</v>
      </c>
      <c r="D236" s="221" t="s">
        <v>205</v>
      </c>
      <c r="E236" s="222" t="s">
        <v>2208</v>
      </c>
      <c r="F236" s="223" t="s">
        <v>2209</v>
      </c>
      <c r="G236" s="224" t="s">
        <v>374</v>
      </c>
      <c r="H236" s="225">
        <v>1</v>
      </c>
      <c r="I236" s="226"/>
      <c r="J236" s="227">
        <f>ROUND(I236*H236,0)</f>
        <v>0</v>
      </c>
      <c r="K236" s="228"/>
      <c r="L236" s="44"/>
      <c r="M236" s="229" t="s">
        <v>1</v>
      </c>
      <c r="N236" s="230" t="s">
        <v>42</v>
      </c>
      <c r="O236" s="91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3" t="s">
        <v>209</v>
      </c>
      <c r="AT236" s="233" t="s">
        <v>205</v>
      </c>
      <c r="AU236" s="233" t="s">
        <v>86</v>
      </c>
      <c r="AY236" s="17" t="s">
        <v>204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7" t="s">
        <v>8</v>
      </c>
      <c r="BK236" s="234">
        <f>ROUND(I236*H236,0)</f>
        <v>0</v>
      </c>
      <c r="BL236" s="17" t="s">
        <v>209</v>
      </c>
      <c r="BM236" s="233" t="s">
        <v>2210</v>
      </c>
    </row>
    <row r="237" spans="1:65" s="2" customFormat="1" ht="16.5" customHeight="1">
      <c r="A237" s="38"/>
      <c r="B237" s="39"/>
      <c r="C237" s="221" t="s">
        <v>596</v>
      </c>
      <c r="D237" s="221" t="s">
        <v>205</v>
      </c>
      <c r="E237" s="222" t="s">
        <v>2211</v>
      </c>
      <c r="F237" s="223" t="s">
        <v>2212</v>
      </c>
      <c r="G237" s="224" t="s">
        <v>374</v>
      </c>
      <c r="H237" s="225">
        <v>3</v>
      </c>
      <c r="I237" s="226"/>
      <c r="J237" s="227">
        <f>ROUND(I237*H237,0)</f>
        <v>0</v>
      </c>
      <c r="K237" s="228"/>
      <c r="L237" s="44"/>
      <c r="M237" s="229" t="s">
        <v>1</v>
      </c>
      <c r="N237" s="230" t="s">
        <v>42</v>
      </c>
      <c r="O237" s="91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3" t="s">
        <v>209</v>
      </c>
      <c r="AT237" s="233" t="s">
        <v>205</v>
      </c>
      <c r="AU237" s="233" t="s">
        <v>86</v>
      </c>
      <c r="AY237" s="17" t="s">
        <v>204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7" t="s">
        <v>8</v>
      </c>
      <c r="BK237" s="234">
        <f>ROUND(I237*H237,0)</f>
        <v>0</v>
      </c>
      <c r="BL237" s="17" t="s">
        <v>209</v>
      </c>
      <c r="BM237" s="233" t="s">
        <v>2213</v>
      </c>
    </row>
    <row r="238" spans="1:65" s="2" customFormat="1" ht="16.5" customHeight="1">
      <c r="A238" s="38"/>
      <c r="B238" s="39"/>
      <c r="C238" s="221" t="s">
        <v>787</v>
      </c>
      <c r="D238" s="221" t="s">
        <v>205</v>
      </c>
      <c r="E238" s="222" t="s">
        <v>2214</v>
      </c>
      <c r="F238" s="223" t="s">
        <v>2215</v>
      </c>
      <c r="G238" s="224" t="s">
        <v>374</v>
      </c>
      <c r="H238" s="225">
        <v>1</v>
      </c>
      <c r="I238" s="226"/>
      <c r="J238" s="227">
        <f>ROUND(I238*H238,0)</f>
        <v>0</v>
      </c>
      <c r="K238" s="228"/>
      <c r="L238" s="44"/>
      <c r="M238" s="229" t="s">
        <v>1</v>
      </c>
      <c r="N238" s="230" t="s">
        <v>42</v>
      </c>
      <c r="O238" s="91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3" t="s">
        <v>209</v>
      </c>
      <c r="AT238" s="233" t="s">
        <v>205</v>
      </c>
      <c r="AU238" s="233" t="s">
        <v>86</v>
      </c>
      <c r="AY238" s="17" t="s">
        <v>204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7" t="s">
        <v>8</v>
      </c>
      <c r="BK238" s="234">
        <f>ROUND(I238*H238,0)</f>
        <v>0</v>
      </c>
      <c r="BL238" s="17" t="s">
        <v>209</v>
      </c>
      <c r="BM238" s="233" t="s">
        <v>2216</v>
      </c>
    </row>
    <row r="239" spans="1:65" s="2" customFormat="1" ht="16.5" customHeight="1">
      <c r="A239" s="38"/>
      <c r="B239" s="39"/>
      <c r="C239" s="221" t="s">
        <v>791</v>
      </c>
      <c r="D239" s="221" t="s">
        <v>205</v>
      </c>
      <c r="E239" s="222" t="s">
        <v>2217</v>
      </c>
      <c r="F239" s="223" t="s">
        <v>2218</v>
      </c>
      <c r="G239" s="224" t="s">
        <v>374</v>
      </c>
      <c r="H239" s="225">
        <v>3</v>
      </c>
      <c r="I239" s="226"/>
      <c r="J239" s="227">
        <f>ROUND(I239*H239,0)</f>
        <v>0</v>
      </c>
      <c r="K239" s="228"/>
      <c r="L239" s="44"/>
      <c r="M239" s="229" t="s">
        <v>1</v>
      </c>
      <c r="N239" s="230" t="s">
        <v>42</v>
      </c>
      <c r="O239" s="91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3" t="s">
        <v>209</v>
      </c>
      <c r="AT239" s="233" t="s">
        <v>205</v>
      </c>
      <c r="AU239" s="233" t="s">
        <v>86</v>
      </c>
      <c r="AY239" s="17" t="s">
        <v>204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7" t="s">
        <v>8</v>
      </c>
      <c r="BK239" s="234">
        <f>ROUND(I239*H239,0)</f>
        <v>0</v>
      </c>
      <c r="BL239" s="17" t="s">
        <v>209</v>
      </c>
      <c r="BM239" s="233" t="s">
        <v>2219</v>
      </c>
    </row>
    <row r="240" spans="1:65" s="2" customFormat="1" ht="16.5" customHeight="1">
      <c r="A240" s="38"/>
      <c r="B240" s="39"/>
      <c r="C240" s="221" t="s">
        <v>795</v>
      </c>
      <c r="D240" s="221" t="s">
        <v>205</v>
      </c>
      <c r="E240" s="222" t="s">
        <v>2220</v>
      </c>
      <c r="F240" s="223" t="s">
        <v>2221</v>
      </c>
      <c r="G240" s="224" t="s">
        <v>208</v>
      </c>
      <c r="H240" s="225">
        <v>3</v>
      </c>
      <c r="I240" s="226"/>
      <c r="J240" s="227">
        <f>ROUND(I240*H240,0)</f>
        <v>0</v>
      </c>
      <c r="K240" s="228"/>
      <c r="L240" s="44"/>
      <c r="M240" s="229" t="s">
        <v>1</v>
      </c>
      <c r="N240" s="230" t="s">
        <v>42</v>
      </c>
      <c r="O240" s="91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3" t="s">
        <v>209</v>
      </c>
      <c r="AT240" s="233" t="s">
        <v>205</v>
      </c>
      <c r="AU240" s="233" t="s">
        <v>86</v>
      </c>
      <c r="AY240" s="17" t="s">
        <v>204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7" t="s">
        <v>8</v>
      </c>
      <c r="BK240" s="234">
        <f>ROUND(I240*H240,0)</f>
        <v>0</v>
      </c>
      <c r="BL240" s="17" t="s">
        <v>209</v>
      </c>
      <c r="BM240" s="233" t="s">
        <v>2222</v>
      </c>
    </row>
    <row r="241" spans="1:65" s="2" customFormat="1" ht="21.75" customHeight="1">
      <c r="A241" s="38"/>
      <c r="B241" s="39"/>
      <c r="C241" s="221" t="s">
        <v>799</v>
      </c>
      <c r="D241" s="221" t="s">
        <v>205</v>
      </c>
      <c r="E241" s="222" t="s">
        <v>2223</v>
      </c>
      <c r="F241" s="223" t="s">
        <v>2224</v>
      </c>
      <c r="G241" s="224" t="s">
        <v>374</v>
      </c>
      <c r="H241" s="225">
        <v>1</v>
      </c>
      <c r="I241" s="226"/>
      <c r="J241" s="227">
        <f>ROUND(I241*H241,0)</f>
        <v>0</v>
      </c>
      <c r="K241" s="228"/>
      <c r="L241" s="44"/>
      <c r="M241" s="229" t="s">
        <v>1</v>
      </c>
      <c r="N241" s="230" t="s">
        <v>42</v>
      </c>
      <c r="O241" s="91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3" t="s">
        <v>209</v>
      </c>
      <c r="AT241" s="233" t="s">
        <v>205</v>
      </c>
      <c r="AU241" s="233" t="s">
        <v>86</v>
      </c>
      <c r="AY241" s="17" t="s">
        <v>204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7" t="s">
        <v>8</v>
      </c>
      <c r="BK241" s="234">
        <f>ROUND(I241*H241,0)</f>
        <v>0</v>
      </c>
      <c r="BL241" s="17" t="s">
        <v>209</v>
      </c>
      <c r="BM241" s="233" t="s">
        <v>2225</v>
      </c>
    </row>
    <row r="242" spans="1:65" s="2" customFormat="1" ht="16.5" customHeight="1">
      <c r="A242" s="38"/>
      <c r="B242" s="39"/>
      <c r="C242" s="221" t="s">
        <v>804</v>
      </c>
      <c r="D242" s="221" t="s">
        <v>205</v>
      </c>
      <c r="E242" s="222" t="s">
        <v>2226</v>
      </c>
      <c r="F242" s="223" t="s">
        <v>2227</v>
      </c>
      <c r="G242" s="224" t="s">
        <v>616</v>
      </c>
      <c r="H242" s="225">
        <v>1</v>
      </c>
      <c r="I242" s="226"/>
      <c r="J242" s="227">
        <f>ROUND(I242*H242,0)</f>
        <v>0</v>
      </c>
      <c r="K242" s="228"/>
      <c r="L242" s="44"/>
      <c r="M242" s="229" t="s">
        <v>1</v>
      </c>
      <c r="N242" s="230" t="s">
        <v>42</v>
      </c>
      <c r="O242" s="91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3" t="s">
        <v>209</v>
      </c>
      <c r="AT242" s="233" t="s">
        <v>205</v>
      </c>
      <c r="AU242" s="233" t="s">
        <v>86</v>
      </c>
      <c r="AY242" s="17" t="s">
        <v>204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7" t="s">
        <v>8</v>
      </c>
      <c r="BK242" s="234">
        <f>ROUND(I242*H242,0)</f>
        <v>0</v>
      </c>
      <c r="BL242" s="17" t="s">
        <v>209</v>
      </c>
      <c r="BM242" s="233" t="s">
        <v>2228</v>
      </c>
    </row>
    <row r="243" spans="1:65" s="2" customFormat="1" ht="16.5" customHeight="1">
      <c r="A243" s="38"/>
      <c r="B243" s="39"/>
      <c r="C243" s="221" t="s">
        <v>702</v>
      </c>
      <c r="D243" s="221" t="s">
        <v>205</v>
      </c>
      <c r="E243" s="222" t="s">
        <v>2229</v>
      </c>
      <c r="F243" s="223" t="s">
        <v>2230</v>
      </c>
      <c r="G243" s="224" t="s">
        <v>2231</v>
      </c>
      <c r="H243" s="225">
        <v>1</v>
      </c>
      <c r="I243" s="226"/>
      <c r="J243" s="227">
        <f>ROUND(I243*H243,0)</f>
        <v>0</v>
      </c>
      <c r="K243" s="228"/>
      <c r="L243" s="44"/>
      <c r="M243" s="258" t="s">
        <v>1</v>
      </c>
      <c r="N243" s="259" t="s">
        <v>42</v>
      </c>
      <c r="O243" s="260"/>
      <c r="P243" s="261">
        <f>O243*H243</f>
        <v>0</v>
      </c>
      <c r="Q243" s="261">
        <v>0</v>
      </c>
      <c r="R243" s="261">
        <f>Q243*H243</f>
        <v>0</v>
      </c>
      <c r="S243" s="261">
        <v>0</v>
      </c>
      <c r="T243" s="26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3" t="s">
        <v>209</v>
      </c>
      <c r="AT243" s="233" t="s">
        <v>205</v>
      </c>
      <c r="AU243" s="233" t="s">
        <v>86</v>
      </c>
      <c r="AY243" s="17" t="s">
        <v>204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7" t="s">
        <v>8</v>
      </c>
      <c r="BK243" s="234">
        <f>ROUND(I243*H243,0)</f>
        <v>0</v>
      </c>
      <c r="BL243" s="17" t="s">
        <v>209</v>
      </c>
      <c r="BM243" s="233" t="s">
        <v>2232</v>
      </c>
    </row>
    <row r="244" spans="1:31" s="2" customFormat="1" ht="6.95" customHeight="1">
      <c r="A244" s="38"/>
      <c r="B244" s="66"/>
      <c r="C244" s="67"/>
      <c r="D244" s="67"/>
      <c r="E244" s="67"/>
      <c r="F244" s="67"/>
      <c r="G244" s="67"/>
      <c r="H244" s="67"/>
      <c r="I244" s="67"/>
      <c r="J244" s="67"/>
      <c r="K244" s="67"/>
      <c r="L244" s="44"/>
      <c r="M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</row>
  </sheetData>
  <sheetProtection password="F695" sheet="1" objects="1" scenarios="1" formatColumns="0" formatRows="0" autoFilter="0"/>
  <autoFilter ref="C133:K2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Hrba-PC\Hrba</dc:creator>
  <cp:keywords/>
  <dc:description/>
  <cp:lastModifiedBy>Hrba-PC\Hrba</cp:lastModifiedBy>
  <dcterms:created xsi:type="dcterms:W3CDTF">2021-03-17T10:46:32Z</dcterms:created>
  <dcterms:modified xsi:type="dcterms:W3CDTF">2021-03-17T10:47:13Z</dcterms:modified>
  <cp:category/>
  <cp:version/>
  <cp:contentType/>
  <cp:contentStatus/>
</cp:coreProperties>
</file>