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9-0_PBŘ - Požárně bez..." sheetId="2" r:id="rId2"/>
    <sheet name="PS01_PL - Profese Plyn" sheetId="3" r:id="rId3"/>
    <sheet name="PS01_STR - Profese Strojní" sheetId="4" r:id="rId4"/>
    <sheet name="PS01_STAV - Profese Stavební" sheetId="5" r:id="rId5"/>
    <sheet name="PS01_EL-MaR - Profese Ele..." sheetId="6" r:id="rId6"/>
    <sheet name="PS02_STAV - Profese stavební" sheetId="7" r:id="rId7"/>
  </sheets>
  <definedNames>
    <definedName name="_xlnm.Print_Area" localSheetId="0">'Rekapitulace stavby'!$D$4:$AO$76,'Rekapitulace stavby'!$C$82:$AQ$103</definedName>
    <definedName name="_xlnm._FilterDatabase" localSheetId="1" hidden="1">'20209-0_PBŘ - Požárně bez...'!$C$120:$K$142</definedName>
    <definedName name="_xlnm.Print_Area" localSheetId="1">'20209-0_PBŘ - Požárně bez...'!$C$4:$J$76,'20209-0_PBŘ - Požárně bez...'!$C$108:$K$142</definedName>
    <definedName name="_xlnm._FilterDatabase" localSheetId="2" hidden="1">'PS01_PL - Profese Plyn'!$C$131:$K$200</definedName>
    <definedName name="_xlnm.Print_Area" localSheetId="2">'PS01_PL - Profese Plyn'!$C$4:$J$76,'PS01_PL - Profese Plyn'!$C$117:$K$200</definedName>
    <definedName name="_xlnm._FilterDatabase" localSheetId="3" hidden="1">'PS01_STR - Profese Strojní'!$C$130:$K$300</definedName>
    <definedName name="_xlnm.Print_Area" localSheetId="3">'PS01_STR - Profese Strojní'!$C$4:$J$76,'PS01_STR - Profese Strojní'!$C$116:$K$300</definedName>
    <definedName name="_xlnm._FilterDatabase" localSheetId="4" hidden="1">'PS01_STAV - Profese Stavební'!$C$136:$K$222</definedName>
    <definedName name="_xlnm.Print_Area" localSheetId="4">'PS01_STAV - Profese Stavební'!$C$4:$J$76,'PS01_STAV - Profese Stavební'!$C$122:$K$222</definedName>
    <definedName name="_xlnm._FilterDatabase" localSheetId="5" hidden="1">'PS01_EL-MaR - Profese Ele...'!$C$126:$K$168</definedName>
    <definedName name="_xlnm.Print_Area" localSheetId="5">'PS01_EL-MaR - Profese Ele...'!$C$4:$J$76,'PS01_EL-MaR - Profese Ele...'!$C$112:$K$168</definedName>
    <definedName name="_xlnm._FilterDatabase" localSheetId="6" hidden="1">'PS02_STAV - Profese stavební'!$C$138:$K$237</definedName>
    <definedName name="_xlnm.Print_Area" localSheetId="6">'PS02_STAV - Profese stavební'!$C$4:$J$76,'PS02_STAV - Profese stavební'!$C$124:$K$237</definedName>
    <definedName name="_xlnm.Print_Titles" localSheetId="0">'Rekapitulace stavby'!$92:$92</definedName>
    <definedName name="_xlnm.Print_Titles" localSheetId="1">'20209-0_PBŘ - Požárně bez...'!$120:$120</definedName>
    <definedName name="_xlnm.Print_Titles" localSheetId="2">'PS01_PL - Profese Plyn'!$131:$131</definedName>
    <definedName name="_xlnm.Print_Titles" localSheetId="3">'PS01_STR - Profese Strojní'!$130:$130</definedName>
    <definedName name="_xlnm.Print_Titles" localSheetId="4">'PS01_STAV - Profese Stavební'!$136:$136</definedName>
    <definedName name="_xlnm.Print_Titles" localSheetId="5">'PS01_EL-MaR - Profese Ele...'!$126:$126</definedName>
    <definedName name="_xlnm.Print_Titles" localSheetId="6">'PS02_STAV - Profese stavební'!$138:$138</definedName>
  </definedNames>
  <calcPr fullCalcOnLoad="1"/>
</workbook>
</file>

<file path=xl/sharedStrings.xml><?xml version="1.0" encoding="utf-8"?>
<sst xmlns="http://schemas.openxmlformats.org/spreadsheetml/2006/main" count="7081" uniqueCount="1552">
  <si>
    <t>Export Komplet</t>
  </si>
  <si>
    <t/>
  </si>
  <si>
    <t>2.0</t>
  </si>
  <si>
    <t>ZAMOK</t>
  </si>
  <si>
    <t>False</t>
  </si>
  <si>
    <t>{0a694646-b9f7-4df2-b028-162a521a7557}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</si>
  <si>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</si>
  <si>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</si>
  <si>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</si>
  <si>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</si>
  <si>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</si>
  <si>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</si>
  <si>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</si>
  <si>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</si>
  <si>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</si>
  <si>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20209-1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</si>
  <si>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</si>
  <si>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</si>
  <si>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Kotelna U Hroznu, Mnichovo Hradiště</t>
  </si>
  <si>
    <t>KSO:</t>
  </si>
  <si>
    <t>CC-CZ:</t>
  </si>
  <si>
    <t>Místo:</t>
  </si>
  <si>
    <t>Mnichovo Hradiště</t>
  </si>
  <si>
    <t>Datum:</t>
  </si>
  <si>
    <t>1. 7. 2020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</si>
  <si>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</si>
  <si>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</si>
  <si>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</si>
  <si>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</si>
  <si>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</si>
  <si>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</si>
  <si>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</si>
  <si>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ENESA a.s.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</si>
  <si>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</si>
  <si>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</si>
  <si>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</si>
  <si>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</si>
  <si>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</si>
  <si>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</si>
  <si>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</si>
  <si>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</si>
  <si>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</si>
  <si>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</si>
  <si>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</si>
  <si>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</si>
  <si>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</si>
  <si>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</si>
  <si>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</si>
  <si>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</si>
  <si>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</si>
  <si>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</si>
  <si>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</si>
  <si>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</si>
  <si>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</si>
  <si>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</si>
  <si>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</si>
  <si>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</si>
  <si>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</si>
  <si>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</si>
  <si>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</si>
  <si>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</si>
  <si>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</si>
  <si>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</si>
  <si>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</si>
  <si>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</si>
  <si>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</si>
  <si>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</si>
  <si>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</si>
  <si>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</si>
  <si>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</si>
  <si>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</si>
  <si>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</si>
  <si>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</si>
  <si>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</si>
  <si>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</si>
  <si>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</si>
  <si>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</si>
  <si>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</si>
  <si>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</si>
  <si>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</si>
  <si>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</si>
  <si>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20209-0_PBŘ</t>
  </si>
  <si>
    <t>Požárně bezpečnostní řešení</t>
  </si>
  <si>
    <t>STA</t>
  </si>
  <si>
    <t>{83088d05-15f0-4625-a881-caa5ca49d93c}</t>
  </si>
  <si>
    <t>2</t>
  </si>
  <si>
    <t>PS 01</t>
  </si>
  <si>
    <t>Plynová kotelna</t>
  </si>
  <si>
    <t>{5ab82590-1914-4796-a625-83f91b76a1f6}</t>
  </si>
  <si>
    <t>PS01_PL</t>
  </si>
  <si>
    <t>Profese Plyn</t>
  </si>
  <si>
    <t>Soupis</t>
  </si>
  <si>
    <t>{fa2751a1-6ade-4041-b59d-21cc46eb9b02}</t>
  </si>
  <si>
    <t>PS01_STR</t>
  </si>
  <si>
    <t>Profese Strojní</t>
  </si>
  <si>
    <t>{c6a19dc4-feae-4650-9b3c-772d16be5d5f}</t>
  </si>
  <si>
    <t>PS01_STAV</t>
  </si>
  <si>
    <t>Profese Stavební</t>
  </si>
  <si>
    <t>{3e529e4d-91e8-4c97-8106-0d15f09baa01}</t>
  </si>
  <si>
    <t>PS01_EL-MaR</t>
  </si>
  <si>
    <t>Profese Elektro + MaR</t>
  </si>
  <si>
    <t>{346f98c8-feef-4350-89a1-c2bdd5d2d396}</t>
  </si>
  <si>
    <t>PS 02</t>
  </si>
  <si>
    <t>Zateplení půdy</t>
  </si>
  <si>
    <t>{6a7d9e8e-4a00-4d1b-93ec-098fd7cc604e}</t>
  </si>
  <si>
    <t>PS02_STAV</t>
  </si>
  <si>
    <t>Profese stavební</t>
  </si>
  <si>
    <t>{76315eaf-0060-42f9-9e85-26f4c6db9557}</t>
  </si>
  <si>
    <t>KRYCÍ LIST SOUPISU PRACÍ</t>
  </si>
  <si>
    <t>Objekt:</t>
  </si>
  <si>
    <t>20209-0_PBŘ - Požárně bezpečnostní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</si>
  <si>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</si>
  <si>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</si>
  <si>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</si>
  <si>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</si>
  <si>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</si>
  <si>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</si>
  <si>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B1 K1 - PBŘ kotelna III. kategorie</t>
  </si>
  <si>
    <t>PSV - Práce a dodávky PSV</t>
  </si>
  <si>
    <t xml:space="preserve">    731 - Ústřední vytápění - kotelny</t>
  </si>
  <si>
    <t xml:space="preserve">      727 - Zdravotechnika - požární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</si>
  <si>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</si>
  <si>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</si>
  <si>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</si>
  <si>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</si>
  <si>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</si>
  <si>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</si>
  <si>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</si>
  <si>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</si>
  <si>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</si>
  <si>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</si>
  <si>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</si>
  <si>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</si>
  <si>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</si>
  <si>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</si>
  <si>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</si>
  <si>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B1 K1</t>
  </si>
  <si>
    <t>PBŘ kotelna III. kategorie</t>
  </si>
  <si>
    <t>K</t>
  </si>
  <si>
    <t>baterka</t>
  </si>
  <si>
    <t>Bateriová svítilna</t>
  </si>
  <si>
    <t>kus</t>
  </si>
  <si>
    <t>4</t>
  </si>
  <si>
    <t>-193085607</t>
  </si>
  <si>
    <t>det. těsnosti</t>
  </si>
  <si>
    <t>Pěnotvorný prostředek nebo vhodný detektor pro kontrolu těsnosti spojů</t>
  </si>
  <si>
    <t>-1766250001</t>
  </si>
  <si>
    <t>3</t>
  </si>
  <si>
    <t>detektor CO</t>
  </si>
  <si>
    <t>Měřící přístroj koncentrace oxidu uhelnatého</t>
  </si>
  <si>
    <t>-1975690773</t>
  </si>
  <si>
    <t>lékárna</t>
  </si>
  <si>
    <t xml:space="preserve">Lékárnička pro první pomoc závěsná na zeď s náplní </t>
  </si>
  <si>
    <t>-1266072727</t>
  </si>
  <si>
    <t>5</t>
  </si>
  <si>
    <t>PHP</t>
  </si>
  <si>
    <t xml:space="preserve">Hasicí přístroj přenosný práškový P6Te – 21A, 113B,C </t>
  </si>
  <si>
    <t>-2035162739</t>
  </si>
  <si>
    <t>6</t>
  </si>
  <si>
    <t>PHP mon</t>
  </si>
  <si>
    <t>Hasicí přístroj přenosný práškový montáž na stěnu</t>
  </si>
  <si>
    <t>-631728082</t>
  </si>
  <si>
    <t>7</t>
  </si>
  <si>
    <t>PHP rev</t>
  </si>
  <si>
    <t>Hasicí přístroj přenosný práškový revize</t>
  </si>
  <si>
    <t>298178003</t>
  </si>
  <si>
    <t>8</t>
  </si>
  <si>
    <t>tabulky</t>
  </si>
  <si>
    <t>Výstražné tabulky dle PBŘ</t>
  </si>
  <si>
    <t>-301527445</t>
  </si>
  <si>
    <t>PSV</t>
  </si>
  <si>
    <t>Práce a dodávky PSV</t>
  </si>
  <si>
    <t>731</t>
  </si>
  <si>
    <t>Ústřední vytápění - kotelny</t>
  </si>
  <si>
    <t>727</t>
  </si>
  <si>
    <t>Zdravotechnika - požární ochrana</t>
  </si>
  <si>
    <t>9</t>
  </si>
  <si>
    <t>727111304</t>
  </si>
  <si>
    <t>Prostup kovového potrubí D 50 mm stěnou tl 10 cm včetně dodatečné izolace požární odolnost EI 30</t>
  </si>
  <si>
    <t>16</t>
  </si>
  <si>
    <t>2137458353</t>
  </si>
  <si>
    <t>10</t>
  </si>
  <si>
    <t>727111306</t>
  </si>
  <si>
    <t>Prostup kovového potrubí D 76 mm stěnou tl 10 cm včetně dodatečné izolace požární odolnost EI 30</t>
  </si>
  <si>
    <t>81938255</t>
  </si>
  <si>
    <t>11</t>
  </si>
  <si>
    <t>727111503</t>
  </si>
  <si>
    <t>Prostup kovového potrubí D 33 mm příčkou tl 10cm bez izolace požární odolnost EI 30</t>
  </si>
  <si>
    <t>-2125825988</t>
  </si>
  <si>
    <t>12</t>
  </si>
  <si>
    <t>727111505</t>
  </si>
  <si>
    <t>Prostup kovového potrubí D 76 mm příčkou tl 10cm bez izolace požární odolnost EI 30</t>
  </si>
  <si>
    <t>1773294942</t>
  </si>
  <si>
    <t>13</t>
  </si>
  <si>
    <t>727111603</t>
  </si>
  <si>
    <t>Prostup plastového potrubí D 25 mm příčkou tl 10cm bez izolace požární odolnost EI 30</t>
  </si>
  <si>
    <t>-619736163</t>
  </si>
  <si>
    <t>14</t>
  </si>
  <si>
    <t>727111604</t>
  </si>
  <si>
    <t>Prostup plastového potrubí D 40 mm příčkou tl 10cm bez izolace požární odolnost EI 30</t>
  </si>
  <si>
    <t>-1381812046</t>
  </si>
  <si>
    <t>727111605</t>
  </si>
  <si>
    <t>Prostup plastového potrubí D 50 mm příčkou tl 10cm bez izolace požární odolnost EI 30</t>
  </si>
  <si>
    <t>2135497684</t>
  </si>
  <si>
    <t>727111702</t>
  </si>
  <si>
    <t>Prostup el. svazku kabelů příčkou tl 10cm požární odolnost EI 30</t>
  </si>
  <si>
    <t>-135031706</t>
  </si>
  <si>
    <t>PS 01 - Plynová kotelna</t>
  </si>
  <si>
    <t>Soupis:</t>
  </si>
  <si>
    <t>PS01_PL - Profese Plyn</t>
  </si>
  <si>
    <t>HSV -  HSV</t>
  </si>
  <si>
    <t xml:space="preserve">    8 -  Trubní vedení</t>
  </si>
  <si>
    <t xml:space="preserve">    9 - Ostatní konstrukce a práce, bourání</t>
  </si>
  <si>
    <t xml:space="preserve">    723 - Zdravotechnika - vnitřní plynovod</t>
  </si>
  <si>
    <t xml:space="preserve">    783 - Dokončovací práce - nátěry</t>
  </si>
  <si>
    <t>M - Práce a dodávky M</t>
  </si>
  <si>
    <t xml:space="preserve">    23-M - Montáže potrubí</t>
  </si>
  <si>
    <t xml:space="preserve">    36-M - Montáž prov.,měř. a regul. zařízení</t>
  </si>
  <si>
    <t>HZS - Hodinové zúčtovací sazby</t>
  </si>
  <si>
    <t>Ostatní -  Ostatní</t>
  </si>
  <si>
    <t xml:space="preserve">    OST2 - Poznámka</t>
  </si>
  <si>
    <t xml:space="preserve"> HSV</t>
  </si>
  <si>
    <t xml:space="preserve"> Trubní vedení</t>
  </si>
  <si>
    <t>899911111</t>
  </si>
  <si>
    <t>Osazení ocelových součástí pro potrubí závěsných a úložných hmotnosti jednotlivě do 5 kg</t>
  </si>
  <si>
    <t>kg</t>
  </si>
  <si>
    <t>1120086376</t>
  </si>
  <si>
    <t>M</t>
  </si>
  <si>
    <t>8/1</t>
  </si>
  <si>
    <t>Systémové podpory</t>
  </si>
  <si>
    <t>955948524</t>
  </si>
  <si>
    <t>Ostatní konstrukce a práce, bourání</t>
  </si>
  <si>
    <t>945412113</t>
  </si>
  <si>
    <t>Teleskopická hydraulická montážní plošina</t>
  </si>
  <si>
    <t>den</t>
  </si>
  <si>
    <t>1052275238</t>
  </si>
  <si>
    <t>949101112</t>
  </si>
  <si>
    <t>Lešení pomocné pro objekty pozemních staveb s lešeňovou podlahou v do 3,5 m zatížení do 150 kg/m2</t>
  </si>
  <si>
    <t>m2</t>
  </si>
  <si>
    <t>14621742</t>
  </si>
  <si>
    <t>723</t>
  </si>
  <si>
    <t>Zdravotechnika - vnitřní plynovod</t>
  </si>
  <si>
    <t>723111202</t>
  </si>
  <si>
    <t>Potrubí ocelové závitové černé bezešvé svařované běžné DN 15</t>
  </si>
  <si>
    <t>m</t>
  </si>
  <si>
    <t>-2015487316</t>
  </si>
  <si>
    <t>723150304</t>
  </si>
  <si>
    <t>Potrubí ocelové hladké černé bezešvé spojované svařováním tvářené za tepla D 32x2,6 mm</t>
  </si>
  <si>
    <t>-2140922860</t>
  </si>
  <si>
    <t>723150306</t>
  </si>
  <si>
    <t>Potrubí ocelové hladké černé bezešvé spojované svařováním tvářené za tepla D 44,5x3,2 mm</t>
  </si>
  <si>
    <t>1923334304</t>
  </si>
  <si>
    <t>723150312</t>
  </si>
  <si>
    <t>Potrubí ocelové hladké černé bezešvé spojované svařováním tvářené za tepla D 57x3,2 mm</t>
  </si>
  <si>
    <t>-1561150806</t>
  </si>
  <si>
    <t>723150313</t>
  </si>
  <si>
    <t>Potrubí ocelové hladké černé bezešvé spojované svařováním tvářené za tepla D 76x3,2 mm</t>
  </si>
  <si>
    <t>99948495</t>
  </si>
  <si>
    <t>723150367</t>
  </si>
  <si>
    <t>Chránička D 57x2,9 mm</t>
  </si>
  <si>
    <t>1598211250</t>
  </si>
  <si>
    <t>723150369</t>
  </si>
  <si>
    <t>Chránička D 89x3,6 mm</t>
  </si>
  <si>
    <t>1294557515</t>
  </si>
  <si>
    <t>7231503a</t>
  </si>
  <si>
    <t>Redukce zhotovená kováním přes 1 DN DN 65/50</t>
  </si>
  <si>
    <t>789327621</t>
  </si>
  <si>
    <t>7231503b</t>
  </si>
  <si>
    <t>Redukce zhotovená kováním přes 1 DN DN 50/40</t>
  </si>
  <si>
    <t>680377354</t>
  </si>
  <si>
    <t>50</t>
  </si>
  <si>
    <t>723160206</t>
  </si>
  <si>
    <t>Přípojka k plynoměru spojované na závit bez ochozu G 6/4</t>
  </si>
  <si>
    <t>soubor</t>
  </si>
  <si>
    <t>256142891</t>
  </si>
  <si>
    <t>51</t>
  </si>
  <si>
    <t>723160336</t>
  </si>
  <si>
    <t>Rozpěrka přípojek plynoměru G 6/4</t>
  </si>
  <si>
    <t>-1658665775</t>
  </si>
  <si>
    <t>52</t>
  </si>
  <si>
    <t>723231166</t>
  </si>
  <si>
    <t xml:space="preserve">Kohout kulový přímý G 1 1/2 </t>
  </si>
  <si>
    <t>-1354294340</t>
  </si>
  <si>
    <t>733124113</t>
  </si>
  <si>
    <t>Příplatek k potrubí ocelovému hladkému za zhotovení přechodů z trubek hladkých kováním DN 25/15</t>
  </si>
  <si>
    <t>28869970</t>
  </si>
  <si>
    <t>723190207</t>
  </si>
  <si>
    <t>Přípojka plynovodní ocelová DN 50</t>
  </si>
  <si>
    <t>-1023668372</t>
  </si>
  <si>
    <t>723221304</t>
  </si>
  <si>
    <t>Ventil vzorkovací rohový G 1/2</t>
  </si>
  <si>
    <t>1750708026</t>
  </si>
  <si>
    <t>17</t>
  </si>
  <si>
    <t>723231162</t>
  </si>
  <si>
    <t xml:space="preserve">Kohout kulový přímý G 1/2 </t>
  </si>
  <si>
    <t>1595250840</t>
  </si>
  <si>
    <t>18</t>
  </si>
  <si>
    <t>723231167</t>
  </si>
  <si>
    <t xml:space="preserve">Kohout kulový přímý G 2 </t>
  </si>
  <si>
    <t>-1065294738</t>
  </si>
  <si>
    <t>19</t>
  </si>
  <si>
    <t>723239105</t>
  </si>
  <si>
    <t>Montáž armatur plynovodních se dvěma závity G 1 1/2 ostatní typ</t>
  </si>
  <si>
    <t>193037258</t>
  </si>
  <si>
    <t>20</t>
  </si>
  <si>
    <t>723239106</t>
  </si>
  <si>
    <t>Montáž armatur plynovodních se dvěma závity G 2 ostatní typ</t>
  </si>
  <si>
    <t>-1599819238</t>
  </si>
  <si>
    <t>723/1</t>
  </si>
  <si>
    <t>Membránový uzávěr DN40 PŘETLAK 2kPa</t>
  </si>
  <si>
    <t>32</t>
  </si>
  <si>
    <t>-949357676</t>
  </si>
  <si>
    <t>22</t>
  </si>
  <si>
    <t>723/2</t>
  </si>
  <si>
    <t>Plynový filtr DN50</t>
  </si>
  <si>
    <t>-785781501</t>
  </si>
  <si>
    <t>53</t>
  </si>
  <si>
    <t>723/3</t>
  </si>
  <si>
    <t>Membránový plynoměr G10 DN40, přetlak 2kPa</t>
  </si>
  <si>
    <t>-477621420</t>
  </si>
  <si>
    <t>54</t>
  </si>
  <si>
    <t>723/3a</t>
  </si>
  <si>
    <t xml:space="preserve">Nízkofrekvenční snímač k membránovým plynoměrům </t>
  </si>
  <si>
    <t>-114134442</t>
  </si>
  <si>
    <t>55</t>
  </si>
  <si>
    <t>723/3b</t>
  </si>
  <si>
    <t>Potvrzení o ověření plynoměru</t>
  </si>
  <si>
    <t>1392838666</t>
  </si>
  <si>
    <t>56</t>
  </si>
  <si>
    <t>723/3c</t>
  </si>
  <si>
    <t xml:space="preserve">Šroubení plyynoměrné R6/4" </t>
  </si>
  <si>
    <t>2039475181</t>
  </si>
  <si>
    <t>23</t>
  </si>
  <si>
    <t>723/6</t>
  </si>
  <si>
    <t>Tlakoměr D160, 0-4kPa</t>
  </si>
  <si>
    <t>424765071</t>
  </si>
  <si>
    <t>24</t>
  </si>
  <si>
    <t>723/6a</t>
  </si>
  <si>
    <t>Dod. ventil tlakoměr. druh A AVL1110410</t>
  </si>
  <si>
    <t>-532188864</t>
  </si>
  <si>
    <t>25</t>
  </si>
  <si>
    <t>733194922</t>
  </si>
  <si>
    <t>Navaření odbočky na potrubí ocelové hladké D 76x3,2 mm</t>
  </si>
  <si>
    <t>1243140201</t>
  </si>
  <si>
    <t>26</t>
  </si>
  <si>
    <t>723190901</t>
  </si>
  <si>
    <t>Uzavření,otevření plynovodního potrubí při opravě</t>
  </si>
  <si>
    <t>-845873150</t>
  </si>
  <si>
    <t>27</t>
  </si>
  <si>
    <t>723190907</t>
  </si>
  <si>
    <t>Odvzdušnění nebo napuštění plynovodního potrubí</t>
  </si>
  <si>
    <t>237600623</t>
  </si>
  <si>
    <t>28</t>
  </si>
  <si>
    <t>723150801</t>
  </si>
  <si>
    <t>Demontáž potrubí ocelové hladké svařované do D 32</t>
  </si>
  <si>
    <t>-1390585401</t>
  </si>
  <si>
    <t>48</t>
  </si>
  <si>
    <t>723150802</t>
  </si>
  <si>
    <t>Demontáž potrubí ocelové hladké svařované do D 44,5</t>
  </si>
  <si>
    <t>-1367774222</t>
  </si>
  <si>
    <t>49</t>
  </si>
  <si>
    <t>723150803</t>
  </si>
  <si>
    <t>Demontáž potrubí ocelové hladké svařované do D 76</t>
  </si>
  <si>
    <t>394736105</t>
  </si>
  <si>
    <t>46</t>
  </si>
  <si>
    <t>722220861</t>
  </si>
  <si>
    <t>Demontáž armatur závitových G do 3/4</t>
  </si>
  <si>
    <t>-948512835</t>
  </si>
  <si>
    <t>47</t>
  </si>
  <si>
    <t>722220862</t>
  </si>
  <si>
    <t>Demontáž armatur závitových se dvěma závity G do 5/4</t>
  </si>
  <si>
    <t>-1130684934</t>
  </si>
  <si>
    <t>45</t>
  </si>
  <si>
    <t>722220865</t>
  </si>
  <si>
    <t>Demontáž armatur závitových se dvěma závity G 2 1/2</t>
  </si>
  <si>
    <t>-1228156267</t>
  </si>
  <si>
    <t>29</t>
  </si>
  <si>
    <t>998723102</t>
  </si>
  <si>
    <t>Přesun hmot tonážní pro vnitřní plynovod v objektech v do 12 m</t>
  </si>
  <si>
    <t>t</t>
  </si>
  <si>
    <t>-1562000312</t>
  </si>
  <si>
    <t>30</t>
  </si>
  <si>
    <t>998723181</t>
  </si>
  <si>
    <t>Příplatek k přesunu hmot tonážní 723 prováděný bez použití mechanizace</t>
  </si>
  <si>
    <t>-2126613056</t>
  </si>
  <si>
    <t>783</t>
  </si>
  <si>
    <t>Dokončovací práce - nátěry</t>
  </si>
  <si>
    <t>31</t>
  </si>
  <si>
    <t>783614651</t>
  </si>
  <si>
    <t>Základní antikorozní jednonásobný syntetický potrubí DN do 50 mm</t>
  </si>
  <si>
    <t>1912810270</t>
  </si>
  <si>
    <t>783614661</t>
  </si>
  <si>
    <t>Základní antikorozní jednonásobný syntetický potrubí DN do 100 mm</t>
  </si>
  <si>
    <t>1581648088</t>
  </si>
  <si>
    <t>33</t>
  </si>
  <si>
    <t>783615551</t>
  </si>
  <si>
    <t>Mezinátěr jednonásobný syntetický nátěr potrubí DN do 50 mm</t>
  </si>
  <si>
    <t>-248407872</t>
  </si>
  <si>
    <t>34</t>
  </si>
  <si>
    <t>783615561</t>
  </si>
  <si>
    <t>Mezinátěr jednonásobný syntetický nátěr potrubí DN do 100 mm</t>
  </si>
  <si>
    <t>-120516469</t>
  </si>
  <si>
    <t>35</t>
  </si>
  <si>
    <t>783667611</t>
  </si>
  <si>
    <t>Krycí dvojnásobný olejový nátěr potrubí DN do 50 mm</t>
  </si>
  <si>
    <t>-203834400</t>
  </si>
  <si>
    <t>36</t>
  </si>
  <si>
    <t>783667631</t>
  </si>
  <si>
    <t>Krycí dvojnásobný olejový nátěr potrubí DN do 100 mm</t>
  </si>
  <si>
    <t>-979691291</t>
  </si>
  <si>
    <t>Práce a dodávky M</t>
  </si>
  <si>
    <t>23-M</t>
  </si>
  <si>
    <t>Montáže potrubí</t>
  </si>
  <si>
    <t>37</t>
  </si>
  <si>
    <t>23/3</t>
  </si>
  <si>
    <t>Revizní kniha + revize</t>
  </si>
  <si>
    <t>64</t>
  </si>
  <si>
    <t>2065048850</t>
  </si>
  <si>
    <t>38</t>
  </si>
  <si>
    <t>230230016</t>
  </si>
  <si>
    <t>Hlavní tlaková zkouška vzduchem 0,6 MPa DN 50</t>
  </si>
  <si>
    <t>-1962440298</t>
  </si>
  <si>
    <t>39</t>
  </si>
  <si>
    <t>230230017</t>
  </si>
  <si>
    <t>Hlavní tlaková zkouška vzduchem 0,6 MPa DN 80</t>
  </si>
  <si>
    <t>-77887654</t>
  </si>
  <si>
    <t>40</t>
  </si>
  <si>
    <t>230230076</t>
  </si>
  <si>
    <t>Čištění potrubí PN 38 6416 DN 200</t>
  </si>
  <si>
    <t>256977626</t>
  </si>
  <si>
    <t>36-M</t>
  </si>
  <si>
    <t>Montáž prov.,měř. a regul. zařízení</t>
  </si>
  <si>
    <t>41</t>
  </si>
  <si>
    <t>360410075</t>
  </si>
  <si>
    <t>Montáž tlakoměru diferenčního, průměr D 160, 033 78, bez přenosu</t>
  </si>
  <si>
    <t>-1926870396</t>
  </si>
  <si>
    <t>HZS</t>
  </si>
  <si>
    <t>Hodinové zúčtovací sazby</t>
  </si>
  <si>
    <t>42</t>
  </si>
  <si>
    <t>HZS4212</t>
  </si>
  <si>
    <t>Hodinová zúčtovací sazba revizní technik specialista</t>
  </si>
  <si>
    <t>hod</t>
  </si>
  <si>
    <t>512</t>
  </si>
  <si>
    <t>1148823397</t>
  </si>
  <si>
    <t>Ostatní</t>
  </si>
  <si>
    <t xml:space="preserve"> Ostatní</t>
  </si>
  <si>
    <t>OST2</t>
  </si>
  <si>
    <t>Poznámka</t>
  </si>
  <si>
    <t>43</t>
  </si>
  <si>
    <t>Poz</t>
  </si>
  <si>
    <t>-508864970</t>
  </si>
  <si>
    <t>P</t>
  </si>
  <si>
    <t xml:space="preserve">Poznámka k položce:
Při zpracování cenové nabídky je nutné vycházet ze všech částí projektové dokumentace (technické zprávy, seznamu pozic, všech výkresů a specifikace materiálu).
Povinností dodavatele je překontrolovat specifikaci materiálu a případný chybějící materiál doplnit a ocenit.
Součástí ceny musí být veškeré náklady, aby cena byla konečná a zahrnovala celou dodávku a montáž akce.
Dodávka akce se předpokládá včetně kompletní montáže, veškerého souvisejícího doplňkového, podružného a montážního materiálu tak, aby celé zařízení bylo funkční a splňovalo všechny předpisy, které se na ně vztahují.
</t>
  </si>
  <si>
    <t>PS01_STR - Profese Strojní</t>
  </si>
  <si>
    <t xml:space="preserve">    713 - Izolace tepelné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</si>
  <si>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</si>
  <si>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</si>
  <si>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</si>
  <si>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</si>
  <si>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</si>
  <si>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789 - Povrchové úpravy ocelových konstrukcí a technologických zařízení</t>
  </si>
  <si>
    <t>OST - Ostatní</t>
  </si>
  <si>
    <t>713</t>
  </si>
  <si>
    <t>Izolace tepelné</t>
  </si>
  <si>
    <t>713_03</t>
  </si>
  <si>
    <t>Izolační pouzdro s Al. fólií pro DN25 tl. 35/30 mm</t>
  </si>
  <si>
    <t>1736908578</t>
  </si>
  <si>
    <t>713_04</t>
  </si>
  <si>
    <t>Izolační pouzdro s Al. fólií pro DN32 tl. 42/30 mm</t>
  </si>
  <si>
    <t>507175263</t>
  </si>
  <si>
    <t>713_05</t>
  </si>
  <si>
    <t>Izolační pouzdro s Al. fólií pro DN40 tl. 48/40 mm</t>
  </si>
  <si>
    <t>1337111226</t>
  </si>
  <si>
    <t>713_06</t>
  </si>
  <si>
    <t>Izolační pouzdro s Al. fólií pro DN50 tl. 60/50 mm</t>
  </si>
  <si>
    <t>-1925136497</t>
  </si>
  <si>
    <t>713_07</t>
  </si>
  <si>
    <t>Izolační pouzdro s Al. fólií pro DN65 tl. 76/70 mm</t>
  </si>
  <si>
    <t>-1324920939</t>
  </si>
  <si>
    <t>713_10</t>
  </si>
  <si>
    <t>Tepelná izolace lamelovými pásy s Al. fólií pro rozdělovač / sběrač DN100 tl. 100 mm</t>
  </si>
  <si>
    <t>719477655</t>
  </si>
  <si>
    <t>713_M1</t>
  </si>
  <si>
    <t>Montáž tepelné izolace, spoj Al. páskou pro potrubí do DN50</t>
  </si>
  <si>
    <t>251833774</t>
  </si>
  <si>
    <t>713_M2</t>
  </si>
  <si>
    <t>Montáž tepelné izolace, spoj Al. páskou pro potrubí nad DN50</t>
  </si>
  <si>
    <t>1762328285</t>
  </si>
  <si>
    <t>713411142</t>
  </si>
  <si>
    <t>Montáž izolace tepelné potrubí pásy nebo rohožemi s Al fólií staženými Al páskou 2x</t>
  </si>
  <si>
    <t>-1586908037</t>
  </si>
  <si>
    <t>998713202</t>
  </si>
  <si>
    <t>Přesun hmot procentní pro izolace tepelné v objektech v do 12 m</t>
  </si>
  <si>
    <t>%</t>
  </si>
  <si>
    <t>618312114</t>
  </si>
  <si>
    <t>722</t>
  </si>
  <si>
    <t>Zdravotechnika - vnitřní vodovod</t>
  </si>
  <si>
    <t>722_R_01</t>
  </si>
  <si>
    <t>Oddělovací člen pro doplňovací systémy, PN10, Kv=0,7-0,8 m3/h, připojení R 1/2", Tmax=60°C</t>
  </si>
  <si>
    <t>-1645978804</t>
  </si>
  <si>
    <t>722_R_02</t>
  </si>
  <si>
    <t>Změkčovací / doplňovací zařízení, kapacita 6.000°dH, průtok &lt;0,4 m3/h</t>
  </si>
  <si>
    <t>1039351070</t>
  </si>
  <si>
    <t>722_R_03</t>
  </si>
  <si>
    <t>Náplň pro demineralizaci (příslušenství pro změkčovací zařízení)</t>
  </si>
  <si>
    <t>560528607</t>
  </si>
  <si>
    <t>722_R_M1</t>
  </si>
  <si>
    <t>Montáž oddělovacího členu do potrubí</t>
  </si>
  <si>
    <t>196122215</t>
  </si>
  <si>
    <t>722_R_M2</t>
  </si>
  <si>
    <t>Montáž změkčovacího / doplňovacího zařízení vč. osazení demineralizační patrony</t>
  </si>
  <si>
    <t>1818354831</t>
  </si>
  <si>
    <t>722_S-01</t>
  </si>
  <si>
    <t>Sifon pro odvedení kondenzátu z kouřovodu a přívodu vzduchu - materiál+montáž</t>
  </si>
  <si>
    <t>54777086</t>
  </si>
  <si>
    <t>722_VDM_01</t>
  </si>
  <si>
    <t xml:space="preserve">Vodoměr studené vody suchoběžný  G 3/4", PN16, qp=1,6 m3/h </t>
  </si>
  <si>
    <t>192918495</t>
  </si>
  <si>
    <t>722_VDM_01.2</t>
  </si>
  <si>
    <t>Přídavný modul M-Bus AT-MBUS-01 pro vodoměr G 3/4"</t>
  </si>
  <si>
    <t>66670750</t>
  </si>
  <si>
    <t>722_VDM_01.3</t>
  </si>
  <si>
    <t>Přídavný modul M-Bus AT-MBUS-01 pro vodoměr G 1"</t>
  </si>
  <si>
    <t>-867260311</t>
  </si>
  <si>
    <t>722_VDM_02</t>
  </si>
  <si>
    <t xml:space="preserve">Vodoměr studené vody suchoběžný G 1", PN16, qp=4 m3/h </t>
  </si>
  <si>
    <t>-405689195</t>
  </si>
  <si>
    <t>722174003</t>
  </si>
  <si>
    <t>Potrubí vodovodní plastové PPR svar polyfuze PN 16 D 25 x 3,5 mm</t>
  </si>
  <si>
    <t>1069212125</t>
  </si>
  <si>
    <t>722174005</t>
  </si>
  <si>
    <t>Potrubí vodovodní plastové PPR svar polyfuze PN 16 D 40 x 5,5 mm</t>
  </si>
  <si>
    <t>1850424085</t>
  </si>
  <si>
    <t>722174006</t>
  </si>
  <si>
    <t>Potrubí vodovodní plastové PPR svar polyfuze PN 16 D 50 x 6,9 mm</t>
  </si>
  <si>
    <t>961034977</t>
  </si>
  <si>
    <t>722181242</t>
  </si>
  <si>
    <t>Ochrana vodovodního potrubí přilepenými termoizolačními trubicemi z PE tl do 20 mm DN do 45 mm</t>
  </si>
  <si>
    <t>7118611</t>
  </si>
  <si>
    <t>722181243</t>
  </si>
  <si>
    <t>Ochrana vodovodního potrubí přilepenými termoizolačními trubicemi z PE tl do 20 mm DN do 63 mm</t>
  </si>
  <si>
    <t>-1593854903</t>
  </si>
  <si>
    <t>722220232</t>
  </si>
  <si>
    <t>Přechodka dGK PPR PN 20 D 25 x G 3/4 s kovovým vnitřním závitem</t>
  </si>
  <si>
    <t>926753261</t>
  </si>
  <si>
    <t>722220234</t>
  </si>
  <si>
    <t>Přechodka dGK PPR PN 20 D 40 x G 5/4 s kovovým vnitřním závitem</t>
  </si>
  <si>
    <t>-119491740</t>
  </si>
  <si>
    <t>722220241</t>
  </si>
  <si>
    <t>Přechodka dGK PPR PN 20 D 20 x G 1/2 s kovovým vnitřním závitem a převlečnou maticí</t>
  </si>
  <si>
    <t>457174616</t>
  </si>
  <si>
    <t>722220242</t>
  </si>
  <si>
    <t>Přechodka dGK PPR PN 20 D 25 x G 3/4 s kovovým vnitřním závitem a převlečnou maticí</t>
  </si>
  <si>
    <t>-1860512420</t>
  </si>
  <si>
    <t>722224115</t>
  </si>
  <si>
    <t>Kohout plnicí nebo vypouštěcí G 1/2 PN 10 s jedním závitem</t>
  </si>
  <si>
    <t>317375415</t>
  </si>
  <si>
    <t>722231073</t>
  </si>
  <si>
    <t>Ventil zpětný mosazný G 3/4 PN 10 do 110°C se dvěma závity</t>
  </si>
  <si>
    <t>26146920</t>
  </si>
  <si>
    <t>722231075</t>
  </si>
  <si>
    <t>Ventil zpětný mosazný G 5/4 PN 10 do 110°C se dvěma závity</t>
  </si>
  <si>
    <t>-1510529204</t>
  </si>
  <si>
    <t>722232044</t>
  </si>
  <si>
    <t>Kohout kulový přímý G 3/4 PN 42 do 185°C vnitřní závit</t>
  </si>
  <si>
    <t>-437519221</t>
  </si>
  <si>
    <t>722232046</t>
  </si>
  <si>
    <t>Kohout kulový přímý G 5/4 PN 42 do 185°C vnitřní závit</t>
  </si>
  <si>
    <t>-1436629488</t>
  </si>
  <si>
    <t>722234264</t>
  </si>
  <si>
    <t>Filtr mosazný G 3/4 PN 20 do 80°C s 2x vnitřním závitem</t>
  </si>
  <si>
    <t>-1536039254</t>
  </si>
  <si>
    <t>722234266</t>
  </si>
  <si>
    <t>Filtr mosazný G 5/4 PN 20 do 80°C s 2x vnitřním závitem</t>
  </si>
  <si>
    <t>1734431024</t>
  </si>
  <si>
    <t>722239102</t>
  </si>
  <si>
    <t>Montáž armatur vodovodních se dvěma závity G 3/4</t>
  </si>
  <si>
    <t>283560697</t>
  </si>
  <si>
    <t>722239103</t>
  </si>
  <si>
    <t>Montáž armatur vodovodních se dvěma závity G 1</t>
  </si>
  <si>
    <t>1970012201</t>
  </si>
  <si>
    <t>722X_01</t>
  </si>
  <si>
    <t>Přesunutí stávající sestavy armatur na cirkulační potrubí (VK, zpětný ventil, čerpadlo, uzavírací ventil) - jen montáž</t>
  </si>
  <si>
    <t>150005586</t>
  </si>
  <si>
    <t>998722202</t>
  </si>
  <si>
    <t>Přesun hmot procentní pro vnitřní vodovod v objektech v do 12 m</t>
  </si>
  <si>
    <t>1322220557</t>
  </si>
  <si>
    <t>731_K_01</t>
  </si>
  <si>
    <t>Plynový kondenzační kotel, výkon 7,2-65 kW (80/60°C), PN 3,8 bar - veškeré parametry viz. technická zpráva</t>
  </si>
  <si>
    <t>362653937</t>
  </si>
  <si>
    <t>731_K_02</t>
  </si>
  <si>
    <t>Připojovací sada pro kaskádu kotlů (výstup/zpátečka, zátky, izolace, čerpadla, anuloid....) vč. zabezpečovacího zařízení a sady HVDT DN65</t>
  </si>
  <si>
    <t>505086657</t>
  </si>
  <si>
    <t>731_K_03</t>
  </si>
  <si>
    <t>Neutralizační zařízení s granulátem (bez čerpadla) pro systémy do 450 kW</t>
  </si>
  <si>
    <t>1718952304</t>
  </si>
  <si>
    <t>44</t>
  </si>
  <si>
    <t>731_K_04</t>
  </si>
  <si>
    <t>Koaxiální sada odkouření pro 2 kotle v kaskádě Ø160/225 mm</t>
  </si>
  <si>
    <t>-954929868</t>
  </si>
  <si>
    <t>731_K_05</t>
  </si>
  <si>
    <t>Revizní koleno 87° Ø160/225 mm (plast/kov)</t>
  </si>
  <si>
    <t>-562269682</t>
  </si>
  <si>
    <t>731_K_06</t>
  </si>
  <si>
    <t>Revizní T-Kus s kontrolním víčkem Ø160/225 mm pro montáž do potrubí (plast/kov)</t>
  </si>
  <si>
    <t>1658871470</t>
  </si>
  <si>
    <t>731_K_07</t>
  </si>
  <si>
    <t>Koaxiální trubky Ø160/225 mm, délka 1000 mm (plast/kov)</t>
  </si>
  <si>
    <t>1575722616</t>
  </si>
  <si>
    <t>731_K_08</t>
  </si>
  <si>
    <t>Vertikální komínová koncovka Ø160/225 mm, délka 1,1 m (0,7 m nad střechu) - plast/kov</t>
  </si>
  <si>
    <t>-1289152748</t>
  </si>
  <si>
    <t>731_K_10</t>
  </si>
  <si>
    <t>Vnější teplotní čidlo pro regulaci kotle rozsah -50 až +60°C</t>
  </si>
  <si>
    <t>-784735313</t>
  </si>
  <si>
    <t>731_K_11</t>
  </si>
  <si>
    <t>Interface pro plynové kondenzační kotle</t>
  </si>
  <si>
    <t>-2115960653</t>
  </si>
  <si>
    <t>731_K_12</t>
  </si>
  <si>
    <t>Rozšiřovací kaskádový modul pro kotle (součástí dodávky je i teplotní sonda)</t>
  </si>
  <si>
    <t>-1449743770</t>
  </si>
  <si>
    <t>731_K_M1</t>
  </si>
  <si>
    <t>Dodávka kotlů a kompletního příslušenství na stavbu - Hotel U Hroznu, Mnichovo Hradiště</t>
  </si>
  <si>
    <t>660703887</t>
  </si>
  <si>
    <t>731_K_M2</t>
  </si>
  <si>
    <t xml:space="preserve">Montáž kotlů a sestavení veškerého příslušenství </t>
  </si>
  <si>
    <t>2046212326</t>
  </si>
  <si>
    <t>731_K_M3</t>
  </si>
  <si>
    <t>Montáž kouřovodů</t>
  </si>
  <si>
    <t>159026905</t>
  </si>
  <si>
    <t>731_K_M4</t>
  </si>
  <si>
    <t xml:space="preserve">Uvedení do provozu kotlů </t>
  </si>
  <si>
    <t>-1919863125</t>
  </si>
  <si>
    <t>731_R-01</t>
  </si>
  <si>
    <t xml:space="preserve">Ruční dávkovač chemie, vyroben dle ideového nákresu tr; výška 0,75m; vč. vypouštění, napouštění a napojení.
</t>
  </si>
  <si>
    <t>-263155685</t>
  </si>
  <si>
    <t>57</t>
  </si>
  <si>
    <t>731_R-M</t>
  </si>
  <si>
    <t>Montáž a osazení ručního dávkovače chemie</t>
  </si>
  <si>
    <t>324535441</t>
  </si>
  <si>
    <t>732</t>
  </si>
  <si>
    <t>Ústřední vytápění - strojovny</t>
  </si>
  <si>
    <t>58</t>
  </si>
  <si>
    <t>732_EXP_01</t>
  </si>
  <si>
    <t>Membránová expanzní nádoba 300 litrů, PN6, připojení 1"</t>
  </si>
  <si>
    <t>65787054</t>
  </si>
  <si>
    <t>59</t>
  </si>
  <si>
    <t>732_EXP_01.2</t>
  </si>
  <si>
    <t>Servisní ventil 1" k expanzní nádobě 300 litrů</t>
  </si>
  <si>
    <t>-1010203969</t>
  </si>
  <si>
    <t>60</t>
  </si>
  <si>
    <t>732_EXP_02</t>
  </si>
  <si>
    <t>Membránová expanzní nádoba na pitnou vodu - 18 litrů, PN10, připojení 3/4"</t>
  </si>
  <si>
    <t>1027440520</t>
  </si>
  <si>
    <t>61</t>
  </si>
  <si>
    <t>732_EXP_02.2</t>
  </si>
  <si>
    <t xml:space="preserve">Armatura s vypouštěním a zajištěním 3/4" pro připojení k EXP nádobě </t>
  </si>
  <si>
    <t>2058682957</t>
  </si>
  <si>
    <t>62</t>
  </si>
  <si>
    <t>732_EXP_02.3</t>
  </si>
  <si>
    <t>Konzole s páskou pro uchycení EXP 18 litrů na zeď</t>
  </si>
  <si>
    <t>-1313697128</t>
  </si>
  <si>
    <t>63</t>
  </si>
  <si>
    <t>732_EXP_M1</t>
  </si>
  <si>
    <t>Montáž expanzní nádoby 300 litrů vč. ventilu 1"</t>
  </si>
  <si>
    <t>-2072333644</t>
  </si>
  <si>
    <t>732_EXP_M2</t>
  </si>
  <si>
    <t>Montáž expanzní nádoby 18 litrů vč. armatury 3/4"</t>
  </si>
  <si>
    <t>-942648195</t>
  </si>
  <si>
    <t>65</t>
  </si>
  <si>
    <t>732_OC_01</t>
  </si>
  <si>
    <t>Oběhové topné čerpadlo G 2", PN6/10, 1x230V/50Hz - parametry viz. technická zpráva</t>
  </si>
  <si>
    <t>1900703163</t>
  </si>
  <si>
    <t>66</t>
  </si>
  <si>
    <t>732_OC_02</t>
  </si>
  <si>
    <t>Oběhové topné čerpadlo G 1 1/2", PN6/10, 1x230V/50Hz - parametry viz. technická zpráva</t>
  </si>
  <si>
    <t>-300868629</t>
  </si>
  <si>
    <t>67</t>
  </si>
  <si>
    <t>732_RS_01</t>
  </si>
  <si>
    <t>Montáž rozdělovače a sběrače v kotelně</t>
  </si>
  <si>
    <t>703090984</t>
  </si>
  <si>
    <t>68</t>
  </si>
  <si>
    <t>732111128</t>
  </si>
  <si>
    <t>Tělesa rozdělovačů a sběračů DN 100 z trub ocelových bezešvých</t>
  </si>
  <si>
    <t>-1554387865</t>
  </si>
  <si>
    <t>69</t>
  </si>
  <si>
    <t>732111228</t>
  </si>
  <si>
    <t>Příplatek k rozdělovačům a sběračům za každých dalších 0,5 m tělesa DN 100</t>
  </si>
  <si>
    <t>-2066908240</t>
  </si>
  <si>
    <t>70</t>
  </si>
  <si>
    <t>732111315</t>
  </si>
  <si>
    <t>Trubková hrdla rozdělovačů a sběračů bez přírub DN 32</t>
  </si>
  <si>
    <t>1036415565</t>
  </si>
  <si>
    <t>71</t>
  </si>
  <si>
    <t>732111316</t>
  </si>
  <si>
    <t>Trubková hrdla rozdělovačů a sběračů bez přírub DN 40</t>
  </si>
  <si>
    <t>1836742584</t>
  </si>
  <si>
    <t>72</t>
  </si>
  <si>
    <t>732111322</t>
  </si>
  <si>
    <t>Trubková hrdla rozdělovačů a sběračů bez přírub DN 65</t>
  </si>
  <si>
    <t>1539262293</t>
  </si>
  <si>
    <t>73</t>
  </si>
  <si>
    <t>732429212</t>
  </si>
  <si>
    <t>Montáž čerpadla oběhového mokroběžného závitového DN 25</t>
  </si>
  <si>
    <t>1275391147</t>
  </si>
  <si>
    <t>74</t>
  </si>
  <si>
    <t>732429215</t>
  </si>
  <si>
    <t>Montáž čerpadla oběhového mokroběžného závitového DN 32</t>
  </si>
  <si>
    <t>563426425</t>
  </si>
  <si>
    <t>75</t>
  </si>
  <si>
    <t>732R_01</t>
  </si>
  <si>
    <t>Přesun stávajícího zásobníkového ohřívače OKC 400 NTRR na nové místo</t>
  </si>
  <si>
    <t>-1303288508</t>
  </si>
  <si>
    <t>76</t>
  </si>
  <si>
    <t>998732202</t>
  </si>
  <si>
    <t>Přesun hmot procentní pro strojovny v objektech v do 12 m</t>
  </si>
  <si>
    <t>1366640778</t>
  </si>
  <si>
    <t>733</t>
  </si>
  <si>
    <t>Ústřední vytápění - rozvodné potrubí</t>
  </si>
  <si>
    <t>77</t>
  </si>
  <si>
    <t>733111124</t>
  </si>
  <si>
    <t>Potrubí ocelové závitové bezešvé běžné nízkotlaké nebo středotlaké DN 20</t>
  </si>
  <si>
    <t>-1594383624</t>
  </si>
  <si>
    <t>78</t>
  </si>
  <si>
    <t>733111125</t>
  </si>
  <si>
    <t>Potrubí ocelové závitové bezešvé běžné nízkotlaké nebo středotlaké DN 25</t>
  </si>
  <si>
    <t>-1534891168</t>
  </si>
  <si>
    <t>79</t>
  </si>
  <si>
    <t>733111126</t>
  </si>
  <si>
    <t>Potrubí ocelové závitové bezešvé běžné nízkotlaké nebo středotlaké DN 32</t>
  </si>
  <si>
    <t>-1476860280</t>
  </si>
  <si>
    <t>80</t>
  </si>
  <si>
    <t>733111127</t>
  </si>
  <si>
    <t>Potrubí ocelové závitové bezešvé běžné nízkotlaké nebo středotlaké DN 40</t>
  </si>
  <si>
    <t>16065442</t>
  </si>
  <si>
    <t>81</t>
  </si>
  <si>
    <t>733121218</t>
  </si>
  <si>
    <t>Potrubí ocelové hladké bezešvé v kotelnách nebo strojovnách D 57x2,9</t>
  </si>
  <si>
    <t>-1156858471</t>
  </si>
  <si>
    <t>82</t>
  </si>
  <si>
    <t>733121222</t>
  </si>
  <si>
    <t>Potrubí ocelové hladké bezešvé v kotelnách nebo strojovnách D 76x3,2</t>
  </si>
  <si>
    <t>-1250126345</t>
  </si>
  <si>
    <t>83</t>
  </si>
  <si>
    <t>733124114.1</t>
  </si>
  <si>
    <t>Příplatek k potrubí ocelovému hladkému za zhotovení přechodů z trubek hladkých kováním DN 32/20</t>
  </si>
  <si>
    <t>622700312</t>
  </si>
  <si>
    <t>84</t>
  </si>
  <si>
    <t>733124115</t>
  </si>
  <si>
    <t>Příplatek k potrubí ocelovému hladkému za zhotovení přechodů z trubek hladkých kováním DN 40/25</t>
  </si>
  <si>
    <t>1765968665</t>
  </si>
  <si>
    <t>85</t>
  </si>
  <si>
    <t>733124119</t>
  </si>
  <si>
    <t>Příplatek k potrubí ocelovému hladkému za zhotovení přechodů z trubek hladkých kováním DN 65/40</t>
  </si>
  <si>
    <t>-1104397060</t>
  </si>
  <si>
    <t>86</t>
  </si>
  <si>
    <t>733191916</t>
  </si>
  <si>
    <t>Zaslepení potrubí ocelového závitového zavařením a skováním DN 32</t>
  </si>
  <si>
    <t>1740643667</t>
  </si>
  <si>
    <t>87</t>
  </si>
  <si>
    <t>733191924</t>
  </si>
  <si>
    <t>Navaření odbočky na potrubí ocelové závitové DN 20</t>
  </si>
  <si>
    <t>-629992941</t>
  </si>
  <si>
    <t>88</t>
  </si>
  <si>
    <t>733191925</t>
  </si>
  <si>
    <t>Navaření odbočky na potrubí ocelové závitové DN 25</t>
  </si>
  <si>
    <t>-260066567</t>
  </si>
  <si>
    <t>89</t>
  </si>
  <si>
    <t>733191926</t>
  </si>
  <si>
    <t>Navaření odbočky na potrubí ocelové závitové DN 32</t>
  </si>
  <si>
    <t>34151661</t>
  </si>
  <si>
    <t>90</t>
  </si>
  <si>
    <t>733191927</t>
  </si>
  <si>
    <t>Navaření odbočky na potrubí ocelové závitové DN 40</t>
  </si>
  <si>
    <t>-1031327802</t>
  </si>
  <si>
    <t>91</t>
  </si>
  <si>
    <t>733193928</t>
  </si>
  <si>
    <t>Zaslepení potrubí ocelového hladkého dýnkem D 108</t>
  </si>
  <si>
    <t>-2058843820</t>
  </si>
  <si>
    <t>92</t>
  </si>
  <si>
    <t>998733202</t>
  </si>
  <si>
    <t>Přesun hmot procentní pro rozvody potrubí v objektech v do 12 m</t>
  </si>
  <si>
    <t>-120901526</t>
  </si>
  <si>
    <t>734</t>
  </si>
  <si>
    <t>Ústřední vytápění - armatury</t>
  </si>
  <si>
    <t>93</t>
  </si>
  <si>
    <t>734_KKB-03</t>
  </si>
  <si>
    <t>Kulový kohout uzavírací - solenoid  DN15, PN16, Tmax = 120°C</t>
  </si>
  <si>
    <t>1277240660</t>
  </si>
  <si>
    <t>94</t>
  </si>
  <si>
    <t>734_KKB-04</t>
  </si>
  <si>
    <t>Pohon k solenoidu, 1x230V, ovládání otevřeno/zavřeno</t>
  </si>
  <si>
    <t>579193998</t>
  </si>
  <si>
    <t>95</t>
  </si>
  <si>
    <t>734_MO_01</t>
  </si>
  <si>
    <t>Magnetický odkalovač se sadou, připojení 2" FF, max. průtok 9 m3/h</t>
  </si>
  <si>
    <t>-2039210940</t>
  </si>
  <si>
    <t>96</t>
  </si>
  <si>
    <t>734_MT1</t>
  </si>
  <si>
    <t>Měřič tepla ultrazvukový: průtokoměr + počítadlo DN40 - přírubový, qp= 10 m3/h, L=300 mm, max. tlak ztráta 6 kPa při qp</t>
  </si>
  <si>
    <t>-1741677146</t>
  </si>
  <si>
    <t>97</t>
  </si>
  <si>
    <t>734_MT1.1</t>
  </si>
  <si>
    <t>Příslušenství k MT: Moduly: M-bus  (analog. výstupy 0/4-20 mA), napájení 230V AC, vč. jímkových čidel L= 5,0 m, montáže senzorů 2x R1/2 x 90mm jímka prům. 5,8 mm - nerez, plochý držák na stěnu</t>
  </si>
  <si>
    <t>-1762481455</t>
  </si>
  <si>
    <t>98</t>
  </si>
  <si>
    <t>734_TRV-01</t>
  </si>
  <si>
    <t>3-cestný regulační ventil závitový  DN20, Kvs=6,3, PN16 vč. el. pohonu AC/DC 24V, reg. 0-10V</t>
  </si>
  <si>
    <t>111671651</t>
  </si>
  <si>
    <t>99</t>
  </si>
  <si>
    <t>734_TRV-02</t>
  </si>
  <si>
    <t>3-cestný regulační ventil závitový  DN32, Kvs=16, PN16 vč. el. pohonu AC/DC 24V, reg. 0-10V</t>
  </si>
  <si>
    <t>1561559481</t>
  </si>
  <si>
    <t>100</t>
  </si>
  <si>
    <t>734109313</t>
  </si>
  <si>
    <t>Montáž armatury přírubové se dvěma přírubami PN 25-40 DN 40</t>
  </si>
  <si>
    <t>-1396161985</t>
  </si>
  <si>
    <t>101</t>
  </si>
  <si>
    <t>734173416</t>
  </si>
  <si>
    <t>Spoj přírubový PN 16/I do 200°C DN 65</t>
  </si>
  <si>
    <t>-1024460829</t>
  </si>
  <si>
    <t>102</t>
  </si>
  <si>
    <t>734193115</t>
  </si>
  <si>
    <t>Klapka mezipřírubová uzavírací DN 65 PN 16 do 120°C disk tvárná litina</t>
  </si>
  <si>
    <t>1717727254</t>
  </si>
  <si>
    <t>103</t>
  </si>
  <si>
    <t>734209103</t>
  </si>
  <si>
    <t>Montáž armatury závitové s jedním závitem G 1/2</t>
  </si>
  <si>
    <t>-195490718</t>
  </si>
  <si>
    <t>104</t>
  </si>
  <si>
    <t>734209104</t>
  </si>
  <si>
    <t>Montáž armatury závitové s jedním závitem G 3/4</t>
  </si>
  <si>
    <t>-1773205549</t>
  </si>
  <si>
    <t>105</t>
  </si>
  <si>
    <t>734209113</t>
  </si>
  <si>
    <t>Montáž armatury závitové s dvěma závity G 1/2</t>
  </si>
  <si>
    <t>-1588128689</t>
  </si>
  <si>
    <t>106</t>
  </si>
  <si>
    <t>734209118</t>
  </si>
  <si>
    <t>Montáž armatury závitové s dvěma závity G 2</t>
  </si>
  <si>
    <t>207269250</t>
  </si>
  <si>
    <t>107</t>
  </si>
  <si>
    <t>734209124</t>
  </si>
  <si>
    <t>Montáž armatury závitové s třemi závity G 3/4</t>
  </si>
  <si>
    <t>-276467864</t>
  </si>
  <si>
    <t>108</t>
  </si>
  <si>
    <t>734209126</t>
  </si>
  <si>
    <t>Montáž armatury závitové s třemi závity G 5/4</t>
  </si>
  <si>
    <t>-2063967910</t>
  </si>
  <si>
    <t>109</t>
  </si>
  <si>
    <t>734211120</t>
  </si>
  <si>
    <t>Ventil závitový odvzdušňovací G 1/2 PN 14 do 120°C automatický</t>
  </si>
  <si>
    <t>476409015</t>
  </si>
  <si>
    <t>110</t>
  </si>
  <si>
    <t>734242415</t>
  </si>
  <si>
    <t>Ventil závitový zpětný přímý G 5/4 PN 16 do 110°C</t>
  </si>
  <si>
    <t>1723893838</t>
  </si>
  <si>
    <t>111</t>
  </si>
  <si>
    <t>734242416</t>
  </si>
  <si>
    <t>Ventil závitový zpětný přímý G 6/4 PN 16 do 110°C</t>
  </si>
  <si>
    <t>-1693272996</t>
  </si>
  <si>
    <t>112</t>
  </si>
  <si>
    <t>734291123</t>
  </si>
  <si>
    <t>Kohout plnící a vypouštěcí G 1/2 PN 10 do 90°C závitový</t>
  </si>
  <si>
    <t>-1941637156</t>
  </si>
  <si>
    <t>113</t>
  </si>
  <si>
    <t>734291124</t>
  </si>
  <si>
    <t>Kohout plnící a vypouštěcí G 3/4 PN 10 do 90°C závitový</t>
  </si>
  <si>
    <t>828409470</t>
  </si>
  <si>
    <t>114</t>
  </si>
  <si>
    <t>734291265</t>
  </si>
  <si>
    <t>Filtr závitový přímý G 1 1/4 PN 30 do 110°C s vnitřními závity</t>
  </si>
  <si>
    <t>-997811692</t>
  </si>
  <si>
    <t>115</t>
  </si>
  <si>
    <t>734291266</t>
  </si>
  <si>
    <t>Filtr závitový přímý G 1 1/2 PN 30 do 110°C s vnitřními závity</t>
  </si>
  <si>
    <t>1967828726</t>
  </si>
  <si>
    <t>116</t>
  </si>
  <si>
    <t>734292716</t>
  </si>
  <si>
    <t>Kohout kulový přímý G 1 1/4 PN 42 do 185°C vnitřní závit</t>
  </si>
  <si>
    <t>-196386188</t>
  </si>
  <si>
    <t>117</t>
  </si>
  <si>
    <t>734292717</t>
  </si>
  <si>
    <t>Kohout kulový přímý G 1 1/2 PN 42 do 185°C vnitřní závit</t>
  </si>
  <si>
    <t>805362560</t>
  </si>
  <si>
    <t>118</t>
  </si>
  <si>
    <t>998734202</t>
  </si>
  <si>
    <t>Přesun hmot procentní pro armatury v objektech v do 12 m</t>
  </si>
  <si>
    <t>-1897965983</t>
  </si>
  <si>
    <t>119</t>
  </si>
  <si>
    <t>IVR.69152020</t>
  </si>
  <si>
    <t xml:space="preserve">Pojistný ventil pro topení - 1/2"x3/4"; Kv 0,444; 2bar; KD15 </t>
  </si>
  <si>
    <t>693037266</t>
  </si>
  <si>
    <t>Poznámka k položce:
IVAR.PV KD</t>
  </si>
  <si>
    <t>120</t>
  </si>
  <si>
    <t>734411102</t>
  </si>
  <si>
    <t>Teploměr technický s pevným stonkem a jímkou zadní připojení průměr 63 mm délky 75 mm</t>
  </si>
  <si>
    <t>-1615945578</t>
  </si>
  <si>
    <t>121</t>
  </si>
  <si>
    <t>734411103</t>
  </si>
  <si>
    <t>Teploměr technický s pevným stonkem a jímkou zadní připojení průměr 63 mm délky 100 mm</t>
  </si>
  <si>
    <t>-956129685</t>
  </si>
  <si>
    <t>122</t>
  </si>
  <si>
    <t>734411117</t>
  </si>
  <si>
    <t>Teploměr technický s pevným stonkem a jímkou zadní připojení průměr 80 mm délky 100 mm</t>
  </si>
  <si>
    <t>-1907492186</t>
  </si>
  <si>
    <t>123</t>
  </si>
  <si>
    <t>734421102</t>
  </si>
  <si>
    <t>Tlakoměr s pevným stonkem a zpětnou klapkou tlak 0-16 bar průměr 63 mm spodní připojení</t>
  </si>
  <si>
    <t>1100201201</t>
  </si>
  <si>
    <t>124</t>
  </si>
  <si>
    <t>734424102</t>
  </si>
  <si>
    <t>Kondenzační smyčka k přivaření stočená PN 250 do 300°C</t>
  </si>
  <si>
    <t>1522430336</t>
  </si>
  <si>
    <t>125</t>
  </si>
  <si>
    <t>734494121</t>
  </si>
  <si>
    <t>Návarek s metrickým závitem M 20x1,5 délky do 220 mm</t>
  </si>
  <si>
    <t>-1170084014</t>
  </si>
  <si>
    <t>126</t>
  </si>
  <si>
    <t>734494213</t>
  </si>
  <si>
    <t>Návarek s trubkovým závitem G 1/2</t>
  </si>
  <si>
    <t>1086410494</t>
  </si>
  <si>
    <t>127</t>
  </si>
  <si>
    <t>734494214</t>
  </si>
  <si>
    <t>Návarek s trubkovým závitem G 3/4</t>
  </si>
  <si>
    <t>1308652960</t>
  </si>
  <si>
    <t>767</t>
  </si>
  <si>
    <t>Konstrukce zámečnické</t>
  </si>
  <si>
    <t>128</t>
  </si>
  <si>
    <t>767_M01</t>
  </si>
  <si>
    <t>Montáže uložení potrubí - závěsy</t>
  </si>
  <si>
    <t>-248988812</t>
  </si>
  <si>
    <t>129</t>
  </si>
  <si>
    <t>767_M02</t>
  </si>
  <si>
    <t>Montáže uložení potrubí - třmeny</t>
  </si>
  <si>
    <t>228905720</t>
  </si>
  <si>
    <t>130</t>
  </si>
  <si>
    <t>767_U-02</t>
  </si>
  <si>
    <t>Prostý závěs 1m "U" 80 2x závitová tyč M 12; třmen pro DN 65 - 100; + pomocný materiál - pozinkované matice; podložky</t>
  </si>
  <si>
    <t>-265672273</t>
  </si>
  <si>
    <t>131</t>
  </si>
  <si>
    <t>767_U-03</t>
  </si>
  <si>
    <t>Prostý závěs 1m "U" 80 2x závitová tyč M 12; třmen pro DN 32 - 50; + pomocný materiál - pozinkované matice; podložky</t>
  </si>
  <si>
    <t>-294873491</t>
  </si>
  <si>
    <t>132</t>
  </si>
  <si>
    <t>767_U-07</t>
  </si>
  <si>
    <t>Závitová tyč M12 + pomocný materiál</t>
  </si>
  <si>
    <t>1288839170</t>
  </si>
  <si>
    <t>133</t>
  </si>
  <si>
    <t>767_U-S1</t>
  </si>
  <si>
    <t>Materiál - ocelový "L" profil pro zhotovení stojny k rozdělovači / sběrači</t>
  </si>
  <si>
    <t>-2140037443</t>
  </si>
  <si>
    <t>134</t>
  </si>
  <si>
    <t>767_U-T3</t>
  </si>
  <si>
    <t xml:space="preserve">Třmen pro uchycení potrubí vč. pryžové vložky pro DN 65 - 100; + pomocný materiál </t>
  </si>
  <si>
    <t>-1627869787</t>
  </si>
  <si>
    <t>135</t>
  </si>
  <si>
    <t>767_U-T4</t>
  </si>
  <si>
    <t xml:space="preserve">Třmen pro uchycení potrubí vč. pryžové vložky pro DN 32 - 50; + pomocný materiál </t>
  </si>
  <si>
    <t>1982406183</t>
  </si>
  <si>
    <t>136</t>
  </si>
  <si>
    <t>767_U-T5</t>
  </si>
  <si>
    <t xml:space="preserve">Třmen pro uchycení potrubí vč. pryžové vložky pro DN 15 - 25; + pomocný materiál </t>
  </si>
  <si>
    <t>-242656775</t>
  </si>
  <si>
    <t>137</t>
  </si>
  <si>
    <t>998767202</t>
  </si>
  <si>
    <t>Přesun hmot procentní pro zámečnické konstrukce v objektech v do 12 m</t>
  </si>
  <si>
    <t>-1222356502</t>
  </si>
  <si>
    <t>138</t>
  </si>
  <si>
    <t>783614653</t>
  </si>
  <si>
    <t>Základní antikorozní jednonásobný syntetický samozákladující potrubí DN do 50 mm</t>
  </si>
  <si>
    <t>-598928354</t>
  </si>
  <si>
    <t>139</t>
  </si>
  <si>
    <t>783614663</t>
  </si>
  <si>
    <t>Základní antikorozní jednonásobný syntetický samozákladující potrubí DN do 100 mm</t>
  </si>
  <si>
    <t>94950145</t>
  </si>
  <si>
    <t>140</t>
  </si>
  <si>
    <t>-13569807</t>
  </si>
  <si>
    <t>141</t>
  </si>
  <si>
    <t>783647611</t>
  </si>
  <si>
    <t>Krycí dvojnásobný polyuretanový nátěr potrubí DN do 50 mm</t>
  </si>
  <si>
    <t>-1279304767</t>
  </si>
  <si>
    <t>789</t>
  </si>
  <si>
    <t>Povrchové úpravy ocelových konstrukcí a technologických zařízení</t>
  </si>
  <si>
    <t>142</t>
  </si>
  <si>
    <t>789325210</t>
  </si>
  <si>
    <t>Nátěr ocelových konstrukcí třídy I 2složkový epoxidový základní tl do 40 μm</t>
  </si>
  <si>
    <t>1334618793</t>
  </si>
  <si>
    <t>143</t>
  </si>
  <si>
    <t>789325220</t>
  </si>
  <si>
    <t>Nátěr ocelových konstrukcí třídy I 2složkový epoxidový krycí (vrchní) do 40 μm</t>
  </si>
  <si>
    <t>1625241269</t>
  </si>
  <si>
    <t>OST</t>
  </si>
  <si>
    <t>144</t>
  </si>
  <si>
    <t>OST_03</t>
  </si>
  <si>
    <t>Autorizované měření emisí spalin</t>
  </si>
  <si>
    <t>-1153033797</t>
  </si>
  <si>
    <t>145</t>
  </si>
  <si>
    <t>OST_04</t>
  </si>
  <si>
    <t>Zkouška pevnosti a těsnosti systému ÚT</t>
  </si>
  <si>
    <t>1494842291</t>
  </si>
  <si>
    <t>146</t>
  </si>
  <si>
    <t>OST_05</t>
  </si>
  <si>
    <t>Čištění, proplachy potrubí po montáži</t>
  </si>
  <si>
    <t>1756557373</t>
  </si>
  <si>
    <t>147</t>
  </si>
  <si>
    <t>OST_06</t>
  </si>
  <si>
    <t>Zaškolení obsluhy pro provoz kotlů</t>
  </si>
  <si>
    <t>-589805989</t>
  </si>
  <si>
    <t>148</t>
  </si>
  <si>
    <t>OST_07</t>
  </si>
  <si>
    <t>Dokumentace skutečného provedení stavby</t>
  </si>
  <si>
    <t>-1313943460</t>
  </si>
  <si>
    <t>149</t>
  </si>
  <si>
    <t>OST_08</t>
  </si>
  <si>
    <t>Kontrolní a certifikační činnost tlakových zařízení</t>
  </si>
  <si>
    <t>2102857931</t>
  </si>
  <si>
    <t>150</t>
  </si>
  <si>
    <t>OST_09</t>
  </si>
  <si>
    <t>Bezpečnost a dohled po sváření</t>
  </si>
  <si>
    <t>-413315699</t>
  </si>
  <si>
    <t>151</t>
  </si>
  <si>
    <t>OST_10</t>
  </si>
  <si>
    <t>Hlavní topná zkouška dle ČSN 06 0310</t>
  </si>
  <si>
    <t>-19639970</t>
  </si>
  <si>
    <t>152</t>
  </si>
  <si>
    <t>OST_11</t>
  </si>
  <si>
    <t>Revize zařízení</t>
  </si>
  <si>
    <t>1093449504</t>
  </si>
  <si>
    <t>153</t>
  </si>
  <si>
    <t>OST_13</t>
  </si>
  <si>
    <t>Napouštění systému upravenou topnou vodou</t>
  </si>
  <si>
    <t>1333070020</t>
  </si>
  <si>
    <t>154</t>
  </si>
  <si>
    <t>OST_14</t>
  </si>
  <si>
    <t>Demontáž stávajících 3 kotlů, potrubí, EXP nádoby, výměníků, vybraných armatur a dalšího zařízení vč. izolací, vytřídění odpadů, ekologická likvidace</t>
  </si>
  <si>
    <t>-1116533428</t>
  </si>
  <si>
    <t>155</t>
  </si>
  <si>
    <t>OST_15</t>
  </si>
  <si>
    <t>Místní provozní řád kotelny, provozní deník, provozní a bezpečnostní předpisy, postup pro vypnutí el. energie</t>
  </si>
  <si>
    <t>133200326</t>
  </si>
  <si>
    <t>156</t>
  </si>
  <si>
    <t>OST_16</t>
  </si>
  <si>
    <t>Průběžný úklid společných prostor, závěrečný úklid pracoviště</t>
  </si>
  <si>
    <t>-279981230</t>
  </si>
  <si>
    <t>157</t>
  </si>
  <si>
    <t>OST_17</t>
  </si>
  <si>
    <t>Provizorní propoje související s realizací kotelny v topném období</t>
  </si>
  <si>
    <t>-1823117590</t>
  </si>
  <si>
    <t>PS01_STAV - Profese Stavební</t>
  </si>
  <si>
    <t>34 - Stěny a příčky</t>
  </si>
  <si>
    <t>4 - Vodorovné konstrukce</t>
  </si>
  <si>
    <t>6 - Úpravy povrchu, podlahy</t>
  </si>
  <si>
    <t>61 - Úpravy povrchů vnitřní</t>
  </si>
  <si>
    <t>64 - Výplně otvorů</t>
  </si>
  <si>
    <t>9 - Ostatní konstrukce, bourání</t>
  </si>
  <si>
    <t>94 - Lešení a stavební výtahy</t>
  </si>
  <si>
    <t>95 - Dokončovací konstrukce na pozemních stavbách</t>
  </si>
  <si>
    <t>96 - Bourání konstrukcí</t>
  </si>
  <si>
    <t>99 - Staveništní přesun hmot</t>
  </si>
  <si>
    <t>D96 - Přesuny suti a vybouraných hmot</t>
  </si>
  <si>
    <t>VN - Vedlejší náklady</t>
  </si>
  <si>
    <t>715 - Izolace chemické</t>
  </si>
  <si>
    <t>764 - Konstrukce klempířské</t>
  </si>
  <si>
    <t>767 - Konstrukce zámečnické</t>
  </si>
  <si>
    <t>783 - Nátěry</t>
  </si>
  <si>
    <t>784 - Malby</t>
  </si>
  <si>
    <t>Stěny a příčky</t>
  </si>
  <si>
    <t>310271420R00</t>
  </si>
  <si>
    <t>Zazdívka otvorů do 0,25 m2, pórobet.tvár., tl.20cm</t>
  </si>
  <si>
    <t>-92266725</t>
  </si>
  <si>
    <t>317121047RT2</t>
  </si>
  <si>
    <t>Překlad nenosný pórobeton, světlost otv. do 105 cm překlad nenosný NEP 10 P4,4 124 x 24,9 x 10 cm</t>
  </si>
  <si>
    <t>566406531</t>
  </si>
  <si>
    <t>342668111R00</t>
  </si>
  <si>
    <t>Těsnění styku příčky se stáv. konstrukcí PU pěnou</t>
  </si>
  <si>
    <t>739596875</t>
  </si>
  <si>
    <t>342948111R00</t>
  </si>
  <si>
    <t>Ukotvení příček k cihel.konstr. kotvami na hmožd.</t>
  </si>
  <si>
    <t>1282724031</t>
  </si>
  <si>
    <t>VV</t>
  </si>
  <si>
    <t>2,2*2+0,4*2</t>
  </si>
  <si>
    <t>Součet</t>
  </si>
  <si>
    <t>346275113R00</t>
  </si>
  <si>
    <t>Přizdívky z desek porobeton tl. 100 mm</t>
  </si>
  <si>
    <t>-1641294320</t>
  </si>
  <si>
    <t>Vodorovné konstrukce</t>
  </si>
  <si>
    <t>411320140RAB</t>
  </si>
  <si>
    <t>Strop ŽB z betonu C25/30, tl. 10 cm, ztrac.bednění ocelový pozinkovaný plech, výztuž 120 kg/m3, úhelník</t>
  </si>
  <si>
    <t>-940416415</t>
  </si>
  <si>
    <t>1,31*0,35+0,35*0,5</t>
  </si>
  <si>
    <t>411388531R00</t>
  </si>
  <si>
    <t>Zabetonování otvorů o ploše do 1 m2 ve stropech</t>
  </si>
  <si>
    <t>m3</t>
  </si>
  <si>
    <t>-533699072</t>
  </si>
  <si>
    <t>(1,31*0,35+0,35*0,5)*0,05</t>
  </si>
  <si>
    <t>Úpravy povrchu, podlahy</t>
  </si>
  <si>
    <t>632477123R00</t>
  </si>
  <si>
    <t>Reprofil.polymercement.maltou,tl.do10 mm+penetrace</t>
  </si>
  <si>
    <t>-334212858</t>
  </si>
  <si>
    <t>632477126R00</t>
  </si>
  <si>
    <t>Reprofil.polymercement.maltou,tl.do25 mm+penetrace</t>
  </si>
  <si>
    <t>454670003</t>
  </si>
  <si>
    <t>8*0,3*0,3</t>
  </si>
  <si>
    <t>Úpravy povrchů vnitřní</t>
  </si>
  <si>
    <t>601011193R00</t>
  </si>
  <si>
    <t>Kontaktní nátěr pod omítky bílý</t>
  </si>
  <si>
    <t>-834987017</t>
  </si>
  <si>
    <t>602011141RT3</t>
  </si>
  <si>
    <t>Štuk na stěnách vnitřní, ručně tloušťka vrstvy 4 mm</t>
  </si>
  <si>
    <t>-1321202136</t>
  </si>
  <si>
    <t>612401291RT2</t>
  </si>
  <si>
    <t>Omítka malých ploch vnitřních stěn do 0,25 m2 vápennou štukovovou omítkou</t>
  </si>
  <si>
    <t>676458697</t>
  </si>
  <si>
    <t>612409991RT2</t>
  </si>
  <si>
    <t>Začištění omítek kolem oken,dveří apod. s použitím suché maltové směsi</t>
  </si>
  <si>
    <t>517035956</t>
  </si>
  <si>
    <t>(1,97+0,85+1,97)*2+0,4*4+0,44*4+(0,2+0,1)*2</t>
  </si>
  <si>
    <t>612481211RT8</t>
  </si>
  <si>
    <t xml:space="preserve">Montáž výztužné sítě(perlinky)do stěrky-vnit.stěny včetně výztužné sítě a stěrkového tmelu </t>
  </si>
  <si>
    <t>1506698617</t>
  </si>
  <si>
    <t>Výplně otvorů</t>
  </si>
  <si>
    <t>5533301126R</t>
  </si>
  <si>
    <t>Zárubeň ocelová YHtm 100/1970/800 L, P, EI, EW 30 pro pórobetonové tvárnice, s těsněním, se šroubovanými závěsy</t>
  </si>
  <si>
    <t>2079856997</t>
  </si>
  <si>
    <t>642945121R00</t>
  </si>
  <si>
    <t>Osazení zárubní ocel. požár.1křídl., zazděním</t>
  </si>
  <si>
    <t>-2065287081</t>
  </si>
  <si>
    <t>713582114RS1</t>
  </si>
  <si>
    <t>Revizní dvířka do masivních stěn,400x400 mm typ SP, požární odolnost EW 30</t>
  </si>
  <si>
    <t>24297147</t>
  </si>
  <si>
    <t>Ostatní konstrukce, bourání</t>
  </si>
  <si>
    <t>910      T01</t>
  </si>
  <si>
    <t>Hzs-nezměřitelné stavební práce a přípomoci</t>
  </si>
  <si>
    <t>h</t>
  </si>
  <si>
    <t>-1500317103</t>
  </si>
  <si>
    <t>Lešení a stavební výtahy</t>
  </si>
  <si>
    <t>941955001R00</t>
  </si>
  <si>
    <t>Lešení lehké pomocné, výška podlahy do 1,2 m</t>
  </si>
  <si>
    <t>-1933311167</t>
  </si>
  <si>
    <t>Dokončovací konstrukce na pozemních stavbách</t>
  </si>
  <si>
    <t>42972853R</t>
  </si>
  <si>
    <t>Mřížka čtyřhranná vel. 200x100. do zdi</t>
  </si>
  <si>
    <t>-742321102</t>
  </si>
  <si>
    <t>42972869R</t>
  </si>
  <si>
    <t>Mřížka čtyřhranná vel. 440x440, do zdi</t>
  </si>
  <si>
    <t>-1088210117</t>
  </si>
  <si>
    <t>952902110R00</t>
  </si>
  <si>
    <t>Čištění zametáním v místnostech a chodbách</t>
  </si>
  <si>
    <t>517129834</t>
  </si>
  <si>
    <t>953946111R00</t>
  </si>
  <si>
    <t>Osazení ventilačních mřížek</t>
  </si>
  <si>
    <t>-1897920213</t>
  </si>
  <si>
    <t>Bourání konstrukcí</t>
  </si>
  <si>
    <t>767991912R00</t>
  </si>
  <si>
    <t>Řezání plamenem (samostatně)</t>
  </si>
  <si>
    <t>-1670551883</t>
  </si>
  <si>
    <t>962052211R00</t>
  </si>
  <si>
    <t>Bourání zdiva železobetonového nadzákladového</t>
  </si>
  <si>
    <t>-529895335</t>
  </si>
  <si>
    <t>971033431R00</t>
  </si>
  <si>
    <t>Vybourání otv. zeď cihel. pl.0,25 m2, tl.15cm, MVC</t>
  </si>
  <si>
    <t>62072371</t>
  </si>
  <si>
    <t>973049221R00</t>
  </si>
  <si>
    <t>Vysekání kapes zeď bet, osaz. konstr. 10x15x15 cm</t>
  </si>
  <si>
    <t>695506062</t>
  </si>
  <si>
    <t>Staveništní přesun hmot</t>
  </si>
  <si>
    <t>999281148R00</t>
  </si>
  <si>
    <t>Přesun hmot pro opravy a údržbu do v. 12 m,nošením</t>
  </si>
  <si>
    <t>1808014690</t>
  </si>
  <si>
    <t>D96</t>
  </si>
  <si>
    <t>Přesuny suti a vybouraných hmot</t>
  </si>
  <si>
    <t>979011211R00</t>
  </si>
  <si>
    <t>Svislá doprava suti a vybour. hmot za 2.NP nošením</t>
  </si>
  <si>
    <t>1807042079</t>
  </si>
  <si>
    <t>979011219R00</t>
  </si>
  <si>
    <t>Přípl.k svislé dopr.suti za každé další NP nošením</t>
  </si>
  <si>
    <t>110146860</t>
  </si>
  <si>
    <t>979081111R00</t>
  </si>
  <si>
    <t>Odvoz suti a vybour. hmot na skládku do 1 km</t>
  </si>
  <si>
    <t>-33098541</t>
  </si>
  <si>
    <t>979081121R00</t>
  </si>
  <si>
    <t>Příplatek k odvozu za každý další 1 km</t>
  </si>
  <si>
    <t>1759884521</t>
  </si>
  <si>
    <t>979082111R00</t>
  </si>
  <si>
    <t>Vnitrostaveništní doprava suti do 10 m</t>
  </si>
  <si>
    <t>620919546</t>
  </si>
  <si>
    <t>979082121R00</t>
  </si>
  <si>
    <t>Příplatek k vnitrost. dopravě suti za dalších 5 m</t>
  </si>
  <si>
    <t>1827763307</t>
  </si>
  <si>
    <t>979093111R00</t>
  </si>
  <si>
    <t>Uložení suti na skládku bez zhutnění</t>
  </si>
  <si>
    <t>-645560691</t>
  </si>
  <si>
    <t>979094211R00</t>
  </si>
  <si>
    <t>Nakládání nebo překládání vybourané suti</t>
  </si>
  <si>
    <t>-269233598</t>
  </si>
  <si>
    <t>979990103R00</t>
  </si>
  <si>
    <t>Poplatek za skládku suti - beton do 30x30 cm</t>
  </si>
  <si>
    <t>1698338871</t>
  </si>
  <si>
    <t>VN</t>
  </si>
  <si>
    <t>Vedlejší náklady</t>
  </si>
  <si>
    <t>005121 R</t>
  </si>
  <si>
    <t>Zařízení staveniště</t>
  </si>
  <si>
    <t>Soubor</t>
  </si>
  <si>
    <t>1323903629</t>
  </si>
  <si>
    <t>005122 R</t>
  </si>
  <si>
    <t>Provozní vlivy</t>
  </si>
  <si>
    <t>364328231</t>
  </si>
  <si>
    <t>005124010R</t>
  </si>
  <si>
    <t>Koordinační činnost</t>
  </si>
  <si>
    <t>-773826936</t>
  </si>
  <si>
    <t>005211080R</t>
  </si>
  <si>
    <t>Bezpečnostní a hygienická opatření na staveništi</t>
  </si>
  <si>
    <t>-1665161269</t>
  </si>
  <si>
    <t>715</t>
  </si>
  <si>
    <t>Izolace chemické</t>
  </si>
  <si>
    <t>713551156RU1</t>
  </si>
  <si>
    <t>Protipožár. kabel. přepážka typ P, EI 60, do 0,5m2 Intumex CSP</t>
  </si>
  <si>
    <t>922666576</t>
  </si>
  <si>
    <t>713552121R00</t>
  </si>
  <si>
    <t>Protipož.trubní ucpávka EI 120, do D 108 mm, stěna</t>
  </si>
  <si>
    <t>-540399438</t>
  </si>
  <si>
    <t>998715102R00</t>
  </si>
  <si>
    <t>Přesun hmot pro izolace chemické, výšky do 12 m</t>
  </si>
  <si>
    <t>-71521021</t>
  </si>
  <si>
    <t>764</t>
  </si>
  <si>
    <t>Konstrukce klempířské</t>
  </si>
  <si>
    <t>712378104RT1</t>
  </si>
  <si>
    <t>Prostup pro kabely s manžetou PVC průměr prostupu 24 mm</t>
  </si>
  <si>
    <t>-72574840</t>
  </si>
  <si>
    <t>764454295KPL</t>
  </si>
  <si>
    <t>Montáž manžety ochranné Pz kruhové</t>
  </si>
  <si>
    <t>kpl.</t>
  </si>
  <si>
    <t>218760762</t>
  </si>
  <si>
    <t>764775320R00</t>
  </si>
  <si>
    <t>manžeta pro utěs.průchod.nástavce odvětr</t>
  </si>
  <si>
    <t>968672834</t>
  </si>
  <si>
    <t>765339928R00</t>
  </si>
  <si>
    <t>Přisekání bodové, betonová krytina</t>
  </si>
  <si>
    <t>-2046744189</t>
  </si>
  <si>
    <t>998764103R00</t>
  </si>
  <si>
    <t>Přesun hmot pro klempířské konstr., výšky do 24 m</t>
  </si>
  <si>
    <t>708049308</t>
  </si>
  <si>
    <t>54914594R</t>
  </si>
  <si>
    <t xml:space="preserve">Kliky se štítem dveř.  </t>
  </si>
  <si>
    <t>-480457823</t>
  </si>
  <si>
    <t>54917025R</t>
  </si>
  <si>
    <t>Zavírač dveří hydraulický R 12  č.14  zlatá bronz</t>
  </si>
  <si>
    <t>-1264413438</t>
  </si>
  <si>
    <t>55341453.AR</t>
  </si>
  <si>
    <t>Dveře kovové 80/197  PB 30</t>
  </si>
  <si>
    <t>-1290901848</t>
  </si>
  <si>
    <t>766670021R00</t>
  </si>
  <si>
    <t>Montáž kliky a štítku</t>
  </si>
  <si>
    <t>-366627087</t>
  </si>
  <si>
    <t>767646510R00</t>
  </si>
  <si>
    <t>Montáž dveří protipožárních jednokřídlových</t>
  </si>
  <si>
    <t>-1513989236</t>
  </si>
  <si>
    <t>767649191R00</t>
  </si>
  <si>
    <t>Montáž doplňků dveří, samozavírače hydraulického</t>
  </si>
  <si>
    <t>721041306</t>
  </si>
  <si>
    <t>998767102R00</t>
  </si>
  <si>
    <t>Přesun hmot pro zámečnické konstr., výšky do 12 m</t>
  </si>
  <si>
    <t>224784098</t>
  </si>
  <si>
    <t>Nátěry</t>
  </si>
  <si>
    <t>783220010RAC</t>
  </si>
  <si>
    <t>Nátěr kovových doplňkových konstrukcí syntetický dvojnásobný krycí s 1x emailováním</t>
  </si>
  <si>
    <t>1403730650</t>
  </si>
  <si>
    <t>784</t>
  </si>
  <si>
    <t>Malby</t>
  </si>
  <si>
    <t>784450020RA0</t>
  </si>
  <si>
    <t>Malba ze směsi, penetrace 1x, bílá 2x</t>
  </si>
  <si>
    <t>1876665535</t>
  </si>
  <si>
    <t>PS01_EL-MaR - Profese Elektro + MaR</t>
  </si>
  <si>
    <t>D1 - HARDWARE A PERIFERIE</t>
  </si>
  <si>
    <t xml:space="preserve">    D2 - ŘS</t>
  </si>
  <si>
    <t xml:space="preserve">    D3 - Periferie</t>
  </si>
  <si>
    <t xml:space="preserve">    D4 - Osvětlení</t>
  </si>
  <si>
    <t xml:space="preserve">    D7 - Monitoring spotřeb</t>
  </si>
  <si>
    <t>D5 - SOFTWARE A SLUŽBY</t>
  </si>
  <si>
    <t>D6 - ROZVADĚČE A MONTÁŽNÍ PRÁCE</t>
  </si>
  <si>
    <t>D1</t>
  </si>
  <si>
    <t>HARDWARE A PERIFERIE</t>
  </si>
  <si>
    <t>D2</t>
  </si>
  <si>
    <t>ŘS</t>
  </si>
  <si>
    <t>HT102</t>
  </si>
  <si>
    <t>ovládací panel, LCD displej 4 x 20 znaků, 6 tlačítek, komunikace přes Ethernet, napájení 24Vss/st +/- 10%Montáž do dveří rozvaděče, IP65</t>
  </si>
  <si>
    <t>1217918561</t>
  </si>
  <si>
    <t>markMX</t>
  </si>
  <si>
    <t xml:space="preserve"> PLC, Ethernet, 2x RS232, 2x RS485, 16AI, 8AO, 32DI, 32DO</t>
  </si>
  <si>
    <t>321895651</t>
  </si>
  <si>
    <t>routerboard-GPRS</t>
  </si>
  <si>
    <t>Routerboard s procesorem 600 MHz, 64MB operační paměti, 1x miniPCIe, 2x MMCX, 1x LAN, 1x USB, 1x SIM vč. L4, včetně napájecího zdroje a kovového indoor case pro RB912, anténa + kabel</t>
  </si>
  <si>
    <t>-1869343154</t>
  </si>
  <si>
    <t>router-WiFi</t>
  </si>
  <si>
    <t>Router pro připojení internetové síti bezdrátově i přes kabel, podpora PoE napájení, 650 MHz, 5x LAN, 2,4 GHz, 5 GHz 802.11b/g/n/a/ac, L4</t>
  </si>
  <si>
    <t>1427279851</t>
  </si>
  <si>
    <t>R095</t>
  </si>
  <si>
    <t>Převodník M-bus - RS232 - do 25 připojených míst, napájení 20..24 V st / 14...24 V ss, montáž na DIN lištu, 98x70x61 mm</t>
  </si>
  <si>
    <t>-557281604</t>
  </si>
  <si>
    <t>D3</t>
  </si>
  <si>
    <t>Periferie</t>
  </si>
  <si>
    <t>ALTR-090</t>
  </si>
  <si>
    <t>Příložný termostat 0...90°C</t>
  </si>
  <si>
    <t>-1735961441</t>
  </si>
  <si>
    <t>AOS3</t>
  </si>
  <si>
    <t>Optická a akustická signalizace</t>
  </si>
  <si>
    <t>261661505</t>
  </si>
  <si>
    <t>EN-24</t>
  </si>
  <si>
    <t>Kontrola zaplavení včetně sond</t>
  </si>
  <si>
    <t>-1172137215</t>
  </si>
  <si>
    <t>GABA 2S22/RE</t>
  </si>
  <si>
    <t>Detektor úniku CO</t>
  </si>
  <si>
    <t>1150727609</t>
  </si>
  <si>
    <t>HTF50 PT1000 PVC</t>
  </si>
  <si>
    <t>Kabelové čidlo teploty Pt1000, l=50mm 6mm, kabel 1,5m PVC -35….+105°C</t>
  </si>
  <si>
    <t>684397346</t>
  </si>
  <si>
    <t>RT-400kPa</t>
  </si>
  <si>
    <t>Regulátor tlaku 40-400 kPa (405 612 146 032)</t>
  </si>
  <si>
    <t>676914600</t>
  </si>
  <si>
    <t>SE-22D</t>
  </si>
  <si>
    <t>Detektor hořlavých plynů, katalytický senzor</t>
  </si>
  <si>
    <t>-232309918</t>
  </si>
  <si>
    <t>SHD-U 6</t>
  </si>
  <si>
    <t>Čidlo tlaku pro kapaliny a plyny /  0…6bar, 0-10V</t>
  </si>
  <si>
    <t>-1153736836</t>
  </si>
  <si>
    <t>TF-65 Pt1000, 100mm</t>
  </si>
  <si>
    <t>Stonkové teplotní čidlo Pt1000, 100mm, IP65</t>
  </si>
  <si>
    <t>-529597094</t>
  </si>
  <si>
    <t>TH08-MS 100MM</t>
  </si>
  <si>
    <t>Mosazná poniklovaná jímka, Ø8×100 mm, max. 150 °C, max. 10 barů</t>
  </si>
  <si>
    <t>1824694885</t>
  </si>
  <si>
    <t>TLAL</t>
  </si>
  <si>
    <t>Tlačítko v krabici, IP54</t>
  </si>
  <si>
    <t>-1312601635</t>
  </si>
  <si>
    <t>TR-060</t>
  </si>
  <si>
    <t>Prostorový termostat 0...+60 °C</t>
  </si>
  <si>
    <t>-1316629453</t>
  </si>
  <si>
    <t>UT001</t>
  </si>
  <si>
    <t>Prostorové čidlo teploty, měřící prvek Pt1000, montáž na stěnu, 90×107×26 mm</t>
  </si>
  <si>
    <t>1762701958</t>
  </si>
  <si>
    <t>UT051</t>
  </si>
  <si>
    <t>Venkovní čidlo teploty, měřící prvek Pt1000, montáž na stěnu, -20...70 °C, IP43, 90×107×26 mm</t>
  </si>
  <si>
    <t>-351290657</t>
  </si>
  <si>
    <t>D4</t>
  </si>
  <si>
    <t>Osvětlení</t>
  </si>
  <si>
    <t>NOUZ230</t>
  </si>
  <si>
    <t>Nouzové svítidlo IP65, 11W, 1h</t>
  </si>
  <si>
    <t>-258528290</t>
  </si>
  <si>
    <t>ZAR230</t>
  </si>
  <si>
    <t>Zářivkové svítidlo 2x36W, IP65</t>
  </si>
  <si>
    <t>-1227155848</t>
  </si>
  <si>
    <t>ZAS230</t>
  </si>
  <si>
    <t>Zásuvka 230V/16A</t>
  </si>
  <si>
    <t>1958236899</t>
  </si>
  <si>
    <t>D7</t>
  </si>
  <si>
    <t>Monitoring spotřeb</t>
  </si>
  <si>
    <t>AEW310.2</t>
  </si>
  <si>
    <t>M-Bus pulsní adaptér - 2 vstupy</t>
  </si>
  <si>
    <t>-1350772640</t>
  </si>
  <si>
    <t>IM1-12-EX</t>
  </si>
  <si>
    <t>Oddělovací bariéra Ex</t>
  </si>
  <si>
    <t>-1171636895</t>
  </si>
  <si>
    <t>MGDIZ36565A</t>
  </si>
  <si>
    <t>Digitální elektroměr 3-fázový, 63A, s výstupem M-bus</t>
  </si>
  <si>
    <t>-1783553856</t>
  </si>
  <si>
    <t>D5</t>
  </si>
  <si>
    <t>SOFTWARE A SLUŽBY</t>
  </si>
  <si>
    <t>K1</t>
  </si>
  <si>
    <t>Vypracování uživatelských programů pro procesní stanice</t>
  </si>
  <si>
    <t>-1200306319</t>
  </si>
  <si>
    <t>K2</t>
  </si>
  <si>
    <t>Vypracování uživatelských programů pro HMI - WEB</t>
  </si>
  <si>
    <t>-1640452647</t>
  </si>
  <si>
    <t>K3</t>
  </si>
  <si>
    <t>Oživení regulace, provedení potřebných zkoušek a zaškolení obsluhy</t>
  </si>
  <si>
    <t>300957218</t>
  </si>
  <si>
    <t>K4</t>
  </si>
  <si>
    <t>Vypracování projektové dokumentace</t>
  </si>
  <si>
    <t>-1910299352</t>
  </si>
  <si>
    <t>D6</t>
  </si>
  <si>
    <t>ROZVADĚČE A MONTÁŽNÍ PRÁCE</t>
  </si>
  <si>
    <t>K5</t>
  </si>
  <si>
    <t>Dodávka rozvaděčů včetně silové části, příslušenství a revizí</t>
  </si>
  <si>
    <t>-1752774039</t>
  </si>
  <si>
    <t>K6</t>
  </si>
  <si>
    <t>Dodávka kabelů a vybudování kabelových tras, zapojení kabelů na obou koncích</t>
  </si>
  <si>
    <t>1277769267</t>
  </si>
  <si>
    <t>K7</t>
  </si>
  <si>
    <t>Montáž periferií</t>
  </si>
  <si>
    <t>1382793209</t>
  </si>
  <si>
    <t>K8</t>
  </si>
  <si>
    <t>Demontáž stávající MaR, ekologická likvidace</t>
  </si>
  <si>
    <t>1696639240</t>
  </si>
  <si>
    <t>K9</t>
  </si>
  <si>
    <t>Doprava, inženýring</t>
  </si>
  <si>
    <t>-1744788996</t>
  </si>
  <si>
    <t>PS 02 - Zateplení půdy</t>
  </si>
  <si>
    <t>PS02_STAV - Profese stavební</t>
  </si>
  <si>
    <t>311 - Sádrokartony</t>
  </si>
  <si>
    <t xml:space="preserve">D1 - </t>
  </si>
  <si>
    <t>713 - Izolace tepelné</t>
  </si>
  <si>
    <t>762 - Konstrukce tesařské</t>
  </si>
  <si>
    <t>765 - Krytiny tvrdé</t>
  </si>
  <si>
    <t>766 - Konstrukce truhlářské</t>
  </si>
  <si>
    <t>311</t>
  </si>
  <si>
    <t>Sádrokartony</t>
  </si>
  <si>
    <t>342264051RT4</t>
  </si>
  <si>
    <t>Podhled sádrokartonový na zavěšenou ocel. konstr. desky požár. impreg. tl. 12,5 mm, bez izolace</t>
  </si>
  <si>
    <t>342264091R00</t>
  </si>
  <si>
    <t>Příplatek k podhledu sádrokart. za tl. desek 15 mm</t>
  </si>
  <si>
    <t>342265122RT8</t>
  </si>
  <si>
    <t>Úprava podkroví sádrokarton. na ocel. rošt, šikmá desky požár. impreg. tl. 12,5 mm, bez izolace</t>
  </si>
  <si>
    <t>342265193R00</t>
  </si>
  <si>
    <t>Příplatek za otvor v podhledu podkroví pl. 1,00 m2</t>
  </si>
  <si>
    <t>342265991R00</t>
  </si>
  <si>
    <t>Příplatek k úpravě podkroví za tloušťku desek 15mm</t>
  </si>
  <si>
    <t>416091071RT1</t>
  </si>
  <si>
    <t>Příplatek za opláštění ostění střešního okna včetně dodávky materiálu</t>
  </si>
  <si>
    <t>612409991RT2.1</t>
  </si>
  <si>
    <t>612421431RT2</t>
  </si>
  <si>
    <t>Oprava vápen.omítek stěn do 50 % pl. - štukových s použitím suché maltové směsi</t>
  </si>
  <si>
    <t>713101221R00</t>
  </si>
  <si>
    <t>Odstr.tep.izol.stropů,kotvené,minerál tl.do 100 mm</t>
  </si>
  <si>
    <t>713105231R00</t>
  </si>
  <si>
    <t>Odstr.tep.izol.střech šik,kotvené,dřev.tl.do 100mm</t>
  </si>
  <si>
    <t>762841811R00</t>
  </si>
  <si>
    <t>Demontáž podbití stropů z prken hrubých bez omítky</t>
  </si>
  <si>
    <t>764361812R00</t>
  </si>
  <si>
    <t>Demontáž střešního okna ve vlnité krytině, nad 45°</t>
  </si>
  <si>
    <t>765421810R00</t>
  </si>
  <si>
    <t>Demontáž oblož. stěn AZC čtverce, bed.+lep., suť</t>
  </si>
  <si>
    <t>765 AZC</t>
  </si>
  <si>
    <t>Příplatek za bezpečnostní opatření při nakládání s azbestem</t>
  </si>
  <si>
    <t>765799301R00</t>
  </si>
  <si>
    <t>Demontáž podstřešní fólie</t>
  </si>
  <si>
    <t>766421811R00</t>
  </si>
  <si>
    <t>Demontáž obložení podhledů panely do 1,5 m2</t>
  </si>
  <si>
    <t>766421822R00</t>
  </si>
  <si>
    <t>Demontáž podkladových roštů obložení podhledů</t>
  </si>
  <si>
    <t>900      RTX3</t>
  </si>
  <si>
    <t>HZS Práce v tarifní třídě 3</t>
  </si>
  <si>
    <t>910      T01.1</t>
  </si>
  <si>
    <t>941955001R00.1</t>
  </si>
  <si>
    <t>941955002R00</t>
  </si>
  <si>
    <t>Lešení lehké pomocné, výška podlahy do 1,9 m</t>
  </si>
  <si>
    <t>941955004R00</t>
  </si>
  <si>
    <t>Lešení lehké pomocné, výška podlahy do 3,5 m</t>
  </si>
  <si>
    <t>777101101R00</t>
  </si>
  <si>
    <t>Příprava podkladu - vysávání podlah prům.vysavačem</t>
  </si>
  <si>
    <t>938902121R00</t>
  </si>
  <si>
    <t>Čištění dřevěných konstrukcí ocelovými kartáči</t>
  </si>
  <si>
    <t>952901111R00</t>
  </si>
  <si>
    <t>Vyčištění budov o výšce podlaží do 4 m</t>
  </si>
  <si>
    <t>952902110R00.1</t>
  </si>
  <si>
    <t>952902121R00</t>
  </si>
  <si>
    <t>Odstranění holubího trusu z podlah do tl. 5 cm</t>
  </si>
  <si>
    <t>952902212R00</t>
  </si>
  <si>
    <t>Dezinsekce-postřik podlah a stěn-holubí roztoči 1x</t>
  </si>
  <si>
    <t>952903111R00</t>
  </si>
  <si>
    <t>Odstranění prachu z trámů</t>
  </si>
  <si>
    <t>999281148R00.1</t>
  </si>
  <si>
    <t>979011211R00.1</t>
  </si>
  <si>
    <t>979011219R00.1</t>
  </si>
  <si>
    <t>979081111R00.1</t>
  </si>
  <si>
    <t>979081121R00.1</t>
  </si>
  <si>
    <t>979082111R00.1</t>
  </si>
  <si>
    <t>979082121R00.1</t>
  </si>
  <si>
    <t>979093111R00.1</t>
  </si>
  <si>
    <t>979094211R00.1</t>
  </si>
  <si>
    <t>979990001R00</t>
  </si>
  <si>
    <t>Poplatek za skládku stavební suti</t>
  </si>
  <si>
    <t>979990144R00</t>
  </si>
  <si>
    <t>Poplatek za skládku suti - minerální vata</t>
  </si>
  <si>
    <t>979990161R00</t>
  </si>
  <si>
    <t>Poplatek za skládku suti - dřevo</t>
  </si>
  <si>
    <t>979990201R00</t>
  </si>
  <si>
    <t>Poplatek za skládku suti -azbestocementové výrobky</t>
  </si>
  <si>
    <t>979990210R00</t>
  </si>
  <si>
    <t>Poplatek za skládku nebezpeč. odpadu - holubí trus</t>
  </si>
  <si>
    <t>00411 R</t>
  </si>
  <si>
    <t>Přípravné a průzkumné služby či práce</t>
  </si>
  <si>
    <t>005121 R.1</t>
  </si>
  <si>
    <t>005122 R.1</t>
  </si>
  <si>
    <t>005124010R.1</t>
  </si>
  <si>
    <t>005211080R.1</t>
  </si>
  <si>
    <t>622393113R50</t>
  </si>
  <si>
    <t>Ostění, nadpraží š.400 mm z fenol. pěny tl.50 mm</t>
  </si>
  <si>
    <t>63151395R</t>
  </si>
  <si>
    <t>Deska izolační  tl. 120 mm</t>
  </si>
  <si>
    <t>67352316.AR</t>
  </si>
  <si>
    <t>Fólie speciál  podstřešní difúzní</t>
  </si>
  <si>
    <t>713111121RT2</t>
  </si>
  <si>
    <t>Izolace tepelné stropů rovných spodem, drátem 2 vrstvy - materiál ve specifikaci</t>
  </si>
  <si>
    <t>713111130RT2</t>
  </si>
  <si>
    <t>Izolace tepelné stropů, vložená mezi krokve 2 vrstvy - materiál ve specifikaci</t>
  </si>
  <si>
    <t>713111211RK4</t>
  </si>
  <si>
    <t>Montáž parozábrany krovů spodem s přelepením spojů</t>
  </si>
  <si>
    <t>713111221RK4</t>
  </si>
  <si>
    <t>Montáž parozábrany, zavěšené podhl., přelep. spojů</t>
  </si>
  <si>
    <t>713131121R00</t>
  </si>
  <si>
    <t>Izolace tepelná stěn přichycením drátem</t>
  </si>
  <si>
    <t>713131130R00</t>
  </si>
  <si>
    <t>Izolace tepelná stěn vložením do konstrukce</t>
  </si>
  <si>
    <t>713135114RK1</t>
  </si>
  <si>
    <t>Montáž difúzní fólie na stěny, samolepicí spoj včetně dodávky fólie</t>
  </si>
  <si>
    <t>713191100R00</t>
  </si>
  <si>
    <t>Položení separační fólie</t>
  </si>
  <si>
    <t>765901122R00</t>
  </si>
  <si>
    <t>Fólie podstřešní paropropustná</t>
  </si>
  <si>
    <t>998713103R00</t>
  </si>
  <si>
    <t>Přesun hmot pro izolace tepelné, výšky do 24 m</t>
  </si>
  <si>
    <t>762</t>
  </si>
  <si>
    <t>Konstrukce tesařské</t>
  </si>
  <si>
    <t>6051502612</t>
  </si>
  <si>
    <t>Hranolek SM/JD 2 80-120 cm2 dl. 400-600 cm</t>
  </si>
  <si>
    <t>764238611N</t>
  </si>
  <si>
    <t>Lemování střešního okna Pz + nátěr</t>
  </si>
  <si>
    <t>764775314R00</t>
  </si>
  <si>
    <t>střešní výlez rozměr 600x600 mm</t>
  </si>
  <si>
    <t>998764103R00.1</t>
  </si>
  <si>
    <t>765</t>
  </si>
  <si>
    <t>Krytiny tvrdé</t>
  </si>
  <si>
    <t>762950020RAA</t>
  </si>
  <si>
    <t>Výměna laťování a bednění včetně přeložení krytiny ploch do 4 m2</t>
  </si>
  <si>
    <t>766</t>
  </si>
  <si>
    <t>Konstrukce truhlářské</t>
  </si>
  <si>
    <t>6114020190A</t>
  </si>
  <si>
    <t>Okno střešní ATYP 90x143cm, š.ostění až 630mm, z dřevěných plných profilů, celk. Uw,max=1,1 W.m2.K-1 sklo Ug,max=0,90W.m2.K-1., kyvné, celodřevěné, s hliníkovým oplechováním, barva tm.červená/hnědá</t>
  </si>
  <si>
    <t>611402793R</t>
  </si>
  <si>
    <t>Okno střešní 78 x 118 cm, š.ostění až 630mm, z dřevěných plných profilů, celk. Uw,max=1,1 W.m2.K-1 sklo Ug,max=0,90W.m2.K-1., kyvné, celodřevěné, s hliníkovým oplechováním, barva tm.červená/hnědá</t>
  </si>
  <si>
    <t>611403056R</t>
  </si>
  <si>
    <t>Lemování okna 78 x 118 cm se zateplovací sadou, pro profilovou krytinu, šedá manžeta</t>
  </si>
  <si>
    <t>611403080A</t>
  </si>
  <si>
    <t>Lemování okna ATYP   90 x 143 cm se zateplovací sadou, pro plochou krytinu, šedá manžeta</t>
  </si>
  <si>
    <t>766624042R00</t>
  </si>
  <si>
    <t>Montáž střešních oken rozměr 78/98 - 118 cm</t>
  </si>
  <si>
    <t>766624043R00</t>
  </si>
  <si>
    <t>Montáž střešních oken rozměr 78/140 - 160 cm</t>
  </si>
  <si>
    <t>766624047R00</t>
  </si>
  <si>
    <t>Montáž zateplovací sady pro střešní okna</t>
  </si>
  <si>
    <t>766624052R00</t>
  </si>
  <si>
    <t>Montáž střešního výlezu rozměr 60/60 cm</t>
  </si>
  <si>
    <t>998766103R00</t>
  </si>
  <si>
    <t>Přesun hmot pro truhlářské konstr., výšky do 24 m</t>
  </si>
  <si>
    <t>783220010RAC.1</t>
  </si>
  <si>
    <t>783782221R00</t>
  </si>
  <si>
    <t>Nátěr tesařských konstrukcí  2x</t>
  </si>
  <si>
    <t>784450020RA0.1</t>
  </si>
  <si>
    <t>784450025RA0</t>
  </si>
  <si>
    <t>Malba ze směsi na SDK, penetrace 1x, bílá 2x</t>
  </si>
  <si>
    <t>158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</si>
</sst>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20209-1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Kotelna U Hroznu, Mnichovo Hradiště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Mnichovo Hradiště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1. 7. 2020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ENESA a.s.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ROUND(AG95+AG96+AG101,0)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ROUND(AS95+AS96+AS101,0)</f>
        <v>0</v>
      </c>
      <c r="AT94" s="113">
        <f>ROUND(SUM(AV94:AW94),0)</f>
        <v>0</v>
      </c>
      <c r="AU94" s="114">
        <f>ROUND(AU95+AU96+AU101,5)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ROUND(AZ95+AZ96+AZ101,0)</f>
        <v>0</v>
      </c>
      <c r="BA94" s="113">
        <f>ROUND(BA95+BA96+BA101,0)</f>
        <v>0</v>
      </c>
      <c r="BB94" s="113">
        <f>ROUND(BB95+BB96+BB101,0)</f>
        <v>0</v>
      </c>
      <c r="BC94" s="113">
        <f>ROUND(BC95+BC96+BC101,0)</f>
        <v>0</v>
      </c>
      <c r="BD94" s="115">
        <f>ROUND(BD95+BD96+BD101,0)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'20209-0_PBŘ - Požárně bez...'!J30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ROUND(SUM(AV95:AW95),0)</f>
        <v>0</v>
      </c>
      <c r="AU95" s="128">
        <f>'20209-0_PBŘ - Požárně bez...'!P121</f>
        <v>0</v>
      </c>
      <c r="AV95" s="127">
        <f>'20209-0_PBŘ - Požárně bez...'!J33</f>
        <v>0</v>
      </c>
      <c r="AW95" s="127">
        <f>'20209-0_PBŘ - Požárně bez...'!J34</f>
        <v>0</v>
      </c>
      <c r="AX95" s="127">
        <f>'20209-0_PBŘ - Požárně bez...'!J35</f>
        <v>0</v>
      </c>
      <c r="AY95" s="127">
        <f>'20209-0_PBŘ - Požárně bez...'!J36</f>
        <v>0</v>
      </c>
      <c r="AZ95" s="127">
        <f>'20209-0_PBŘ - Požárně bez...'!F33</f>
        <v>0</v>
      </c>
      <c r="BA95" s="127">
        <f>'20209-0_PBŘ - Požárně bez...'!F34</f>
        <v>0</v>
      </c>
      <c r="BB95" s="127">
        <f>'20209-0_PBŘ - Požárně bez...'!F35</f>
        <v>0</v>
      </c>
      <c r="BC95" s="127">
        <f>'20209-0_PBŘ - Požárně bez...'!F36</f>
        <v>0</v>
      </c>
      <c r="BD95" s="129">
        <f>'20209-0_PBŘ - Požárně bez...'!F37</f>
        <v>0</v>
      </c>
      <c r="BE95" s="7"/>
      <c r="BT95" s="130" t="s">
        <v>8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7"/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31">
        <f>ROUND(SUM(AG97:AG100),0)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f>ROUND(SUM(AS97:AS100),0)</f>
        <v>0</v>
      </c>
      <c r="AT96" s="127">
        <f>ROUND(SUM(AV96:AW96),0)</f>
        <v>0</v>
      </c>
      <c r="AU96" s="128">
        <f>ROUND(SUM(AU97:AU100),5)</f>
        <v>0</v>
      </c>
      <c r="AV96" s="127">
        <f>ROUND(AZ96*L29,0)</f>
        <v>0</v>
      </c>
      <c r="AW96" s="127">
        <f>ROUND(BA96*L30,0)</f>
        <v>0</v>
      </c>
      <c r="AX96" s="127">
        <f>ROUND(BB96*L29,0)</f>
        <v>0</v>
      </c>
      <c r="AY96" s="127">
        <f>ROUND(BC96*L30,0)</f>
        <v>0</v>
      </c>
      <c r="AZ96" s="127">
        <f>ROUND(SUM(AZ97:AZ100),0)</f>
        <v>0</v>
      </c>
      <c r="BA96" s="127">
        <f>ROUND(SUM(BA97:BA100),0)</f>
        <v>0</v>
      </c>
      <c r="BB96" s="127">
        <f>ROUND(SUM(BB97:BB100),0)</f>
        <v>0</v>
      </c>
      <c r="BC96" s="127">
        <f>ROUND(SUM(BC97:BC100),0)</f>
        <v>0</v>
      </c>
      <c r="BD96" s="129">
        <f>ROUND(SUM(BD97:BD100),0)</f>
        <v>0</v>
      </c>
      <c r="BE96" s="7"/>
      <c r="BS96" s="130" t="s">
        <v>75</v>
      </c>
      <c r="BT96" s="130" t="s">
        <v>8</v>
      </c>
      <c r="BU96" s="130" t="s">
        <v>77</v>
      </c>
      <c r="BV96" s="130" t="s">
        <v>78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90" s="4" customFormat="1" ht="16.5" customHeight="1">
      <c r="A97" s="118" t="s">
        <v>80</v>
      </c>
      <c r="B97" s="69"/>
      <c r="C97" s="132"/>
      <c r="D97" s="132"/>
      <c r="E97" s="133" t="s">
        <v>89</v>
      </c>
      <c r="F97" s="133"/>
      <c r="G97" s="133"/>
      <c r="H97" s="133"/>
      <c r="I97" s="133"/>
      <c r="J97" s="132"/>
      <c r="K97" s="133" t="s">
        <v>90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'PS01_PL - Profese Plyn'!J32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91</v>
      </c>
      <c r="AR97" s="71"/>
      <c r="AS97" s="136">
        <v>0</v>
      </c>
      <c r="AT97" s="137">
        <f>ROUND(SUM(AV97:AW97),0)</f>
        <v>0</v>
      </c>
      <c r="AU97" s="138">
        <f>'PS01_PL - Profese Plyn'!P132</f>
        <v>0</v>
      </c>
      <c r="AV97" s="137">
        <f>'PS01_PL - Profese Plyn'!J35</f>
        <v>0</v>
      </c>
      <c r="AW97" s="137">
        <f>'PS01_PL - Profese Plyn'!J36</f>
        <v>0</v>
      </c>
      <c r="AX97" s="137">
        <f>'PS01_PL - Profese Plyn'!J37</f>
        <v>0</v>
      </c>
      <c r="AY97" s="137">
        <f>'PS01_PL - Profese Plyn'!J38</f>
        <v>0</v>
      </c>
      <c r="AZ97" s="137">
        <f>'PS01_PL - Profese Plyn'!F35</f>
        <v>0</v>
      </c>
      <c r="BA97" s="137">
        <f>'PS01_PL - Profese Plyn'!F36</f>
        <v>0</v>
      </c>
      <c r="BB97" s="137">
        <f>'PS01_PL - Profese Plyn'!F37</f>
        <v>0</v>
      </c>
      <c r="BC97" s="137">
        <f>'PS01_PL - Profese Plyn'!F38</f>
        <v>0</v>
      </c>
      <c r="BD97" s="139">
        <f>'PS01_PL - Profese Plyn'!F39</f>
        <v>0</v>
      </c>
      <c r="BE97" s="4"/>
      <c r="BT97" s="140" t="s">
        <v>85</v>
      </c>
      <c r="BV97" s="140" t="s">
        <v>78</v>
      </c>
      <c r="BW97" s="140" t="s">
        <v>92</v>
      </c>
      <c r="BX97" s="140" t="s">
        <v>88</v>
      </c>
      <c r="CL97" s="140" t="s">
        <v>1</v>
      </c>
    </row>
    <row r="98" spans="1:90" s="4" customFormat="1" ht="23.25" customHeight="1">
      <c r="A98" s="118" t="s">
        <v>80</v>
      </c>
      <c r="B98" s="69"/>
      <c r="C98" s="132"/>
      <c r="D98" s="132"/>
      <c r="E98" s="133" t="s">
        <v>93</v>
      </c>
      <c r="F98" s="133"/>
      <c r="G98" s="133"/>
      <c r="H98" s="133"/>
      <c r="I98" s="133"/>
      <c r="J98" s="132"/>
      <c r="K98" s="133" t="s">
        <v>94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'PS01_STR - Profese Strojní'!J32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91</v>
      </c>
      <c r="AR98" s="71"/>
      <c r="AS98" s="136">
        <v>0</v>
      </c>
      <c r="AT98" s="137">
        <f>ROUND(SUM(AV98:AW98),0)</f>
        <v>0</v>
      </c>
      <c r="AU98" s="138">
        <f>'PS01_STR - Profese Strojní'!P131</f>
        <v>0</v>
      </c>
      <c r="AV98" s="137">
        <f>'PS01_STR - Profese Strojní'!J35</f>
        <v>0</v>
      </c>
      <c r="AW98" s="137">
        <f>'PS01_STR - Profese Strojní'!J36</f>
        <v>0</v>
      </c>
      <c r="AX98" s="137">
        <f>'PS01_STR - Profese Strojní'!J37</f>
        <v>0</v>
      </c>
      <c r="AY98" s="137">
        <f>'PS01_STR - Profese Strojní'!J38</f>
        <v>0</v>
      </c>
      <c r="AZ98" s="137">
        <f>'PS01_STR - Profese Strojní'!F35</f>
        <v>0</v>
      </c>
      <c r="BA98" s="137">
        <f>'PS01_STR - Profese Strojní'!F36</f>
        <v>0</v>
      </c>
      <c r="BB98" s="137">
        <f>'PS01_STR - Profese Strojní'!F37</f>
        <v>0</v>
      </c>
      <c r="BC98" s="137">
        <f>'PS01_STR - Profese Strojní'!F38</f>
        <v>0</v>
      </c>
      <c r="BD98" s="139">
        <f>'PS01_STR - Profese Strojní'!F39</f>
        <v>0</v>
      </c>
      <c r="BE98" s="4"/>
      <c r="BT98" s="140" t="s">
        <v>85</v>
      </c>
      <c r="BV98" s="140" t="s">
        <v>78</v>
      </c>
      <c r="BW98" s="140" t="s">
        <v>95</v>
      </c>
      <c r="BX98" s="140" t="s">
        <v>88</v>
      </c>
      <c r="CL98" s="140" t="s">
        <v>1</v>
      </c>
    </row>
    <row r="99" spans="1:90" s="4" customFormat="1" ht="23.25" customHeight="1">
      <c r="A99" s="118" t="s">
        <v>80</v>
      </c>
      <c r="B99" s="69"/>
      <c r="C99" s="132"/>
      <c r="D99" s="132"/>
      <c r="E99" s="133" t="s">
        <v>96</v>
      </c>
      <c r="F99" s="133"/>
      <c r="G99" s="133"/>
      <c r="H99" s="133"/>
      <c r="I99" s="133"/>
      <c r="J99" s="132"/>
      <c r="K99" s="133" t="s">
        <v>97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'PS01_STAV - Profese Stavební'!J32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91</v>
      </c>
      <c r="AR99" s="71"/>
      <c r="AS99" s="136">
        <v>0</v>
      </c>
      <c r="AT99" s="137">
        <f>ROUND(SUM(AV99:AW99),0)</f>
        <v>0</v>
      </c>
      <c r="AU99" s="138">
        <f>'PS01_STAV - Profese Stavební'!P137</f>
        <v>0</v>
      </c>
      <c r="AV99" s="137">
        <f>'PS01_STAV - Profese Stavební'!J35</f>
        <v>0</v>
      </c>
      <c r="AW99" s="137">
        <f>'PS01_STAV - Profese Stavební'!J36</f>
        <v>0</v>
      </c>
      <c r="AX99" s="137">
        <f>'PS01_STAV - Profese Stavební'!J37</f>
        <v>0</v>
      </c>
      <c r="AY99" s="137">
        <f>'PS01_STAV - Profese Stavební'!J38</f>
        <v>0</v>
      </c>
      <c r="AZ99" s="137">
        <f>'PS01_STAV - Profese Stavební'!F35</f>
        <v>0</v>
      </c>
      <c r="BA99" s="137">
        <f>'PS01_STAV - Profese Stavební'!F36</f>
        <v>0</v>
      </c>
      <c r="BB99" s="137">
        <f>'PS01_STAV - Profese Stavební'!F37</f>
        <v>0</v>
      </c>
      <c r="BC99" s="137">
        <f>'PS01_STAV - Profese Stavební'!F38</f>
        <v>0</v>
      </c>
      <c r="BD99" s="139">
        <f>'PS01_STAV - Profese Stavební'!F39</f>
        <v>0</v>
      </c>
      <c r="BE99" s="4"/>
      <c r="BT99" s="140" t="s">
        <v>85</v>
      </c>
      <c r="BV99" s="140" t="s">
        <v>78</v>
      </c>
      <c r="BW99" s="140" t="s">
        <v>98</v>
      </c>
      <c r="BX99" s="140" t="s">
        <v>88</v>
      </c>
      <c r="CL99" s="140" t="s">
        <v>1</v>
      </c>
    </row>
    <row r="100" spans="1:90" s="4" customFormat="1" ht="23.25" customHeight="1">
      <c r="A100" s="118" t="s">
        <v>80</v>
      </c>
      <c r="B100" s="69"/>
      <c r="C100" s="132"/>
      <c r="D100" s="132"/>
      <c r="E100" s="133" t="s">
        <v>99</v>
      </c>
      <c r="F100" s="133"/>
      <c r="G100" s="133"/>
      <c r="H100" s="133"/>
      <c r="I100" s="133"/>
      <c r="J100" s="132"/>
      <c r="K100" s="133" t="s">
        <v>100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'PS01_EL-MaR - Profese Ele...'!J32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91</v>
      </c>
      <c r="AR100" s="71"/>
      <c r="AS100" s="136">
        <v>0</v>
      </c>
      <c r="AT100" s="137">
        <f>ROUND(SUM(AV100:AW100),0)</f>
        <v>0</v>
      </c>
      <c r="AU100" s="138">
        <f>'PS01_EL-MaR - Profese Ele...'!P127</f>
        <v>0</v>
      </c>
      <c r="AV100" s="137">
        <f>'PS01_EL-MaR - Profese Ele...'!J35</f>
        <v>0</v>
      </c>
      <c r="AW100" s="137">
        <f>'PS01_EL-MaR - Profese Ele...'!J36</f>
        <v>0</v>
      </c>
      <c r="AX100" s="137">
        <f>'PS01_EL-MaR - Profese Ele...'!J37</f>
        <v>0</v>
      </c>
      <c r="AY100" s="137">
        <f>'PS01_EL-MaR - Profese Ele...'!J38</f>
        <v>0</v>
      </c>
      <c r="AZ100" s="137">
        <f>'PS01_EL-MaR - Profese Ele...'!F35</f>
        <v>0</v>
      </c>
      <c r="BA100" s="137">
        <f>'PS01_EL-MaR - Profese Ele...'!F36</f>
        <v>0</v>
      </c>
      <c r="BB100" s="137">
        <f>'PS01_EL-MaR - Profese Ele...'!F37</f>
        <v>0</v>
      </c>
      <c r="BC100" s="137">
        <f>'PS01_EL-MaR - Profese Ele...'!F38</f>
        <v>0</v>
      </c>
      <c r="BD100" s="139">
        <f>'PS01_EL-MaR - Profese Ele...'!F39</f>
        <v>0</v>
      </c>
      <c r="BE100" s="4"/>
      <c r="BT100" s="140" t="s">
        <v>85</v>
      </c>
      <c r="BV100" s="140" t="s">
        <v>78</v>
      </c>
      <c r="BW100" s="140" t="s">
        <v>101</v>
      </c>
      <c r="BX100" s="140" t="s">
        <v>88</v>
      </c>
      <c r="CL100" s="140" t="s">
        <v>1</v>
      </c>
    </row>
    <row r="101" spans="1:91" s="7" customFormat="1" ht="16.5" customHeight="1">
      <c r="A101" s="7"/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31">
        <f>ROUND(AG102,0)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26">
        <f>ROUND(AS102,0)</f>
        <v>0</v>
      </c>
      <c r="AT101" s="127">
        <f>ROUND(SUM(AV101:AW101),0)</f>
        <v>0</v>
      </c>
      <c r="AU101" s="128">
        <f>ROUND(AU102,5)</f>
        <v>0</v>
      </c>
      <c r="AV101" s="127">
        <f>ROUND(AZ101*L29,0)</f>
        <v>0</v>
      </c>
      <c r="AW101" s="127">
        <f>ROUND(BA101*L30,0)</f>
        <v>0</v>
      </c>
      <c r="AX101" s="127">
        <f>ROUND(BB101*L29,0)</f>
        <v>0</v>
      </c>
      <c r="AY101" s="127">
        <f>ROUND(BC101*L30,0)</f>
        <v>0</v>
      </c>
      <c r="AZ101" s="127">
        <f>ROUND(AZ102,0)</f>
        <v>0</v>
      </c>
      <c r="BA101" s="127">
        <f>ROUND(BA102,0)</f>
        <v>0</v>
      </c>
      <c r="BB101" s="127">
        <f>ROUND(BB102,0)</f>
        <v>0</v>
      </c>
      <c r="BC101" s="127">
        <f>ROUND(BC102,0)</f>
        <v>0</v>
      </c>
      <c r="BD101" s="129">
        <f>ROUND(BD102,0)</f>
        <v>0</v>
      </c>
      <c r="BE101" s="7"/>
      <c r="BS101" s="130" t="s">
        <v>75</v>
      </c>
      <c r="BT101" s="130" t="s">
        <v>8</v>
      </c>
      <c r="BU101" s="130" t="s">
        <v>77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85</v>
      </c>
    </row>
    <row r="102" spans="1:90" s="4" customFormat="1" ht="23.25" customHeight="1">
      <c r="A102" s="118" t="s">
        <v>80</v>
      </c>
      <c r="B102" s="69"/>
      <c r="C102" s="132"/>
      <c r="D102" s="132"/>
      <c r="E102" s="133" t="s">
        <v>105</v>
      </c>
      <c r="F102" s="133"/>
      <c r="G102" s="133"/>
      <c r="H102" s="133"/>
      <c r="I102" s="133"/>
      <c r="J102" s="132"/>
      <c r="K102" s="133" t="s">
        <v>106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'PS02_STAV - Profese stavební'!J32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91</v>
      </c>
      <c r="AR102" s="71"/>
      <c r="AS102" s="141">
        <v>0</v>
      </c>
      <c r="AT102" s="142">
        <f>ROUND(SUM(AV102:AW102),0)</f>
        <v>0</v>
      </c>
      <c r="AU102" s="143">
        <f>'PS02_STAV - Profese stavební'!P139</f>
        <v>0</v>
      </c>
      <c r="AV102" s="142">
        <f>'PS02_STAV - Profese stavební'!J35</f>
        <v>0</v>
      </c>
      <c r="AW102" s="142">
        <f>'PS02_STAV - Profese stavební'!J36</f>
        <v>0</v>
      </c>
      <c r="AX102" s="142">
        <f>'PS02_STAV - Profese stavební'!J37</f>
        <v>0</v>
      </c>
      <c r="AY102" s="142">
        <f>'PS02_STAV - Profese stavební'!J38</f>
        <v>0</v>
      </c>
      <c r="AZ102" s="142">
        <f>'PS02_STAV - Profese stavební'!F35</f>
        <v>0</v>
      </c>
      <c r="BA102" s="142">
        <f>'PS02_STAV - Profese stavební'!F36</f>
        <v>0</v>
      </c>
      <c r="BB102" s="142">
        <f>'PS02_STAV - Profese stavební'!F37</f>
        <v>0</v>
      </c>
      <c r="BC102" s="142">
        <f>'PS02_STAV - Profese stavební'!F38</f>
        <v>0</v>
      </c>
      <c r="BD102" s="144">
        <f>'PS02_STAV - Profese stavební'!F39</f>
        <v>0</v>
      </c>
      <c r="BE102" s="4"/>
      <c r="BT102" s="140" t="s">
        <v>85</v>
      </c>
      <c r="BV102" s="140" t="s">
        <v>78</v>
      </c>
      <c r="BW102" s="140" t="s">
        <v>107</v>
      </c>
      <c r="BX102" s="140" t="s">
        <v>104</v>
      </c>
      <c r="CL102" s="140" t="s">
        <v>1</v>
      </c>
    </row>
    <row r="103" spans="1:57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20209-0_PBŘ - Požárně bez...'!C2" display="/"/>
    <hyperlink ref="A97" location="'PS01_PL - Profese Plyn'!C2" display="/"/>
    <hyperlink ref="A98" location="'PS01_STR - Profese Strojní'!C2" display="/"/>
    <hyperlink ref="A99" location="'PS01_STAV - Profese Stavební'!C2" display="/"/>
    <hyperlink ref="A100" location="'PS01_EL-MaR - Profese Ele...'!C2" display="/"/>
    <hyperlink ref="A102" location="'PS02_STAV - Profese staveb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110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19</v>
      </c>
      <c r="E11" s="37"/>
      <c r="F11" s="140" t="s">
        <v>1</v>
      </c>
      <c r="G11" s="37"/>
      <c r="H11" s="37"/>
      <c r="I11" s="155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21</v>
      </c>
      <c r="E12" s="37"/>
      <c r="F12" s="140" t="s">
        <v>22</v>
      </c>
      <c r="G12" s="37"/>
      <c r="H12" s="37"/>
      <c r="I12" s="155" t="s">
        <v>23</v>
      </c>
      <c r="J12" s="156" t="str">
        <f>'Rekapitulace stavby'!AN8</f>
        <v>1. 7. 2020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25</v>
      </c>
      <c r="E14" s="37"/>
      <c r="F14" s="37"/>
      <c r="G14" s="37"/>
      <c r="H14" s="37"/>
      <c r="I14" s="155" t="s">
        <v>26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5" t="s">
        <v>28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29</v>
      </c>
      <c r="E17" s="37"/>
      <c r="F17" s="37"/>
      <c r="G17" s="37"/>
      <c r="H17" s="37"/>
      <c r="I17" s="15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31</v>
      </c>
      <c r="E20" s="37"/>
      <c r="F20" s="37"/>
      <c r="G20" s="37"/>
      <c r="H20" s="37"/>
      <c r="I20" s="155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55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26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5" t="s">
        <v>28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ROUND((SUM(BE121:BE142)),0)</f>
        <v>0</v>
      </c>
      <c r="G33" s="37"/>
      <c r="H33" s="37"/>
      <c r="I33" s="170">
        <v>0.21</v>
      </c>
      <c r="J33" s="169">
        <f>ROUND(((SUM(BE121:BE142))*I33),0)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ROUND((SUM(BF121:BF142)),0)</f>
        <v>0</v>
      </c>
      <c r="G34" s="37"/>
      <c r="H34" s="37"/>
      <c r="I34" s="170">
        <v>0.15</v>
      </c>
      <c r="J34" s="169">
        <f>ROUND(((SUM(BF121:BF142))*I34),0)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ROUND((SUM(BG121:BG142)),0)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ROUND((SUM(BH121:BH142)),0)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ROUND((SUM(BI121:BI142)),0)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20209-0_PBŘ - Požárně bezpečnostní řešení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Mnichovo Hradiště</v>
      </c>
      <c r="G89" s="39"/>
      <c r="H89" s="39"/>
      <c r="I89" s="155" t="s">
        <v>23</v>
      </c>
      <c r="J89" s="78" t="str">
        <f>IF(J12="","",J12)</f>
        <v>1. 7. 2020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155" t="s">
        <v>31</v>
      </c>
      <c r="J91" s="35" t="str">
        <f>E21</f>
        <v>ENESA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96" t="s">
        <v>112</v>
      </c>
      <c r="D94" s="197"/>
      <c r="E94" s="197"/>
      <c r="F94" s="197"/>
      <c r="G94" s="197"/>
      <c r="H94" s="197"/>
      <c r="I94" s="198"/>
      <c r="J94" s="199" t="s">
        <v>113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200" t="s">
        <v>114</v>
      </c>
      <c r="D96" s="39"/>
      <c r="E96" s="39"/>
      <c r="F96" s="39"/>
      <c r="G96" s="39"/>
      <c r="H96" s="39"/>
      <c r="I96" s="15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 hidden="1">
      <c r="A97" s="9"/>
      <c r="B97" s="201"/>
      <c r="C97" s="202"/>
      <c r="D97" s="203" t="s">
        <v>116</v>
      </c>
      <c r="E97" s="204"/>
      <c r="F97" s="204"/>
      <c r="G97" s="204"/>
      <c r="H97" s="204"/>
      <c r="I97" s="205"/>
      <c r="J97" s="206">
        <f>J122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8"/>
      <c r="C98" s="132"/>
      <c r="D98" s="209" t="s">
        <v>117</v>
      </c>
      <c r="E98" s="210"/>
      <c r="F98" s="210"/>
      <c r="G98" s="210"/>
      <c r="H98" s="210"/>
      <c r="I98" s="211"/>
      <c r="J98" s="212">
        <f>J123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201"/>
      <c r="C99" s="202"/>
      <c r="D99" s="203" t="s">
        <v>118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119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 hidden="1">
      <c r="A101" s="10"/>
      <c r="B101" s="208"/>
      <c r="C101" s="132"/>
      <c r="D101" s="209" t="s">
        <v>120</v>
      </c>
      <c r="E101" s="210"/>
      <c r="F101" s="210"/>
      <c r="G101" s="210"/>
      <c r="H101" s="210"/>
      <c r="I101" s="211"/>
      <c r="J101" s="212">
        <f>J134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15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191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194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121</v>
      </c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95" t="str">
        <f>E7</f>
        <v>Kotelna U Hroznu, Mnichovo Hradiště</v>
      </c>
      <c r="F111" s="31"/>
      <c r="G111" s="31"/>
      <c r="H111" s="31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109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20209-0_PBŘ - Požárně bezpečnostní řešení</v>
      </c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Mnichovo Hradiště</v>
      </c>
      <c r="G115" s="39"/>
      <c r="H115" s="39"/>
      <c r="I115" s="155" t="s">
        <v>23</v>
      </c>
      <c r="J115" s="78" t="str">
        <f>IF(J12="","",J12)</f>
        <v>1. 7. 2020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 xml:space="preserve"> </v>
      </c>
      <c r="G117" s="39"/>
      <c r="H117" s="39"/>
      <c r="I117" s="155" t="s">
        <v>31</v>
      </c>
      <c r="J117" s="35" t="str">
        <f>E21</f>
        <v>ENESA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155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14"/>
      <c r="B120" s="215"/>
      <c r="C120" s="216" t="s">
        <v>122</v>
      </c>
      <c r="D120" s="217" t="s">
        <v>61</v>
      </c>
      <c r="E120" s="217" t="s">
        <v>57</v>
      </c>
      <c r="F120" s="217" t="s">
        <v>58</v>
      </c>
      <c r="G120" s="217" t="s">
        <v>123</v>
      </c>
      <c r="H120" s="217" t="s">
        <v>124</v>
      </c>
      <c r="I120" s="218" t="s">
        <v>125</v>
      </c>
      <c r="J120" s="219" t="s">
        <v>113</v>
      </c>
      <c r="K120" s="220" t="s">
        <v>126</v>
      </c>
      <c r="L120" s="221"/>
      <c r="M120" s="99" t="s">
        <v>1</v>
      </c>
      <c r="N120" s="100" t="s">
        <v>40</v>
      </c>
      <c r="O120" s="100" t="s">
        <v>127</v>
      </c>
      <c r="P120" s="100" t="s">
        <v>128</v>
      </c>
      <c r="Q120" s="100" t="s">
        <v>129</v>
      </c>
      <c r="R120" s="100" t="s">
        <v>130</v>
      </c>
      <c r="S120" s="100" t="s">
        <v>131</v>
      </c>
      <c r="T120" s="101" t="s">
        <v>132</v>
      </c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</row>
    <row r="121" spans="1:63" s="2" customFormat="1" ht="22.8" customHeight="1">
      <c r="A121" s="37"/>
      <c r="B121" s="38"/>
      <c r="C121" s="106" t="s">
        <v>133</v>
      </c>
      <c r="D121" s="39"/>
      <c r="E121" s="39"/>
      <c r="F121" s="39"/>
      <c r="G121" s="39"/>
      <c r="H121" s="39"/>
      <c r="I121" s="153"/>
      <c r="J121" s="222">
        <f>BK121</f>
        <v>0</v>
      </c>
      <c r="K121" s="39"/>
      <c r="L121" s="43"/>
      <c r="M121" s="102"/>
      <c r="N121" s="223"/>
      <c r="O121" s="103"/>
      <c r="P121" s="224">
        <f>P122+P132</f>
        <v>0</v>
      </c>
      <c r="Q121" s="103"/>
      <c r="R121" s="224">
        <f>R122+R132</f>
        <v>0.00542</v>
      </c>
      <c r="S121" s="103"/>
      <c r="T121" s="225">
        <f>T122+T132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115</v>
      </c>
      <c r="BK121" s="226">
        <f>BK122+BK132</f>
        <v>0</v>
      </c>
    </row>
    <row r="122" spans="1:63" s="12" customFormat="1" ht="25.9" customHeight="1">
      <c r="A122" s="12"/>
      <c r="B122" s="227"/>
      <c r="C122" s="228"/>
      <c r="D122" s="229" t="s">
        <v>75</v>
      </c>
      <c r="E122" s="230" t="s">
        <v>134</v>
      </c>
      <c r="F122" s="230" t="s">
        <v>134</v>
      </c>
      <c r="G122" s="228"/>
      <c r="H122" s="228"/>
      <c r="I122" s="231"/>
      <c r="J122" s="232">
        <f>BK122</f>
        <v>0</v>
      </c>
      <c r="K122" s="228"/>
      <c r="L122" s="233"/>
      <c r="M122" s="234"/>
      <c r="N122" s="235"/>
      <c r="O122" s="235"/>
      <c r="P122" s="236">
        <f>P123</f>
        <v>0</v>
      </c>
      <c r="Q122" s="235"/>
      <c r="R122" s="236">
        <f>R123</f>
        <v>0</v>
      </c>
      <c r="S122" s="235"/>
      <c r="T122" s="237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8" t="s">
        <v>8</v>
      </c>
      <c r="AT122" s="239" t="s">
        <v>75</v>
      </c>
      <c r="AU122" s="239" t="s">
        <v>76</v>
      </c>
      <c r="AY122" s="238" t="s">
        <v>135</v>
      </c>
      <c r="BK122" s="240">
        <f>BK123</f>
        <v>0</v>
      </c>
    </row>
    <row r="123" spans="1:63" s="12" customFormat="1" ht="22.8" customHeight="1">
      <c r="A123" s="12"/>
      <c r="B123" s="227"/>
      <c r="C123" s="228"/>
      <c r="D123" s="229" t="s">
        <v>75</v>
      </c>
      <c r="E123" s="241" t="s">
        <v>136</v>
      </c>
      <c r="F123" s="241" t="s">
        <v>137</v>
      </c>
      <c r="G123" s="228"/>
      <c r="H123" s="228"/>
      <c r="I123" s="231"/>
      <c r="J123" s="242">
        <f>BK123</f>
        <v>0</v>
      </c>
      <c r="K123" s="228"/>
      <c r="L123" s="233"/>
      <c r="M123" s="234"/>
      <c r="N123" s="235"/>
      <c r="O123" s="235"/>
      <c r="P123" s="236">
        <f>SUM(P124:P131)</f>
        <v>0</v>
      </c>
      <c r="Q123" s="235"/>
      <c r="R123" s="236">
        <f>SUM(R124:R131)</f>
        <v>0</v>
      </c>
      <c r="S123" s="235"/>
      <c r="T123" s="237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</v>
      </c>
      <c r="AT123" s="239" t="s">
        <v>75</v>
      </c>
      <c r="AU123" s="239" t="s">
        <v>8</v>
      </c>
      <c r="AY123" s="238" t="s">
        <v>135</v>
      </c>
      <c r="BK123" s="240">
        <f>SUM(BK124:BK131)</f>
        <v>0</v>
      </c>
    </row>
    <row r="124" spans="1:65" s="2" customFormat="1" ht="16.5" customHeight="1">
      <c r="A124" s="37"/>
      <c r="B124" s="38"/>
      <c r="C124" s="243" t="s">
        <v>8</v>
      </c>
      <c r="D124" s="243" t="s">
        <v>138</v>
      </c>
      <c r="E124" s="244" t="s">
        <v>139</v>
      </c>
      <c r="F124" s="245" t="s">
        <v>140</v>
      </c>
      <c r="G124" s="246" t="s">
        <v>141</v>
      </c>
      <c r="H124" s="247">
        <v>1</v>
      </c>
      <c r="I124" s="248"/>
      <c r="J124" s="249">
        <f>ROUND(I124*H124,0)</f>
        <v>0</v>
      </c>
      <c r="K124" s="250"/>
      <c r="L124" s="43"/>
      <c r="M124" s="251" t="s">
        <v>1</v>
      </c>
      <c r="N124" s="252" t="s">
        <v>41</v>
      </c>
      <c r="O124" s="90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55" t="s">
        <v>142</v>
      </c>
      <c r="AT124" s="255" t="s">
        <v>138</v>
      </c>
      <c r="AU124" s="255" t="s">
        <v>85</v>
      </c>
      <c r="AY124" s="16" t="s">
        <v>135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6" t="s">
        <v>8</v>
      </c>
      <c r="BK124" s="256">
        <f>ROUND(I124*H124,0)</f>
        <v>0</v>
      </c>
      <c r="BL124" s="16" t="s">
        <v>142</v>
      </c>
      <c r="BM124" s="255" t="s">
        <v>143</v>
      </c>
    </row>
    <row r="125" spans="1:65" s="2" customFormat="1" ht="21.75" customHeight="1">
      <c r="A125" s="37"/>
      <c r="B125" s="38"/>
      <c r="C125" s="243" t="s">
        <v>85</v>
      </c>
      <c r="D125" s="243" t="s">
        <v>138</v>
      </c>
      <c r="E125" s="244" t="s">
        <v>144</v>
      </c>
      <c r="F125" s="245" t="s">
        <v>145</v>
      </c>
      <c r="G125" s="246" t="s">
        <v>141</v>
      </c>
      <c r="H125" s="247">
        <v>1</v>
      </c>
      <c r="I125" s="248"/>
      <c r="J125" s="249">
        <f>ROUND(I125*H125,0)</f>
        <v>0</v>
      </c>
      <c r="K125" s="250"/>
      <c r="L125" s="43"/>
      <c r="M125" s="251" t="s">
        <v>1</v>
      </c>
      <c r="N125" s="252" t="s">
        <v>41</v>
      </c>
      <c r="O125" s="90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55" t="s">
        <v>142</v>
      </c>
      <c r="AT125" s="255" t="s">
        <v>138</v>
      </c>
      <c r="AU125" s="255" t="s">
        <v>85</v>
      </c>
      <c r="AY125" s="16" t="s">
        <v>135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6" t="s">
        <v>8</v>
      </c>
      <c r="BK125" s="256">
        <f>ROUND(I125*H125,0)</f>
        <v>0</v>
      </c>
      <c r="BL125" s="16" t="s">
        <v>142</v>
      </c>
      <c r="BM125" s="255" t="s">
        <v>146</v>
      </c>
    </row>
    <row r="126" spans="1:65" s="2" customFormat="1" ht="16.5" customHeight="1">
      <c r="A126" s="37"/>
      <c r="B126" s="38"/>
      <c r="C126" s="243" t="s">
        <v>147</v>
      </c>
      <c r="D126" s="243" t="s">
        <v>138</v>
      </c>
      <c r="E126" s="244" t="s">
        <v>148</v>
      </c>
      <c r="F126" s="245" t="s">
        <v>149</v>
      </c>
      <c r="G126" s="246" t="s">
        <v>141</v>
      </c>
      <c r="H126" s="247">
        <v>1</v>
      </c>
      <c r="I126" s="248"/>
      <c r="J126" s="249">
        <f>ROUND(I126*H126,0)</f>
        <v>0</v>
      </c>
      <c r="K126" s="250"/>
      <c r="L126" s="43"/>
      <c r="M126" s="251" t="s">
        <v>1</v>
      </c>
      <c r="N126" s="252" t="s">
        <v>41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142</v>
      </c>
      <c r="AT126" s="255" t="s">
        <v>138</v>
      </c>
      <c r="AU126" s="255" t="s">
        <v>85</v>
      </c>
      <c r="AY126" s="16" t="s">
        <v>135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</v>
      </c>
      <c r="BK126" s="256">
        <f>ROUND(I126*H126,0)</f>
        <v>0</v>
      </c>
      <c r="BL126" s="16" t="s">
        <v>142</v>
      </c>
      <c r="BM126" s="255" t="s">
        <v>150</v>
      </c>
    </row>
    <row r="127" spans="1:65" s="2" customFormat="1" ht="16.5" customHeight="1">
      <c r="A127" s="37"/>
      <c r="B127" s="38"/>
      <c r="C127" s="243" t="s">
        <v>142</v>
      </c>
      <c r="D127" s="243" t="s">
        <v>138</v>
      </c>
      <c r="E127" s="244" t="s">
        <v>151</v>
      </c>
      <c r="F127" s="245" t="s">
        <v>152</v>
      </c>
      <c r="G127" s="246" t="s">
        <v>141</v>
      </c>
      <c r="H127" s="247">
        <v>1</v>
      </c>
      <c r="I127" s="248"/>
      <c r="J127" s="249">
        <f>ROUND(I127*H127,0)</f>
        <v>0</v>
      </c>
      <c r="K127" s="250"/>
      <c r="L127" s="43"/>
      <c r="M127" s="251" t="s">
        <v>1</v>
      </c>
      <c r="N127" s="252" t="s">
        <v>41</v>
      </c>
      <c r="O127" s="90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5" t="s">
        <v>142</v>
      </c>
      <c r="AT127" s="255" t="s">
        <v>138</v>
      </c>
      <c r="AU127" s="255" t="s">
        <v>85</v>
      </c>
      <c r="AY127" s="16" t="s">
        <v>135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6" t="s">
        <v>8</v>
      </c>
      <c r="BK127" s="256">
        <f>ROUND(I127*H127,0)</f>
        <v>0</v>
      </c>
      <c r="BL127" s="16" t="s">
        <v>142</v>
      </c>
      <c r="BM127" s="255" t="s">
        <v>153</v>
      </c>
    </row>
    <row r="128" spans="1:65" s="2" customFormat="1" ht="16.5" customHeight="1">
      <c r="A128" s="37"/>
      <c r="B128" s="38"/>
      <c r="C128" s="243" t="s">
        <v>154</v>
      </c>
      <c r="D128" s="243" t="s">
        <v>138</v>
      </c>
      <c r="E128" s="244" t="s">
        <v>155</v>
      </c>
      <c r="F128" s="245" t="s">
        <v>156</v>
      </c>
      <c r="G128" s="246" t="s">
        <v>141</v>
      </c>
      <c r="H128" s="247">
        <v>1</v>
      </c>
      <c r="I128" s="248"/>
      <c r="J128" s="249">
        <f>ROUND(I128*H128,0)</f>
        <v>0</v>
      </c>
      <c r="K128" s="250"/>
      <c r="L128" s="43"/>
      <c r="M128" s="251" t="s">
        <v>1</v>
      </c>
      <c r="N128" s="252" t="s">
        <v>41</v>
      </c>
      <c r="O128" s="90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5" t="s">
        <v>142</v>
      </c>
      <c r="AT128" s="255" t="s">
        <v>138</v>
      </c>
      <c r="AU128" s="255" t="s">
        <v>85</v>
      </c>
      <c r="AY128" s="16" t="s">
        <v>135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6" t="s">
        <v>8</v>
      </c>
      <c r="BK128" s="256">
        <f>ROUND(I128*H128,0)</f>
        <v>0</v>
      </c>
      <c r="BL128" s="16" t="s">
        <v>142</v>
      </c>
      <c r="BM128" s="255" t="s">
        <v>157</v>
      </c>
    </row>
    <row r="129" spans="1:65" s="2" customFormat="1" ht="16.5" customHeight="1">
      <c r="A129" s="37"/>
      <c r="B129" s="38"/>
      <c r="C129" s="243" t="s">
        <v>158</v>
      </c>
      <c r="D129" s="243" t="s">
        <v>138</v>
      </c>
      <c r="E129" s="244" t="s">
        <v>159</v>
      </c>
      <c r="F129" s="245" t="s">
        <v>160</v>
      </c>
      <c r="G129" s="246" t="s">
        <v>141</v>
      </c>
      <c r="H129" s="247">
        <v>1</v>
      </c>
      <c r="I129" s="248"/>
      <c r="J129" s="249">
        <f>ROUND(I129*H129,0)</f>
        <v>0</v>
      </c>
      <c r="K129" s="250"/>
      <c r="L129" s="43"/>
      <c r="M129" s="251" t="s">
        <v>1</v>
      </c>
      <c r="N129" s="252" t="s">
        <v>41</v>
      </c>
      <c r="O129" s="90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5" t="s">
        <v>142</v>
      </c>
      <c r="AT129" s="255" t="s">
        <v>138</v>
      </c>
      <c r="AU129" s="255" t="s">
        <v>85</v>
      </c>
      <c r="AY129" s="16" t="s">
        <v>135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6" t="s">
        <v>8</v>
      </c>
      <c r="BK129" s="256">
        <f>ROUND(I129*H129,0)</f>
        <v>0</v>
      </c>
      <c r="BL129" s="16" t="s">
        <v>142</v>
      </c>
      <c r="BM129" s="255" t="s">
        <v>161</v>
      </c>
    </row>
    <row r="130" spans="1:65" s="2" customFormat="1" ht="16.5" customHeight="1">
      <c r="A130" s="37"/>
      <c r="B130" s="38"/>
      <c r="C130" s="243" t="s">
        <v>162</v>
      </c>
      <c r="D130" s="243" t="s">
        <v>138</v>
      </c>
      <c r="E130" s="244" t="s">
        <v>163</v>
      </c>
      <c r="F130" s="245" t="s">
        <v>164</v>
      </c>
      <c r="G130" s="246" t="s">
        <v>141</v>
      </c>
      <c r="H130" s="247">
        <v>1</v>
      </c>
      <c r="I130" s="248"/>
      <c r="J130" s="249">
        <f>ROUND(I130*H130,0)</f>
        <v>0</v>
      </c>
      <c r="K130" s="250"/>
      <c r="L130" s="43"/>
      <c r="M130" s="251" t="s">
        <v>1</v>
      </c>
      <c r="N130" s="252" t="s">
        <v>41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142</v>
      </c>
      <c r="AT130" s="255" t="s">
        <v>138</v>
      </c>
      <c r="AU130" s="255" t="s">
        <v>85</v>
      </c>
      <c r="AY130" s="16" t="s">
        <v>135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</v>
      </c>
      <c r="BK130" s="256">
        <f>ROUND(I130*H130,0)</f>
        <v>0</v>
      </c>
      <c r="BL130" s="16" t="s">
        <v>142</v>
      </c>
      <c r="BM130" s="255" t="s">
        <v>165</v>
      </c>
    </row>
    <row r="131" spans="1:65" s="2" customFormat="1" ht="16.5" customHeight="1">
      <c r="A131" s="37"/>
      <c r="B131" s="38"/>
      <c r="C131" s="243" t="s">
        <v>166</v>
      </c>
      <c r="D131" s="243" t="s">
        <v>138</v>
      </c>
      <c r="E131" s="244" t="s">
        <v>167</v>
      </c>
      <c r="F131" s="245" t="s">
        <v>168</v>
      </c>
      <c r="G131" s="246" t="s">
        <v>141</v>
      </c>
      <c r="H131" s="247">
        <v>6</v>
      </c>
      <c r="I131" s="248"/>
      <c r="J131" s="249">
        <f>ROUND(I131*H131,0)</f>
        <v>0</v>
      </c>
      <c r="K131" s="250"/>
      <c r="L131" s="43"/>
      <c r="M131" s="251" t="s">
        <v>1</v>
      </c>
      <c r="N131" s="252" t="s">
        <v>41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142</v>
      </c>
      <c r="AT131" s="255" t="s">
        <v>138</v>
      </c>
      <c r="AU131" s="255" t="s">
        <v>85</v>
      </c>
      <c r="AY131" s="16" t="s">
        <v>135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</v>
      </c>
      <c r="BK131" s="256">
        <f>ROUND(I131*H131,0)</f>
        <v>0</v>
      </c>
      <c r="BL131" s="16" t="s">
        <v>142</v>
      </c>
      <c r="BM131" s="255" t="s">
        <v>169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170</v>
      </c>
      <c r="F132" s="230" t="s">
        <v>171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</f>
        <v>0</v>
      </c>
      <c r="Q132" s="235"/>
      <c r="R132" s="236">
        <f>R133</f>
        <v>0.00542</v>
      </c>
      <c r="S132" s="235"/>
      <c r="T132" s="23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85</v>
      </c>
      <c r="AT132" s="239" t="s">
        <v>75</v>
      </c>
      <c r="AU132" s="239" t="s">
        <v>76</v>
      </c>
      <c r="AY132" s="238" t="s">
        <v>135</v>
      </c>
      <c r="BK132" s="240">
        <f>BK133</f>
        <v>0</v>
      </c>
    </row>
    <row r="133" spans="1:63" s="12" customFormat="1" ht="22.8" customHeight="1">
      <c r="A133" s="12"/>
      <c r="B133" s="227"/>
      <c r="C133" s="228"/>
      <c r="D133" s="229" t="s">
        <v>75</v>
      </c>
      <c r="E133" s="241" t="s">
        <v>172</v>
      </c>
      <c r="F133" s="241" t="s">
        <v>173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0.00542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85</v>
      </c>
      <c r="AT133" s="239" t="s">
        <v>75</v>
      </c>
      <c r="AU133" s="239" t="s">
        <v>8</v>
      </c>
      <c r="AY133" s="238" t="s">
        <v>135</v>
      </c>
      <c r="BK133" s="240">
        <f>BK134</f>
        <v>0</v>
      </c>
    </row>
    <row r="134" spans="1:63" s="12" customFormat="1" ht="20.85" customHeight="1">
      <c r="A134" s="12"/>
      <c r="B134" s="227"/>
      <c r="C134" s="228"/>
      <c r="D134" s="229" t="s">
        <v>75</v>
      </c>
      <c r="E134" s="241" t="s">
        <v>174</v>
      </c>
      <c r="F134" s="241" t="s">
        <v>175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SUM(P135:P142)</f>
        <v>0</v>
      </c>
      <c r="Q134" s="235"/>
      <c r="R134" s="236">
        <f>SUM(R135:R142)</f>
        <v>0.00542</v>
      </c>
      <c r="S134" s="235"/>
      <c r="T134" s="237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85</v>
      </c>
      <c r="AT134" s="239" t="s">
        <v>75</v>
      </c>
      <c r="AU134" s="239" t="s">
        <v>85</v>
      </c>
      <c r="AY134" s="238" t="s">
        <v>135</v>
      </c>
      <c r="BK134" s="240">
        <f>SUM(BK135:BK142)</f>
        <v>0</v>
      </c>
    </row>
    <row r="135" spans="1:65" s="2" customFormat="1" ht="21.75" customHeight="1">
      <c r="A135" s="37"/>
      <c r="B135" s="38"/>
      <c r="C135" s="243" t="s">
        <v>176</v>
      </c>
      <c r="D135" s="243" t="s">
        <v>138</v>
      </c>
      <c r="E135" s="244" t="s">
        <v>177</v>
      </c>
      <c r="F135" s="245" t="s">
        <v>178</v>
      </c>
      <c r="G135" s="246" t="s">
        <v>141</v>
      </c>
      <c r="H135" s="247">
        <v>2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0.00074</v>
      </c>
      <c r="R135" s="253">
        <f>Q135*H135</f>
        <v>0.00148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179</v>
      </c>
      <c r="AT135" s="255" t="s">
        <v>138</v>
      </c>
      <c r="AU135" s="255" t="s">
        <v>147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179</v>
      </c>
      <c r="BM135" s="255" t="s">
        <v>180</v>
      </c>
    </row>
    <row r="136" spans="1:65" s="2" customFormat="1" ht="21.75" customHeight="1">
      <c r="A136" s="37"/>
      <c r="B136" s="38"/>
      <c r="C136" s="243" t="s">
        <v>181</v>
      </c>
      <c r="D136" s="243" t="s">
        <v>138</v>
      </c>
      <c r="E136" s="244" t="s">
        <v>182</v>
      </c>
      <c r="F136" s="245" t="s">
        <v>183</v>
      </c>
      <c r="G136" s="246" t="s">
        <v>141</v>
      </c>
      <c r="H136" s="247">
        <v>2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0.00074</v>
      </c>
      <c r="R136" s="253">
        <f>Q136*H136</f>
        <v>0.00148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179</v>
      </c>
      <c r="AT136" s="255" t="s">
        <v>138</v>
      </c>
      <c r="AU136" s="255" t="s">
        <v>147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179</v>
      </c>
      <c r="BM136" s="255" t="s">
        <v>184</v>
      </c>
    </row>
    <row r="137" spans="1:65" s="2" customFormat="1" ht="21.75" customHeight="1">
      <c r="A137" s="37"/>
      <c r="B137" s="38"/>
      <c r="C137" s="243" t="s">
        <v>185</v>
      </c>
      <c r="D137" s="243" t="s">
        <v>138</v>
      </c>
      <c r="E137" s="244" t="s">
        <v>186</v>
      </c>
      <c r="F137" s="245" t="s">
        <v>187</v>
      </c>
      <c r="G137" s="246" t="s">
        <v>141</v>
      </c>
      <c r="H137" s="247">
        <v>1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0.00033</v>
      </c>
      <c r="R137" s="253">
        <f>Q137*H137</f>
        <v>0.00033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179</v>
      </c>
      <c r="AT137" s="255" t="s">
        <v>138</v>
      </c>
      <c r="AU137" s="255" t="s">
        <v>147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179</v>
      </c>
      <c r="BM137" s="255" t="s">
        <v>188</v>
      </c>
    </row>
    <row r="138" spans="1:65" s="2" customFormat="1" ht="21.75" customHeight="1">
      <c r="A138" s="37"/>
      <c r="B138" s="38"/>
      <c r="C138" s="243" t="s">
        <v>189</v>
      </c>
      <c r="D138" s="243" t="s">
        <v>138</v>
      </c>
      <c r="E138" s="244" t="s">
        <v>190</v>
      </c>
      <c r="F138" s="245" t="s">
        <v>191</v>
      </c>
      <c r="G138" s="246" t="s">
        <v>141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0.00048</v>
      </c>
      <c r="R138" s="253">
        <f>Q138*H138</f>
        <v>0.00048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179</v>
      </c>
      <c r="AT138" s="255" t="s">
        <v>138</v>
      </c>
      <c r="AU138" s="255" t="s">
        <v>147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179</v>
      </c>
      <c r="BM138" s="255" t="s">
        <v>192</v>
      </c>
    </row>
    <row r="139" spans="1:65" s="2" customFormat="1" ht="21.75" customHeight="1">
      <c r="A139" s="37"/>
      <c r="B139" s="38"/>
      <c r="C139" s="243" t="s">
        <v>193</v>
      </c>
      <c r="D139" s="243" t="s">
        <v>138</v>
      </c>
      <c r="E139" s="244" t="s">
        <v>194</v>
      </c>
      <c r="F139" s="245" t="s">
        <v>195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0.00033</v>
      </c>
      <c r="R139" s="253">
        <f>Q139*H139</f>
        <v>0.00033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179</v>
      </c>
      <c r="AT139" s="255" t="s">
        <v>138</v>
      </c>
      <c r="AU139" s="255" t="s">
        <v>147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179</v>
      </c>
      <c r="BM139" s="255" t="s">
        <v>196</v>
      </c>
    </row>
    <row r="140" spans="1:65" s="2" customFormat="1" ht="21.75" customHeight="1">
      <c r="A140" s="37"/>
      <c r="B140" s="38"/>
      <c r="C140" s="243" t="s">
        <v>197</v>
      </c>
      <c r="D140" s="243" t="s">
        <v>138</v>
      </c>
      <c r="E140" s="244" t="s">
        <v>198</v>
      </c>
      <c r="F140" s="245" t="s">
        <v>199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0.00033</v>
      </c>
      <c r="R140" s="253">
        <f>Q140*H140</f>
        <v>0.00033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179</v>
      </c>
      <c r="AT140" s="255" t="s">
        <v>138</v>
      </c>
      <c r="AU140" s="255" t="s">
        <v>147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179</v>
      </c>
      <c r="BM140" s="255" t="s">
        <v>200</v>
      </c>
    </row>
    <row r="141" spans="1:65" s="2" customFormat="1" ht="21.75" customHeight="1">
      <c r="A141" s="37"/>
      <c r="B141" s="38"/>
      <c r="C141" s="243" t="s">
        <v>9</v>
      </c>
      <c r="D141" s="243" t="s">
        <v>138</v>
      </c>
      <c r="E141" s="244" t="s">
        <v>201</v>
      </c>
      <c r="F141" s="245" t="s">
        <v>202</v>
      </c>
      <c r="G141" s="246" t="s">
        <v>141</v>
      </c>
      <c r="H141" s="247">
        <v>1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0.00033</v>
      </c>
      <c r="R141" s="253">
        <f>Q141*H141</f>
        <v>0.00033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179</v>
      </c>
      <c r="AT141" s="255" t="s">
        <v>138</v>
      </c>
      <c r="AU141" s="255" t="s">
        <v>147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179</v>
      </c>
      <c r="BM141" s="255" t="s">
        <v>203</v>
      </c>
    </row>
    <row r="142" spans="1:65" s="2" customFormat="1" ht="21.75" customHeight="1">
      <c r="A142" s="37"/>
      <c r="B142" s="38"/>
      <c r="C142" s="243" t="s">
        <v>179</v>
      </c>
      <c r="D142" s="243" t="s">
        <v>138</v>
      </c>
      <c r="E142" s="244" t="s">
        <v>204</v>
      </c>
      <c r="F142" s="245" t="s">
        <v>205</v>
      </c>
      <c r="G142" s="246" t="s">
        <v>141</v>
      </c>
      <c r="H142" s="247">
        <v>2</v>
      </c>
      <c r="I142" s="248"/>
      <c r="J142" s="249">
        <f>ROUND(I142*H142,0)</f>
        <v>0</v>
      </c>
      <c r="K142" s="250"/>
      <c r="L142" s="43"/>
      <c r="M142" s="257" t="s">
        <v>1</v>
      </c>
      <c r="N142" s="258" t="s">
        <v>41</v>
      </c>
      <c r="O142" s="259"/>
      <c r="P142" s="260">
        <f>O142*H142</f>
        <v>0</v>
      </c>
      <c r="Q142" s="260">
        <v>0.00033</v>
      </c>
      <c r="R142" s="260">
        <f>Q142*H142</f>
        <v>0.00066</v>
      </c>
      <c r="S142" s="260">
        <v>0</v>
      </c>
      <c r="T142" s="26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147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206</v>
      </c>
    </row>
    <row r="143" spans="1:31" s="2" customFormat="1" ht="6.95" customHeight="1">
      <c r="A143" s="37"/>
      <c r="B143" s="65"/>
      <c r="C143" s="66"/>
      <c r="D143" s="66"/>
      <c r="E143" s="66"/>
      <c r="F143" s="66"/>
      <c r="G143" s="66"/>
      <c r="H143" s="66"/>
      <c r="I143" s="191"/>
      <c r="J143" s="66"/>
      <c r="K143" s="66"/>
      <c r="L143" s="43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password="CC35" sheet="1" objects="1" scenarios="1" formatColumns="0" formatRows="0" autoFilter="0"/>
  <autoFilter ref="C120:K14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ROUND(J132,0)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ROUND((SUM(BE132:BE200)),0)</f>
        <v>0</v>
      </c>
      <c r="G35" s="37"/>
      <c r="H35" s="37"/>
      <c r="I35" s="170">
        <v>0.21</v>
      </c>
      <c r="J35" s="169">
        <f>ROUND(((SUM(BE132:BE200))*I35),0)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ROUND((SUM(BF132:BF200)),0)</f>
        <v>0</v>
      </c>
      <c r="G36" s="37"/>
      <c r="H36" s="37"/>
      <c r="I36" s="170">
        <v>0.15</v>
      </c>
      <c r="J36" s="169">
        <f>ROUND(((SUM(BF132:BF200))*I36),0)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ROUND((SUM(BG132:BG200)),0)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ROUND((SUM(BH132:BH200)),0)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ROUND((SUM(BI132:BI200)),0)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PS01_PL - Profese Plyn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J132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210</v>
      </c>
      <c r="E99" s="204"/>
      <c r="F99" s="204"/>
      <c r="G99" s="204"/>
      <c r="H99" s="204"/>
      <c r="I99" s="205"/>
      <c r="J99" s="206">
        <f>J133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211</v>
      </c>
      <c r="E100" s="210"/>
      <c r="F100" s="210"/>
      <c r="G100" s="210"/>
      <c r="H100" s="210"/>
      <c r="I100" s="211"/>
      <c r="J100" s="212">
        <f>J134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212</v>
      </c>
      <c r="E101" s="210"/>
      <c r="F101" s="210"/>
      <c r="G101" s="210"/>
      <c r="H101" s="210"/>
      <c r="I101" s="211"/>
      <c r="J101" s="212">
        <f>J137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201"/>
      <c r="C102" s="202"/>
      <c r="D102" s="203" t="s">
        <v>118</v>
      </c>
      <c r="E102" s="204"/>
      <c r="F102" s="204"/>
      <c r="G102" s="204"/>
      <c r="H102" s="204"/>
      <c r="I102" s="205"/>
      <c r="J102" s="206">
        <f>J140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208"/>
      <c r="C103" s="132"/>
      <c r="D103" s="209" t="s">
        <v>213</v>
      </c>
      <c r="E103" s="210"/>
      <c r="F103" s="210"/>
      <c r="G103" s="210"/>
      <c r="H103" s="210"/>
      <c r="I103" s="211"/>
      <c r="J103" s="212">
        <f>J141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8"/>
      <c r="C104" s="132"/>
      <c r="D104" s="209" t="s">
        <v>214</v>
      </c>
      <c r="E104" s="210"/>
      <c r="F104" s="210"/>
      <c r="G104" s="210"/>
      <c r="H104" s="210"/>
      <c r="I104" s="211"/>
      <c r="J104" s="212">
        <f>J180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201"/>
      <c r="C105" s="202"/>
      <c r="D105" s="203" t="s">
        <v>215</v>
      </c>
      <c r="E105" s="204"/>
      <c r="F105" s="204"/>
      <c r="G105" s="204"/>
      <c r="H105" s="204"/>
      <c r="I105" s="205"/>
      <c r="J105" s="206">
        <f>J187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208"/>
      <c r="C106" s="132"/>
      <c r="D106" s="209" t="s">
        <v>216</v>
      </c>
      <c r="E106" s="210"/>
      <c r="F106" s="210"/>
      <c r="G106" s="210"/>
      <c r="H106" s="210"/>
      <c r="I106" s="211"/>
      <c r="J106" s="212">
        <f>J188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8"/>
      <c r="C107" s="132"/>
      <c r="D107" s="209" t="s">
        <v>217</v>
      </c>
      <c r="E107" s="210"/>
      <c r="F107" s="210"/>
      <c r="G107" s="210"/>
      <c r="H107" s="210"/>
      <c r="I107" s="211"/>
      <c r="J107" s="212">
        <f>J193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201"/>
      <c r="C108" s="202"/>
      <c r="D108" s="203" t="s">
        <v>218</v>
      </c>
      <c r="E108" s="204"/>
      <c r="F108" s="204"/>
      <c r="G108" s="204"/>
      <c r="H108" s="204"/>
      <c r="I108" s="205"/>
      <c r="J108" s="206">
        <f>J195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219</v>
      </c>
      <c r="E109" s="204"/>
      <c r="F109" s="204"/>
      <c r="G109" s="204"/>
      <c r="H109" s="204"/>
      <c r="I109" s="205"/>
      <c r="J109" s="206">
        <f>J197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208"/>
      <c r="C110" s="132"/>
      <c r="D110" s="209" t="s">
        <v>220</v>
      </c>
      <c r="E110" s="210"/>
      <c r="F110" s="210"/>
      <c r="G110" s="210"/>
      <c r="H110" s="210"/>
      <c r="I110" s="211"/>
      <c r="J110" s="212">
        <f>J198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 hidden="1">
      <c r="A112" s="37"/>
      <c r="B112" s="65"/>
      <c r="C112" s="66"/>
      <c r="D112" s="66"/>
      <c r="E112" s="66"/>
      <c r="F112" s="66"/>
      <c r="G112" s="66"/>
      <c r="H112" s="66"/>
      <c r="I112" s="191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ht="12" hidden="1"/>
    <row r="114" ht="12" hidden="1"/>
    <row r="115" ht="12" hidden="1"/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94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121</v>
      </c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17</v>
      </c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95" t="str">
        <f>E7</f>
        <v>Kotelna U Hroznu, Mnichovo Hradiště</v>
      </c>
      <c r="F120" s="31"/>
      <c r="G120" s="31"/>
      <c r="H120" s="31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2:12" s="1" customFormat="1" ht="12" customHeight="1">
      <c r="B121" s="20"/>
      <c r="C121" s="31" t="s">
        <v>109</v>
      </c>
      <c r="D121" s="21"/>
      <c r="E121" s="21"/>
      <c r="F121" s="21"/>
      <c r="G121" s="21"/>
      <c r="H121" s="21"/>
      <c r="I121" s="145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5" t="s">
        <v>207</v>
      </c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208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E11</f>
        <v>PS01_PL - Profese Plyn</v>
      </c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21</v>
      </c>
      <c r="D126" s="39"/>
      <c r="E126" s="39"/>
      <c r="F126" s="26" t="str">
        <f>F14</f>
        <v>Mnichovo Hradiště</v>
      </c>
      <c r="G126" s="39"/>
      <c r="H126" s="39"/>
      <c r="I126" s="155" t="s">
        <v>23</v>
      </c>
      <c r="J126" s="78" t="str">
        <f>IF(J14="","",J14)</f>
        <v>1. 7. 2020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25</v>
      </c>
      <c r="D128" s="39"/>
      <c r="E128" s="39"/>
      <c r="F128" s="26" t="str">
        <f>E17</f>
        <v xml:space="preserve"> </v>
      </c>
      <c r="G128" s="39"/>
      <c r="H128" s="39"/>
      <c r="I128" s="155" t="s">
        <v>31</v>
      </c>
      <c r="J128" s="35" t="str">
        <f>E23</f>
        <v>ENESA a.s.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29</v>
      </c>
      <c r="D129" s="39"/>
      <c r="E129" s="39"/>
      <c r="F129" s="26" t="str">
        <f>IF(E20="","",E20)</f>
        <v>Vyplň údaj</v>
      </c>
      <c r="G129" s="39"/>
      <c r="H129" s="39"/>
      <c r="I129" s="155" t="s">
        <v>33</v>
      </c>
      <c r="J129" s="35" t="str">
        <f>E26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4"/>
      <c r="B131" s="215"/>
      <c r="C131" s="216" t="s">
        <v>122</v>
      </c>
      <c r="D131" s="217" t="s">
        <v>61</v>
      </c>
      <c r="E131" s="217" t="s">
        <v>57</v>
      </c>
      <c r="F131" s="217" t="s">
        <v>58</v>
      </c>
      <c r="G131" s="217" t="s">
        <v>123</v>
      </c>
      <c r="H131" s="217" t="s">
        <v>124</v>
      </c>
      <c r="I131" s="218" t="s">
        <v>125</v>
      </c>
      <c r="J131" s="219" t="s">
        <v>113</v>
      </c>
      <c r="K131" s="220" t="s">
        <v>126</v>
      </c>
      <c r="L131" s="221"/>
      <c r="M131" s="99" t="s">
        <v>1</v>
      </c>
      <c r="N131" s="100" t="s">
        <v>40</v>
      </c>
      <c r="O131" s="100" t="s">
        <v>127</v>
      </c>
      <c r="P131" s="100" t="s">
        <v>128</v>
      </c>
      <c r="Q131" s="100" t="s">
        <v>129</v>
      </c>
      <c r="R131" s="100" t="s">
        <v>130</v>
      </c>
      <c r="S131" s="100" t="s">
        <v>131</v>
      </c>
      <c r="T131" s="101" t="s">
        <v>132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7"/>
      <c r="B132" s="38"/>
      <c r="C132" s="106" t="s">
        <v>133</v>
      </c>
      <c r="D132" s="39"/>
      <c r="E132" s="39"/>
      <c r="F132" s="39"/>
      <c r="G132" s="39"/>
      <c r="H132" s="39"/>
      <c r="I132" s="153"/>
      <c r="J132" s="222">
        <f>BK132</f>
        <v>0</v>
      </c>
      <c r="K132" s="39"/>
      <c r="L132" s="43"/>
      <c r="M132" s="102"/>
      <c r="N132" s="223"/>
      <c r="O132" s="103"/>
      <c r="P132" s="224">
        <f>P133+P140+P187+P195+P197</f>
        <v>0</v>
      </c>
      <c r="Q132" s="103"/>
      <c r="R132" s="224">
        <f>R133+R140+R187+R195+R197</f>
        <v>1.10948</v>
      </c>
      <c r="S132" s="103"/>
      <c r="T132" s="225">
        <f>T133+T140+T187+T195+T197</f>
        <v>0.049100000000000005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75</v>
      </c>
      <c r="AU132" s="16" t="s">
        <v>115</v>
      </c>
      <c r="BK132" s="226">
        <f>BK133+BK140+BK187+BK195+BK197</f>
        <v>0</v>
      </c>
    </row>
    <row r="133" spans="1:63" s="12" customFormat="1" ht="25.9" customHeight="1">
      <c r="A133" s="12"/>
      <c r="B133" s="227"/>
      <c r="C133" s="228"/>
      <c r="D133" s="229" t="s">
        <v>75</v>
      </c>
      <c r="E133" s="230" t="s">
        <v>134</v>
      </c>
      <c r="F133" s="230" t="s">
        <v>221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P134+P137</f>
        <v>0</v>
      </c>
      <c r="Q133" s="235"/>
      <c r="R133" s="236">
        <f>R134+R137</f>
        <v>0.9481949999999999</v>
      </c>
      <c r="S133" s="235"/>
      <c r="T133" s="237">
        <f>T134+T137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</v>
      </c>
      <c r="AT133" s="239" t="s">
        <v>75</v>
      </c>
      <c r="AU133" s="239" t="s">
        <v>76</v>
      </c>
      <c r="AY133" s="238" t="s">
        <v>135</v>
      </c>
      <c r="BK133" s="240">
        <f>BK134+BK137</f>
        <v>0</v>
      </c>
    </row>
    <row r="134" spans="1:63" s="12" customFormat="1" ht="22.8" customHeight="1">
      <c r="A134" s="12"/>
      <c r="B134" s="227"/>
      <c r="C134" s="228"/>
      <c r="D134" s="229" t="s">
        <v>75</v>
      </c>
      <c r="E134" s="241" t="s">
        <v>166</v>
      </c>
      <c r="F134" s="241" t="s">
        <v>222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SUM(P135:P136)</f>
        <v>0</v>
      </c>
      <c r="Q134" s="235"/>
      <c r="R134" s="236">
        <f>SUM(R135:R136)</f>
        <v>0.9470399999999999</v>
      </c>
      <c r="S134" s="235"/>
      <c r="T134" s="237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</v>
      </c>
      <c r="AT134" s="239" t="s">
        <v>75</v>
      </c>
      <c r="AU134" s="239" t="s">
        <v>8</v>
      </c>
      <c r="AY134" s="238" t="s">
        <v>135</v>
      </c>
      <c r="BK134" s="240">
        <f>SUM(BK135:BK136)</f>
        <v>0</v>
      </c>
    </row>
    <row r="135" spans="1:65" s="2" customFormat="1" ht="21.75" customHeight="1">
      <c r="A135" s="37"/>
      <c r="B135" s="38"/>
      <c r="C135" s="243" t="s">
        <v>8</v>
      </c>
      <c r="D135" s="243" t="s">
        <v>138</v>
      </c>
      <c r="E135" s="244" t="s">
        <v>223</v>
      </c>
      <c r="F135" s="245" t="s">
        <v>224</v>
      </c>
      <c r="G135" s="246" t="s">
        <v>225</v>
      </c>
      <c r="H135" s="247">
        <v>28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0.00468</v>
      </c>
      <c r="R135" s="253">
        <f>Q135*H135</f>
        <v>0.13104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142</v>
      </c>
      <c r="AT135" s="255" t="s">
        <v>138</v>
      </c>
      <c r="AU135" s="255" t="s">
        <v>85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142</v>
      </c>
      <c r="BM135" s="255" t="s">
        <v>226</v>
      </c>
    </row>
    <row r="136" spans="1:65" s="2" customFormat="1" ht="16.5" customHeight="1">
      <c r="A136" s="37"/>
      <c r="B136" s="38"/>
      <c r="C136" s="262" t="s">
        <v>85</v>
      </c>
      <c r="D136" s="262" t="s">
        <v>227</v>
      </c>
      <c r="E136" s="263" t="s">
        <v>228</v>
      </c>
      <c r="F136" s="264" t="s">
        <v>229</v>
      </c>
      <c r="G136" s="265" t="s">
        <v>141</v>
      </c>
      <c r="H136" s="266">
        <v>16</v>
      </c>
      <c r="I136" s="267"/>
      <c r="J136" s="268">
        <f>ROUND(I136*H136,0)</f>
        <v>0</v>
      </c>
      <c r="K136" s="269"/>
      <c r="L136" s="270"/>
      <c r="M136" s="271" t="s">
        <v>1</v>
      </c>
      <c r="N136" s="272" t="s">
        <v>41</v>
      </c>
      <c r="O136" s="90"/>
      <c r="P136" s="253">
        <f>O136*H136</f>
        <v>0</v>
      </c>
      <c r="Q136" s="253">
        <v>0.051</v>
      </c>
      <c r="R136" s="253">
        <f>Q136*H136</f>
        <v>0.816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166</v>
      </c>
      <c r="AT136" s="255" t="s">
        <v>227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142</v>
      </c>
      <c r="BM136" s="255" t="s">
        <v>230</v>
      </c>
    </row>
    <row r="137" spans="1:63" s="12" customFormat="1" ht="22.8" customHeight="1">
      <c r="A137" s="12"/>
      <c r="B137" s="227"/>
      <c r="C137" s="228"/>
      <c r="D137" s="229" t="s">
        <v>75</v>
      </c>
      <c r="E137" s="241" t="s">
        <v>176</v>
      </c>
      <c r="F137" s="241" t="s">
        <v>231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SUM(P138:P139)</f>
        <v>0</v>
      </c>
      <c r="Q137" s="235"/>
      <c r="R137" s="236">
        <f>SUM(R138:R139)</f>
        <v>0.001155</v>
      </c>
      <c r="S137" s="235"/>
      <c r="T137" s="23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</v>
      </c>
      <c r="AT137" s="239" t="s">
        <v>75</v>
      </c>
      <c r="AU137" s="239" t="s">
        <v>8</v>
      </c>
      <c r="AY137" s="238" t="s">
        <v>135</v>
      </c>
      <c r="BK137" s="240">
        <f>SUM(BK138:BK139)</f>
        <v>0</v>
      </c>
    </row>
    <row r="138" spans="1:65" s="2" customFormat="1" ht="16.5" customHeight="1">
      <c r="A138" s="37"/>
      <c r="B138" s="38"/>
      <c r="C138" s="243" t="s">
        <v>147</v>
      </c>
      <c r="D138" s="243" t="s">
        <v>138</v>
      </c>
      <c r="E138" s="244" t="s">
        <v>232</v>
      </c>
      <c r="F138" s="245" t="s">
        <v>233</v>
      </c>
      <c r="G138" s="246" t="s">
        <v>234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142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142</v>
      </c>
      <c r="BM138" s="255" t="s">
        <v>235</v>
      </c>
    </row>
    <row r="139" spans="1:65" s="2" customFormat="1" ht="21.75" customHeight="1">
      <c r="A139" s="37"/>
      <c r="B139" s="38"/>
      <c r="C139" s="243" t="s">
        <v>142</v>
      </c>
      <c r="D139" s="243" t="s">
        <v>138</v>
      </c>
      <c r="E139" s="244" t="s">
        <v>236</v>
      </c>
      <c r="F139" s="245" t="s">
        <v>237</v>
      </c>
      <c r="G139" s="246" t="s">
        <v>238</v>
      </c>
      <c r="H139" s="247">
        <v>5.5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0.00021</v>
      </c>
      <c r="R139" s="253">
        <f>Q139*H139</f>
        <v>0.001155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239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170</v>
      </c>
      <c r="F140" s="230" t="s">
        <v>171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P141+P180</f>
        <v>0</v>
      </c>
      <c r="Q140" s="235"/>
      <c r="R140" s="236">
        <f>R141+R180</f>
        <v>0.161285</v>
      </c>
      <c r="S140" s="235"/>
      <c r="T140" s="237">
        <f>T141+T180</f>
        <v>0.049100000000000005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85</v>
      </c>
      <c r="AT140" s="239" t="s">
        <v>75</v>
      </c>
      <c r="AU140" s="239" t="s">
        <v>76</v>
      </c>
      <c r="AY140" s="238" t="s">
        <v>135</v>
      </c>
      <c r="BK140" s="240">
        <f>BK141+BK180</f>
        <v>0</v>
      </c>
    </row>
    <row r="141" spans="1:63" s="12" customFormat="1" ht="22.8" customHeight="1">
      <c r="A141" s="12"/>
      <c r="B141" s="227"/>
      <c r="C141" s="228"/>
      <c r="D141" s="229" t="s">
        <v>75</v>
      </c>
      <c r="E141" s="241" t="s">
        <v>240</v>
      </c>
      <c r="F141" s="241" t="s">
        <v>241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SUM(P142:P179)</f>
        <v>0</v>
      </c>
      <c r="Q141" s="235"/>
      <c r="R141" s="236">
        <f>SUM(R142:R179)</f>
        <v>0.1572</v>
      </c>
      <c r="S141" s="235"/>
      <c r="T141" s="237">
        <f>SUM(T142:T179)</f>
        <v>0.049100000000000005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85</v>
      </c>
      <c r="AT141" s="239" t="s">
        <v>75</v>
      </c>
      <c r="AU141" s="239" t="s">
        <v>8</v>
      </c>
      <c r="AY141" s="238" t="s">
        <v>135</v>
      </c>
      <c r="BK141" s="240">
        <f>SUM(BK142:BK179)</f>
        <v>0</v>
      </c>
    </row>
    <row r="142" spans="1:65" s="2" customFormat="1" ht="21.75" customHeight="1">
      <c r="A142" s="37"/>
      <c r="B142" s="38"/>
      <c r="C142" s="243" t="s">
        <v>154</v>
      </c>
      <c r="D142" s="243" t="s">
        <v>138</v>
      </c>
      <c r="E142" s="244" t="s">
        <v>242</v>
      </c>
      <c r="F142" s="245" t="s">
        <v>243</v>
      </c>
      <c r="G142" s="246" t="s">
        <v>244</v>
      </c>
      <c r="H142" s="247">
        <v>0.5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0.00147</v>
      </c>
      <c r="R142" s="253">
        <f>Q142*H142</f>
        <v>0.000735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245</v>
      </c>
    </row>
    <row r="143" spans="1:65" s="2" customFormat="1" ht="21.75" customHeight="1">
      <c r="A143" s="37"/>
      <c r="B143" s="38"/>
      <c r="C143" s="243" t="s">
        <v>158</v>
      </c>
      <c r="D143" s="243" t="s">
        <v>138</v>
      </c>
      <c r="E143" s="244" t="s">
        <v>246</v>
      </c>
      <c r="F143" s="245" t="s">
        <v>247</v>
      </c>
      <c r="G143" s="246" t="s">
        <v>244</v>
      </c>
      <c r="H143" s="247">
        <v>11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0.00264</v>
      </c>
      <c r="R143" s="253">
        <f>Q143*H143</f>
        <v>0.02904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179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179</v>
      </c>
      <c r="BM143" s="255" t="s">
        <v>248</v>
      </c>
    </row>
    <row r="144" spans="1:65" s="2" customFormat="1" ht="21.75" customHeight="1">
      <c r="A144" s="37"/>
      <c r="B144" s="38"/>
      <c r="C144" s="243" t="s">
        <v>162</v>
      </c>
      <c r="D144" s="243" t="s">
        <v>138</v>
      </c>
      <c r="E144" s="244" t="s">
        <v>249</v>
      </c>
      <c r="F144" s="245" t="s">
        <v>250</v>
      </c>
      <c r="G144" s="246" t="s">
        <v>244</v>
      </c>
      <c r="H144" s="247">
        <v>3.5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0.00405</v>
      </c>
      <c r="R144" s="253">
        <f>Q144*H144</f>
        <v>0.014175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179</v>
      </c>
      <c r="AT144" s="255" t="s">
        <v>138</v>
      </c>
      <c r="AU144" s="255" t="s">
        <v>85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179</v>
      </c>
      <c r="BM144" s="255" t="s">
        <v>251</v>
      </c>
    </row>
    <row r="145" spans="1:65" s="2" customFormat="1" ht="21.75" customHeight="1">
      <c r="A145" s="37"/>
      <c r="B145" s="38"/>
      <c r="C145" s="243" t="s">
        <v>166</v>
      </c>
      <c r="D145" s="243" t="s">
        <v>138</v>
      </c>
      <c r="E145" s="244" t="s">
        <v>252</v>
      </c>
      <c r="F145" s="245" t="s">
        <v>253</v>
      </c>
      <c r="G145" s="246" t="s">
        <v>244</v>
      </c>
      <c r="H145" s="247">
        <v>13.5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0.00493</v>
      </c>
      <c r="R145" s="253">
        <f>Q145*H145</f>
        <v>0.066555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179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179</v>
      </c>
      <c r="BM145" s="255" t="s">
        <v>254</v>
      </c>
    </row>
    <row r="146" spans="1:65" s="2" customFormat="1" ht="21.75" customHeight="1">
      <c r="A146" s="37"/>
      <c r="B146" s="38"/>
      <c r="C146" s="243" t="s">
        <v>176</v>
      </c>
      <c r="D146" s="243" t="s">
        <v>138</v>
      </c>
      <c r="E146" s="244" t="s">
        <v>255</v>
      </c>
      <c r="F146" s="245" t="s">
        <v>256</v>
      </c>
      <c r="G146" s="246" t="s">
        <v>244</v>
      </c>
      <c r="H146" s="247">
        <v>0.5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0.0068</v>
      </c>
      <c r="R146" s="253">
        <f>Q146*H146</f>
        <v>0.0034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179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179</v>
      </c>
      <c r="BM146" s="255" t="s">
        <v>257</v>
      </c>
    </row>
    <row r="147" spans="1:65" s="2" customFormat="1" ht="16.5" customHeight="1">
      <c r="A147" s="37"/>
      <c r="B147" s="38"/>
      <c r="C147" s="243" t="s">
        <v>181</v>
      </c>
      <c r="D147" s="243" t="s">
        <v>138</v>
      </c>
      <c r="E147" s="244" t="s">
        <v>258</v>
      </c>
      <c r="F147" s="245" t="s">
        <v>259</v>
      </c>
      <c r="G147" s="246" t="s">
        <v>244</v>
      </c>
      <c r="H147" s="247">
        <v>0.5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0.00468</v>
      </c>
      <c r="R147" s="253">
        <f>Q147*H147</f>
        <v>0.00234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179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179</v>
      </c>
      <c r="BM147" s="255" t="s">
        <v>260</v>
      </c>
    </row>
    <row r="148" spans="1:65" s="2" customFormat="1" ht="16.5" customHeight="1">
      <c r="A148" s="37"/>
      <c r="B148" s="38"/>
      <c r="C148" s="243" t="s">
        <v>185</v>
      </c>
      <c r="D148" s="243" t="s">
        <v>138</v>
      </c>
      <c r="E148" s="244" t="s">
        <v>261</v>
      </c>
      <c r="F148" s="245" t="s">
        <v>262</v>
      </c>
      <c r="G148" s="246" t="s">
        <v>244</v>
      </c>
      <c r="H148" s="247">
        <v>0.5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0.00861</v>
      </c>
      <c r="R148" s="253">
        <f>Q148*H148</f>
        <v>0.004305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179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179</v>
      </c>
      <c r="BM148" s="255" t="s">
        <v>263</v>
      </c>
    </row>
    <row r="149" spans="1:65" s="2" customFormat="1" ht="16.5" customHeight="1">
      <c r="A149" s="37"/>
      <c r="B149" s="38"/>
      <c r="C149" s="243" t="s">
        <v>189</v>
      </c>
      <c r="D149" s="243" t="s">
        <v>138</v>
      </c>
      <c r="E149" s="244" t="s">
        <v>264</v>
      </c>
      <c r="F149" s="245" t="s">
        <v>265</v>
      </c>
      <c r="G149" s="246" t="s">
        <v>141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0.00176</v>
      </c>
      <c r="R149" s="253">
        <f>Q149*H149</f>
        <v>0.00176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179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179</v>
      </c>
      <c r="BM149" s="255" t="s">
        <v>266</v>
      </c>
    </row>
    <row r="150" spans="1:65" s="2" customFormat="1" ht="16.5" customHeight="1">
      <c r="A150" s="37"/>
      <c r="B150" s="38"/>
      <c r="C150" s="243" t="s">
        <v>193</v>
      </c>
      <c r="D150" s="243" t="s">
        <v>138</v>
      </c>
      <c r="E150" s="244" t="s">
        <v>267</v>
      </c>
      <c r="F150" s="245" t="s">
        <v>268</v>
      </c>
      <c r="G150" s="246" t="s">
        <v>141</v>
      </c>
      <c r="H150" s="247">
        <v>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0.00149</v>
      </c>
      <c r="R150" s="253">
        <f>Q150*H150</f>
        <v>0.00298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179</v>
      </c>
      <c r="AT150" s="255" t="s">
        <v>138</v>
      </c>
      <c r="AU150" s="255" t="s">
        <v>85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179</v>
      </c>
      <c r="BM150" s="255" t="s">
        <v>269</v>
      </c>
    </row>
    <row r="151" spans="1:65" s="2" customFormat="1" ht="21.75" customHeight="1">
      <c r="A151" s="37"/>
      <c r="B151" s="38"/>
      <c r="C151" s="243" t="s">
        <v>270</v>
      </c>
      <c r="D151" s="243" t="s">
        <v>138</v>
      </c>
      <c r="E151" s="244" t="s">
        <v>271</v>
      </c>
      <c r="F151" s="245" t="s">
        <v>272</v>
      </c>
      <c r="G151" s="246" t="s">
        <v>273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0.00529</v>
      </c>
      <c r="R151" s="253">
        <f>Q151*H151</f>
        <v>0.00529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179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179</v>
      </c>
      <c r="BM151" s="255" t="s">
        <v>274</v>
      </c>
    </row>
    <row r="152" spans="1:65" s="2" customFormat="1" ht="16.5" customHeight="1">
      <c r="A152" s="37"/>
      <c r="B152" s="38"/>
      <c r="C152" s="243" t="s">
        <v>275</v>
      </c>
      <c r="D152" s="243" t="s">
        <v>138</v>
      </c>
      <c r="E152" s="244" t="s">
        <v>276</v>
      </c>
      <c r="F152" s="245" t="s">
        <v>277</v>
      </c>
      <c r="G152" s="246" t="s">
        <v>273</v>
      </c>
      <c r="H152" s="247">
        <v>1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0.00147</v>
      </c>
      <c r="R152" s="253">
        <f>Q152*H152</f>
        <v>0.00147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179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179</v>
      </c>
      <c r="BM152" s="255" t="s">
        <v>278</v>
      </c>
    </row>
    <row r="153" spans="1:65" s="2" customFormat="1" ht="16.5" customHeight="1">
      <c r="A153" s="37"/>
      <c r="B153" s="38"/>
      <c r="C153" s="243" t="s">
        <v>279</v>
      </c>
      <c r="D153" s="243" t="s">
        <v>138</v>
      </c>
      <c r="E153" s="244" t="s">
        <v>280</v>
      </c>
      <c r="F153" s="245" t="s">
        <v>281</v>
      </c>
      <c r="G153" s="246" t="s">
        <v>141</v>
      </c>
      <c r="H153" s="247">
        <v>2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0.0013</v>
      </c>
      <c r="R153" s="253">
        <f>Q153*H153</f>
        <v>0.0026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179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179</v>
      </c>
      <c r="BM153" s="255" t="s">
        <v>282</v>
      </c>
    </row>
    <row r="154" spans="1:65" s="2" customFormat="1" ht="21.75" customHeight="1">
      <c r="A154" s="37"/>
      <c r="B154" s="38"/>
      <c r="C154" s="243" t="s">
        <v>197</v>
      </c>
      <c r="D154" s="243" t="s">
        <v>138</v>
      </c>
      <c r="E154" s="244" t="s">
        <v>283</v>
      </c>
      <c r="F154" s="245" t="s">
        <v>284</v>
      </c>
      <c r="G154" s="246" t="s">
        <v>141</v>
      </c>
      <c r="H154" s="247">
        <v>1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0.00101</v>
      </c>
      <c r="R154" s="253">
        <f>Q154*H154</f>
        <v>0.00101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179</v>
      </c>
      <c r="AT154" s="255" t="s">
        <v>138</v>
      </c>
      <c r="AU154" s="255" t="s">
        <v>85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179</v>
      </c>
      <c r="BM154" s="255" t="s">
        <v>285</v>
      </c>
    </row>
    <row r="155" spans="1:65" s="2" customFormat="1" ht="16.5" customHeight="1">
      <c r="A155" s="37"/>
      <c r="B155" s="38"/>
      <c r="C155" s="243" t="s">
        <v>9</v>
      </c>
      <c r="D155" s="243" t="s">
        <v>138</v>
      </c>
      <c r="E155" s="244" t="s">
        <v>286</v>
      </c>
      <c r="F155" s="245" t="s">
        <v>287</v>
      </c>
      <c r="G155" s="246" t="s">
        <v>273</v>
      </c>
      <c r="H155" s="247">
        <v>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0.0163</v>
      </c>
      <c r="R155" s="253">
        <f>Q155*H155</f>
        <v>0.0163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179</v>
      </c>
      <c r="AT155" s="255" t="s">
        <v>138</v>
      </c>
      <c r="AU155" s="255" t="s">
        <v>85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179</v>
      </c>
      <c r="BM155" s="255" t="s">
        <v>288</v>
      </c>
    </row>
    <row r="156" spans="1:65" s="2" customFormat="1" ht="16.5" customHeight="1">
      <c r="A156" s="37"/>
      <c r="B156" s="38"/>
      <c r="C156" s="243" t="s">
        <v>179</v>
      </c>
      <c r="D156" s="243" t="s">
        <v>138</v>
      </c>
      <c r="E156" s="244" t="s">
        <v>289</v>
      </c>
      <c r="F156" s="245" t="s">
        <v>290</v>
      </c>
      <c r="G156" s="246" t="s">
        <v>141</v>
      </c>
      <c r="H156" s="247">
        <v>1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0.00018</v>
      </c>
      <c r="R156" s="253">
        <f>Q156*H156</f>
        <v>0.00018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179</v>
      </c>
      <c r="AT156" s="255" t="s">
        <v>138</v>
      </c>
      <c r="AU156" s="255" t="s">
        <v>85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179</v>
      </c>
      <c r="BM156" s="255" t="s">
        <v>291</v>
      </c>
    </row>
    <row r="157" spans="1:65" s="2" customFormat="1" ht="16.5" customHeight="1">
      <c r="A157" s="37"/>
      <c r="B157" s="38"/>
      <c r="C157" s="243" t="s">
        <v>292</v>
      </c>
      <c r="D157" s="243" t="s">
        <v>138</v>
      </c>
      <c r="E157" s="244" t="s">
        <v>293</v>
      </c>
      <c r="F157" s="245" t="s">
        <v>294</v>
      </c>
      <c r="G157" s="246" t="s">
        <v>141</v>
      </c>
      <c r="H157" s="247">
        <v>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0.00024</v>
      </c>
      <c r="R157" s="253">
        <f>Q157*H157</f>
        <v>0.00024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179</v>
      </c>
      <c r="AT157" s="255" t="s">
        <v>138</v>
      </c>
      <c r="AU157" s="255" t="s">
        <v>85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179</v>
      </c>
      <c r="BM157" s="255" t="s">
        <v>295</v>
      </c>
    </row>
    <row r="158" spans="1:65" s="2" customFormat="1" ht="16.5" customHeight="1">
      <c r="A158" s="37"/>
      <c r="B158" s="38"/>
      <c r="C158" s="243" t="s">
        <v>296</v>
      </c>
      <c r="D158" s="243" t="s">
        <v>138</v>
      </c>
      <c r="E158" s="244" t="s">
        <v>297</v>
      </c>
      <c r="F158" s="245" t="s">
        <v>298</v>
      </c>
      <c r="G158" s="246" t="s">
        <v>141</v>
      </c>
      <c r="H158" s="247">
        <v>1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0.00208</v>
      </c>
      <c r="R158" s="253">
        <f>Q158*H158</f>
        <v>0.00208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179</v>
      </c>
      <c r="AT158" s="255" t="s">
        <v>138</v>
      </c>
      <c r="AU158" s="255" t="s">
        <v>85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179</v>
      </c>
      <c r="BM158" s="255" t="s">
        <v>299</v>
      </c>
    </row>
    <row r="159" spans="1:65" s="2" customFormat="1" ht="21.75" customHeight="1">
      <c r="A159" s="37"/>
      <c r="B159" s="38"/>
      <c r="C159" s="243" t="s">
        <v>300</v>
      </c>
      <c r="D159" s="243" t="s">
        <v>138</v>
      </c>
      <c r="E159" s="244" t="s">
        <v>301</v>
      </c>
      <c r="F159" s="245" t="s">
        <v>302</v>
      </c>
      <c r="G159" s="246" t="s">
        <v>141</v>
      </c>
      <c r="H159" s="247">
        <v>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179</v>
      </c>
      <c r="AT159" s="255" t="s">
        <v>138</v>
      </c>
      <c r="AU159" s="255" t="s">
        <v>85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179</v>
      </c>
      <c r="BM159" s="255" t="s">
        <v>303</v>
      </c>
    </row>
    <row r="160" spans="1:65" s="2" customFormat="1" ht="21.75" customHeight="1">
      <c r="A160" s="37"/>
      <c r="B160" s="38"/>
      <c r="C160" s="243" t="s">
        <v>304</v>
      </c>
      <c r="D160" s="243" t="s">
        <v>138</v>
      </c>
      <c r="E160" s="244" t="s">
        <v>305</v>
      </c>
      <c r="F160" s="245" t="s">
        <v>306</v>
      </c>
      <c r="G160" s="246" t="s">
        <v>141</v>
      </c>
      <c r="H160" s="247">
        <v>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179</v>
      </c>
      <c r="AT160" s="255" t="s">
        <v>138</v>
      </c>
      <c r="AU160" s="255" t="s">
        <v>85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179</v>
      </c>
      <c r="BM160" s="255" t="s">
        <v>307</v>
      </c>
    </row>
    <row r="161" spans="1:65" s="2" customFormat="1" ht="16.5" customHeight="1">
      <c r="A161" s="37"/>
      <c r="B161" s="38"/>
      <c r="C161" s="262" t="s">
        <v>7</v>
      </c>
      <c r="D161" s="262" t="s">
        <v>227</v>
      </c>
      <c r="E161" s="263" t="s">
        <v>308</v>
      </c>
      <c r="F161" s="264" t="s">
        <v>309</v>
      </c>
      <c r="G161" s="265" t="s">
        <v>141</v>
      </c>
      <c r="H161" s="266">
        <v>1</v>
      </c>
      <c r="I161" s="267"/>
      <c r="J161" s="268">
        <f>ROUND(I161*H161,0)</f>
        <v>0</v>
      </c>
      <c r="K161" s="269"/>
      <c r="L161" s="270"/>
      <c r="M161" s="271" t="s">
        <v>1</v>
      </c>
      <c r="N161" s="27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310</v>
      </c>
      <c r="AT161" s="255" t="s">
        <v>227</v>
      </c>
      <c r="AU161" s="255" t="s">
        <v>85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179</v>
      </c>
      <c r="BM161" s="255" t="s">
        <v>311</v>
      </c>
    </row>
    <row r="162" spans="1:65" s="2" customFormat="1" ht="16.5" customHeight="1">
      <c r="A162" s="37"/>
      <c r="B162" s="38"/>
      <c r="C162" s="262" t="s">
        <v>312</v>
      </c>
      <c r="D162" s="262" t="s">
        <v>227</v>
      </c>
      <c r="E162" s="263" t="s">
        <v>313</v>
      </c>
      <c r="F162" s="264" t="s">
        <v>314</v>
      </c>
      <c r="G162" s="265" t="s">
        <v>141</v>
      </c>
      <c r="H162" s="266">
        <v>1</v>
      </c>
      <c r="I162" s="267"/>
      <c r="J162" s="268">
        <f>ROUND(I162*H162,0)</f>
        <v>0</v>
      </c>
      <c r="K162" s="269"/>
      <c r="L162" s="270"/>
      <c r="M162" s="271" t="s">
        <v>1</v>
      </c>
      <c r="N162" s="27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310</v>
      </c>
      <c r="AT162" s="255" t="s">
        <v>227</v>
      </c>
      <c r="AU162" s="255" t="s">
        <v>85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179</v>
      </c>
      <c r="BM162" s="255" t="s">
        <v>315</v>
      </c>
    </row>
    <row r="163" spans="1:65" s="2" customFormat="1" ht="16.5" customHeight="1">
      <c r="A163" s="37"/>
      <c r="B163" s="38"/>
      <c r="C163" s="262" t="s">
        <v>316</v>
      </c>
      <c r="D163" s="262" t="s">
        <v>227</v>
      </c>
      <c r="E163" s="263" t="s">
        <v>317</v>
      </c>
      <c r="F163" s="264" t="s">
        <v>318</v>
      </c>
      <c r="G163" s="265" t="s">
        <v>141</v>
      </c>
      <c r="H163" s="266">
        <v>1</v>
      </c>
      <c r="I163" s="267"/>
      <c r="J163" s="268">
        <f>ROUND(I163*H163,0)</f>
        <v>0</v>
      </c>
      <c r="K163" s="269"/>
      <c r="L163" s="270"/>
      <c r="M163" s="271" t="s">
        <v>1</v>
      </c>
      <c r="N163" s="272" t="s">
        <v>41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310</v>
      </c>
      <c r="AT163" s="255" t="s">
        <v>227</v>
      </c>
      <c r="AU163" s="255" t="s">
        <v>85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179</v>
      </c>
      <c r="BM163" s="255" t="s">
        <v>319</v>
      </c>
    </row>
    <row r="164" spans="1:65" s="2" customFormat="1" ht="16.5" customHeight="1">
      <c r="A164" s="37"/>
      <c r="B164" s="38"/>
      <c r="C164" s="262" t="s">
        <v>320</v>
      </c>
      <c r="D164" s="262" t="s">
        <v>227</v>
      </c>
      <c r="E164" s="263" t="s">
        <v>321</v>
      </c>
      <c r="F164" s="264" t="s">
        <v>322</v>
      </c>
      <c r="G164" s="265" t="s">
        <v>141</v>
      </c>
      <c r="H164" s="266">
        <v>1</v>
      </c>
      <c r="I164" s="267"/>
      <c r="J164" s="268">
        <f>ROUND(I164*H164,0)</f>
        <v>0</v>
      </c>
      <c r="K164" s="269"/>
      <c r="L164" s="270"/>
      <c r="M164" s="271" t="s">
        <v>1</v>
      </c>
      <c r="N164" s="272" t="s">
        <v>41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310</v>
      </c>
      <c r="AT164" s="255" t="s">
        <v>227</v>
      </c>
      <c r="AU164" s="255" t="s">
        <v>85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179</v>
      </c>
      <c r="BM164" s="255" t="s">
        <v>323</v>
      </c>
    </row>
    <row r="165" spans="1:65" s="2" customFormat="1" ht="16.5" customHeight="1">
      <c r="A165" s="37"/>
      <c r="B165" s="38"/>
      <c r="C165" s="262" t="s">
        <v>324</v>
      </c>
      <c r="D165" s="262" t="s">
        <v>227</v>
      </c>
      <c r="E165" s="263" t="s">
        <v>325</v>
      </c>
      <c r="F165" s="264" t="s">
        <v>326</v>
      </c>
      <c r="G165" s="265" t="s">
        <v>141</v>
      </c>
      <c r="H165" s="266">
        <v>1</v>
      </c>
      <c r="I165" s="267"/>
      <c r="J165" s="268">
        <f>ROUND(I165*H165,0)</f>
        <v>0</v>
      </c>
      <c r="K165" s="269"/>
      <c r="L165" s="270"/>
      <c r="M165" s="271" t="s">
        <v>1</v>
      </c>
      <c r="N165" s="27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310</v>
      </c>
      <c r="AT165" s="255" t="s">
        <v>227</v>
      </c>
      <c r="AU165" s="255" t="s">
        <v>85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179</v>
      </c>
      <c r="BM165" s="255" t="s">
        <v>327</v>
      </c>
    </row>
    <row r="166" spans="1:65" s="2" customFormat="1" ht="16.5" customHeight="1">
      <c r="A166" s="37"/>
      <c r="B166" s="38"/>
      <c r="C166" s="262" t="s">
        <v>328</v>
      </c>
      <c r="D166" s="262" t="s">
        <v>227</v>
      </c>
      <c r="E166" s="263" t="s">
        <v>329</v>
      </c>
      <c r="F166" s="264" t="s">
        <v>330</v>
      </c>
      <c r="G166" s="265" t="s">
        <v>141</v>
      </c>
      <c r="H166" s="266">
        <v>2</v>
      </c>
      <c r="I166" s="267"/>
      <c r="J166" s="268">
        <f>ROUND(I166*H166,0)</f>
        <v>0</v>
      </c>
      <c r="K166" s="269"/>
      <c r="L166" s="270"/>
      <c r="M166" s="271" t="s">
        <v>1</v>
      </c>
      <c r="N166" s="27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310</v>
      </c>
      <c r="AT166" s="255" t="s">
        <v>227</v>
      </c>
      <c r="AU166" s="255" t="s">
        <v>85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179</v>
      </c>
      <c r="BM166" s="255" t="s">
        <v>331</v>
      </c>
    </row>
    <row r="167" spans="1:65" s="2" customFormat="1" ht="16.5" customHeight="1">
      <c r="A167" s="37"/>
      <c r="B167" s="38"/>
      <c r="C167" s="262" t="s">
        <v>332</v>
      </c>
      <c r="D167" s="262" t="s">
        <v>227</v>
      </c>
      <c r="E167" s="263" t="s">
        <v>333</v>
      </c>
      <c r="F167" s="264" t="s">
        <v>334</v>
      </c>
      <c r="G167" s="265" t="s">
        <v>141</v>
      </c>
      <c r="H167" s="266">
        <v>2</v>
      </c>
      <c r="I167" s="267"/>
      <c r="J167" s="268">
        <f>ROUND(I167*H167,0)</f>
        <v>0</v>
      </c>
      <c r="K167" s="269"/>
      <c r="L167" s="270"/>
      <c r="M167" s="271" t="s">
        <v>1</v>
      </c>
      <c r="N167" s="27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310</v>
      </c>
      <c r="AT167" s="255" t="s">
        <v>227</v>
      </c>
      <c r="AU167" s="255" t="s">
        <v>85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179</v>
      </c>
      <c r="BM167" s="255" t="s">
        <v>335</v>
      </c>
    </row>
    <row r="168" spans="1:65" s="2" customFormat="1" ht="16.5" customHeight="1">
      <c r="A168" s="37"/>
      <c r="B168" s="38"/>
      <c r="C168" s="262" t="s">
        <v>336</v>
      </c>
      <c r="D168" s="262" t="s">
        <v>227</v>
      </c>
      <c r="E168" s="263" t="s">
        <v>337</v>
      </c>
      <c r="F168" s="264" t="s">
        <v>338</v>
      </c>
      <c r="G168" s="265" t="s">
        <v>141</v>
      </c>
      <c r="H168" s="266">
        <v>2</v>
      </c>
      <c r="I168" s="267"/>
      <c r="J168" s="268">
        <f>ROUND(I168*H168,0)</f>
        <v>0</v>
      </c>
      <c r="K168" s="269"/>
      <c r="L168" s="270"/>
      <c r="M168" s="271" t="s">
        <v>1</v>
      </c>
      <c r="N168" s="272" t="s">
        <v>41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310</v>
      </c>
      <c r="AT168" s="255" t="s">
        <v>227</v>
      </c>
      <c r="AU168" s="255" t="s">
        <v>85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179</v>
      </c>
      <c r="BM168" s="255" t="s">
        <v>339</v>
      </c>
    </row>
    <row r="169" spans="1:65" s="2" customFormat="1" ht="21.75" customHeight="1">
      <c r="A169" s="37"/>
      <c r="B169" s="38"/>
      <c r="C169" s="243" t="s">
        <v>340</v>
      </c>
      <c r="D169" s="243" t="s">
        <v>138</v>
      </c>
      <c r="E169" s="244" t="s">
        <v>341</v>
      </c>
      <c r="F169" s="245" t="s">
        <v>342</v>
      </c>
      <c r="G169" s="246" t="s">
        <v>141</v>
      </c>
      <c r="H169" s="247">
        <v>1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0.00034</v>
      </c>
      <c r="R169" s="253">
        <f>Q169*H169</f>
        <v>0.00034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179</v>
      </c>
      <c r="AT169" s="255" t="s">
        <v>138</v>
      </c>
      <c r="AU169" s="255" t="s">
        <v>85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179</v>
      </c>
      <c r="BM169" s="255" t="s">
        <v>343</v>
      </c>
    </row>
    <row r="170" spans="1:65" s="2" customFormat="1" ht="16.5" customHeight="1">
      <c r="A170" s="37"/>
      <c r="B170" s="38"/>
      <c r="C170" s="243" t="s">
        <v>344</v>
      </c>
      <c r="D170" s="243" t="s">
        <v>138</v>
      </c>
      <c r="E170" s="244" t="s">
        <v>345</v>
      </c>
      <c r="F170" s="245" t="s">
        <v>346</v>
      </c>
      <c r="G170" s="246" t="s">
        <v>141</v>
      </c>
      <c r="H170" s="247">
        <v>2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179</v>
      </c>
      <c r="AT170" s="255" t="s">
        <v>138</v>
      </c>
      <c r="AU170" s="255" t="s">
        <v>85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179</v>
      </c>
      <c r="BM170" s="255" t="s">
        <v>347</v>
      </c>
    </row>
    <row r="171" spans="1:65" s="2" customFormat="1" ht="16.5" customHeight="1">
      <c r="A171" s="37"/>
      <c r="B171" s="38"/>
      <c r="C171" s="243" t="s">
        <v>348</v>
      </c>
      <c r="D171" s="243" t="s">
        <v>138</v>
      </c>
      <c r="E171" s="244" t="s">
        <v>349</v>
      </c>
      <c r="F171" s="245" t="s">
        <v>350</v>
      </c>
      <c r="G171" s="246" t="s">
        <v>244</v>
      </c>
      <c r="H171" s="247">
        <v>36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179</v>
      </c>
      <c r="AT171" s="255" t="s">
        <v>138</v>
      </c>
      <c r="AU171" s="255" t="s">
        <v>85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179</v>
      </c>
      <c r="BM171" s="255" t="s">
        <v>351</v>
      </c>
    </row>
    <row r="172" spans="1:65" s="2" customFormat="1" ht="16.5" customHeight="1">
      <c r="A172" s="37"/>
      <c r="B172" s="38"/>
      <c r="C172" s="243" t="s">
        <v>352</v>
      </c>
      <c r="D172" s="243" t="s">
        <v>138</v>
      </c>
      <c r="E172" s="244" t="s">
        <v>353</v>
      </c>
      <c r="F172" s="245" t="s">
        <v>354</v>
      </c>
      <c r="G172" s="246" t="s">
        <v>244</v>
      </c>
      <c r="H172" s="247">
        <v>5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0.00024</v>
      </c>
      <c r="R172" s="253">
        <f>Q172*H172</f>
        <v>0.0012000000000000001</v>
      </c>
      <c r="S172" s="253">
        <v>0.00254</v>
      </c>
      <c r="T172" s="254">
        <f>S172*H172</f>
        <v>0.012700000000000001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179</v>
      </c>
      <c r="AT172" s="255" t="s">
        <v>138</v>
      </c>
      <c r="AU172" s="255" t="s">
        <v>85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179</v>
      </c>
      <c r="BM172" s="255" t="s">
        <v>355</v>
      </c>
    </row>
    <row r="173" spans="1:65" s="2" customFormat="1" ht="16.5" customHeight="1">
      <c r="A173" s="37"/>
      <c r="B173" s="38"/>
      <c r="C173" s="243" t="s">
        <v>356</v>
      </c>
      <c r="D173" s="243" t="s">
        <v>138</v>
      </c>
      <c r="E173" s="244" t="s">
        <v>357</v>
      </c>
      <c r="F173" s="245" t="s">
        <v>358</v>
      </c>
      <c r="G173" s="246" t="s">
        <v>244</v>
      </c>
      <c r="H173" s="247">
        <v>1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0.00024</v>
      </c>
      <c r="R173" s="253">
        <f>Q173*H173</f>
        <v>0.00024</v>
      </c>
      <c r="S173" s="253">
        <v>0.00473</v>
      </c>
      <c r="T173" s="254">
        <f>S173*H173</f>
        <v>0.00473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179</v>
      </c>
      <c r="AT173" s="255" t="s">
        <v>138</v>
      </c>
      <c r="AU173" s="255" t="s">
        <v>85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179</v>
      </c>
      <c r="BM173" s="255" t="s">
        <v>359</v>
      </c>
    </row>
    <row r="174" spans="1:65" s="2" customFormat="1" ht="16.5" customHeight="1">
      <c r="A174" s="37"/>
      <c r="B174" s="38"/>
      <c r="C174" s="243" t="s">
        <v>360</v>
      </c>
      <c r="D174" s="243" t="s">
        <v>138</v>
      </c>
      <c r="E174" s="244" t="s">
        <v>361</v>
      </c>
      <c r="F174" s="245" t="s">
        <v>362</v>
      </c>
      <c r="G174" s="246" t="s">
        <v>244</v>
      </c>
      <c r="H174" s="247">
        <v>4</v>
      </c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0.00024</v>
      </c>
      <c r="R174" s="253">
        <f>Q174*H174</f>
        <v>0.00096</v>
      </c>
      <c r="S174" s="253">
        <v>0.00553</v>
      </c>
      <c r="T174" s="254">
        <f>S174*H174</f>
        <v>0.02212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179</v>
      </c>
      <c r="AT174" s="255" t="s">
        <v>138</v>
      </c>
      <c r="AU174" s="255" t="s">
        <v>85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179</v>
      </c>
      <c r="BM174" s="255" t="s">
        <v>363</v>
      </c>
    </row>
    <row r="175" spans="1:65" s="2" customFormat="1" ht="16.5" customHeight="1">
      <c r="A175" s="37"/>
      <c r="B175" s="38"/>
      <c r="C175" s="243" t="s">
        <v>364</v>
      </c>
      <c r="D175" s="243" t="s">
        <v>138</v>
      </c>
      <c r="E175" s="244" t="s">
        <v>365</v>
      </c>
      <c r="F175" s="245" t="s">
        <v>366</v>
      </c>
      <c r="G175" s="246" t="s">
        <v>141</v>
      </c>
      <c r="H175" s="247">
        <v>2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0.00053</v>
      </c>
      <c r="T175" s="254">
        <f>S175*H175</f>
        <v>0.00106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179</v>
      </c>
      <c r="AT175" s="255" t="s">
        <v>138</v>
      </c>
      <c r="AU175" s="255" t="s">
        <v>85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179</v>
      </c>
      <c r="BM175" s="255" t="s">
        <v>367</v>
      </c>
    </row>
    <row r="176" spans="1:65" s="2" customFormat="1" ht="16.5" customHeight="1">
      <c r="A176" s="37"/>
      <c r="B176" s="38"/>
      <c r="C176" s="243" t="s">
        <v>368</v>
      </c>
      <c r="D176" s="243" t="s">
        <v>138</v>
      </c>
      <c r="E176" s="244" t="s">
        <v>369</v>
      </c>
      <c r="F176" s="245" t="s">
        <v>370</v>
      </c>
      <c r="G176" s="246" t="s">
        <v>141</v>
      </c>
      <c r="H176" s="247">
        <v>1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0.00123</v>
      </c>
      <c r="T176" s="254">
        <f>S176*H176</f>
        <v>0.00123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179</v>
      </c>
      <c r="AT176" s="255" t="s">
        <v>138</v>
      </c>
      <c r="AU176" s="255" t="s">
        <v>85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179</v>
      </c>
      <c r="BM176" s="255" t="s">
        <v>371</v>
      </c>
    </row>
    <row r="177" spans="1:65" s="2" customFormat="1" ht="16.5" customHeight="1">
      <c r="A177" s="37"/>
      <c r="B177" s="38"/>
      <c r="C177" s="243" t="s">
        <v>372</v>
      </c>
      <c r="D177" s="243" t="s">
        <v>138</v>
      </c>
      <c r="E177" s="244" t="s">
        <v>373</v>
      </c>
      <c r="F177" s="245" t="s">
        <v>374</v>
      </c>
      <c r="G177" s="246" t="s">
        <v>141</v>
      </c>
      <c r="H177" s="247">
        <v>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0.00726</v>
      </c>
      <c r="T177" s="254">
        <f>S177*H177</f>
        <v>0.00726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179</v>
      </c>
      <c r="AT177" s="255" t="s">
        <v>138</v>
      </c>
      <c r="AU177" s="255" t="s">
        <v>85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179</v>
      </c>
      <c r="BM177" s="255" t="s">
        <v>375</v>
      </c>
    </row>
    <row r="178" spans="1:65" s="2" customFormat="1" ht="21.75" customHeight="1">
      <c r="A178" s="37"/>
      <c r="B178" s="38"/>
      <c r="C178" s="243" t="s">
        <v>376</v>
      </c>
      <c r="D178" s="243" t="s">
        <v>138</v>
      </c>
      <c r="E178" s="244" t="s">
        <v>377</v>
      </c>
      <c r="F178" s="245" t="s">
        <v>378</v>
      </c>
      <c r="G178" s="246" t="s">
        <v>379</v>
      </c>
      <c r="H178" s="247">
        <v>0.157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179</v>
      </c>
      <c r="AT178" s="255" t="s">
        <v>138</v>
      </c>
      <c r="AU178" s="255" t="s">
        <v>85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179</v>
      </c>
      <c r="BM178" s="255" t="s">
        <v>380</v>
      </c>
    </row>
    <row r="179" spans="1:65" s="2" customFormat="1" ht="21.75" customHeight="1">
      <c r="A179" s="37"/>
      <c r="B179" s="38"/>
      <c r="C179" s="243" t="s">
        <v>381</v>
      </c>
      <c r="D179" s="243" t="s">
        <v>138</v>
      </c>
      <c r="E179" s="244" t="s">
        <v>382</v>
      </c>
      <c r="F179" s="245" t="s">
        <v>383</v>
      </c>
      <c r="G179" s="246" t="s">
        <v>379</v>
      </c>
      <c r="H179" s="247">
        <v>0.157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179</v>
      </c>
      <c r="AT179" s="255" t="s">
        <v>138</v>
      </c>
      <c r="AU179" s="255" t="s">
        <v>85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179</v>
      </c>
      <c r="BM179" s="255" t="s">
        <v>384</v>
      </c>
    </row>
    <row r="180" spans="1:63" s="12" customFormat="1" ht="22.8" customHeight="1">
      <c r="A180" s="12"/>
      <c r="B180" s="227"/>
      <c r="C180" s="228"/>
      <c r="D180" s="229" t="s">
        <v>75</v>
      </c>
      <c r="E180" s="241" t="s">
        <v>385</v>
      </c>
      <c r="F180" s="241" t="s">
        <v>386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SUM(P181:P186)</f>
        <v>0</v>
      </c>
      <c r="Q180" s="235"/>
      <c r="R180" s="236">
        <f>SUM(R181:R186)</f>
        <v>0.004085</v>
      </c>
      <c r="S180" s="235"/>
      <c r="T180" s="237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85</v>
      </c>
      <c r="AT180" s="239" t="s">
        <v>75</v>
      </c>
      <c r="AU180" s="239" t="s">
        <v>8</v>
      </c>
      <c r="AY180" s="238" t="s">
        <v>135</v>
      </c>
      <c r="BK180" s="240">
        <f>SUM(BK181:BK186)</f>
        <v>0</v>
      </c>
    </row>
    <row r="181" spans="1:65" s="2" customFormat="1" ht="21.75" customHeight="1">
      <c r="A181" s="37"/>
      <c r="B181" s="38"/>
      <c r="C181" s="243" t="s">
        <v>387</v>
      </c>
      <c r="D181" s="243" t="s">
        <v>138</v>
      </c>
      <c r="E181" s="244" t="s">
        <v>388</v>
      </c>
      <c r="F181" s="245" t="s">
        <v>389</v>
      </c>
      <c r="G181" s="246" t="s">
        <v>244</v>
      </c>
      <c r="H181" s="247">
        <v>28.5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2E-05</v>
      </c>
      <c r="R181" s="253">
        <f>Q181*H181</f>
        <v>0.0005700000000000001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179</v>
      </c>
      <c r="AT181" s="255" t="s">
        <v>138</v>
      </c>
      <c r="AU181" s="255" t="s">
        <v>85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179</v>
      </c>
      <c r="BM181" s="255" t="s">
        <v>390</v>
      </c>
    </row>
    <row r="182" spans="1:65" s="2" customFormat="1" ht="21.75" customHeight="1">
      <c r="A182" s="37"/>
      <c r="B182" s="38"/>
      <c r="C182" s="243" t="s">
        <v>310</v>
      </c>
      <c r="D182" s="243" t="s">
        <v>138</v>
      </c>
      <c r="E182" s="244" t="s">
        <v>391</v>
      </c>
      <c r="F182" s="245" t="s">
        <v>392</v>
      </c>
      <c r="G182" s="246" t="s">
        <v>244</v>
      </c>
      <c r="H182" s="247">
        <v>0.5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5E-05</v>
      </c>
      <c r="R182" s="253">
        <f>Q182*H182</f>
        <v>2.5E-05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179</v>
      </c>
      <c r="AT182" s="255" t="s">
        <v>138</v>
      </c>
      <c r="AU182" s="255" t="s">
        <v>85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179</v>
      </c>
      <c r="BM182" s="255" t="s">
        <v>393</v>
      </c>
    </row>
    <row r="183" spans="1:65" s="2" customFormat="1" ht="21.75" customHeight="1">
      <c r="A183" s="37"/>
      <c r="B183" s="38"/>
      <c r="C183" s="243" t="s">
        <v>394</v>
      </c>
      <c r="D183" s="243" t="s">
        <v>138</v>
      </c>
      <c r="E183" s="244" t="s">
        <v>395</v>
      </c>
      <c r="F183" s="245" t="s">
        <v>396</v>
      </c>
      <c r="G183" s="246" t="s">
        <v>244</v>
      </c>
      <c r="H183" s="247">
        <v>28.5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6E-05</v>
      </c>
      <c r="R183" s="253">
        <f>Q183*H183</f>
        <v>0.0017100000000000001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179</v>
      </c>
      <c r="AT183" s="255" t="s">
        <v>138</v>
      </c>
      <c r="AU183" s="255" t="s">
        <v>85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179</v>
      </c>
      <c r="BM183" s="255" t="s">
        <v>397</v>
      </c>
    </row>
    <row r="184" spans="1:65" s="2" customFormat="1" ht="21.75" customHeight="1">
      <c r="A184" s="37"/>
      <c r="B184" s="38"/>
      <c r="C184" s="243" t="s">
        <v>398</v>
      </c>
      <c r="D184" s="243" t="s">
        <v>138</v>
      </c>
      <c r="E184" s="244" t="s">
        <v>399</v>
      </c>
      <c r="F184" s="245" t="s">
        <v>400</v>
      </c>
      <c r="G184" s="246" t="s">
        <v>244</v>
      </c>
      <c r="H184" s="247">
        <v>0.5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4E-05</v>
      </c>
      <c r="R184" s="253">
        <f>Q184*H184</f>
        <v>2E-05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179</v>
      </c>
      <c r="AT184" s="255" t="s">
        <v>138</v>
      </c>
      <c r="AU184" s="255" t="s">
        <v>85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179</v>
      </c>
      <c r="BM184" s="255" t="s">
        <v>401</v>
      </c>
    </row>
    <row r="185" spans="1:65" s="2" customFormat="1" ht="16.5" customHeight="1">
      <c r="A185" s="37"/>
      <c r="B185" s="38"/>
      <c r="C185" s="243" t="s">
        <v>402</v>
      </c>
      <c r="D185" s="243" t="s">
        <v>138</v>
      </c>
      <c r="E185" s="244" t="s">
        <v>403</v>
      </c>
      <c r="F185" s="245" t="s">
        <v>404</v>
      </c>
      <c r="G185" s="246" t="s">
        <v>244</v>
      </c>
      <c r="H185" s="247">
        <v>28.5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6E-05</v>
      </c>
      <c r="R185" s="253">
        <f>Q185*H185</f>
        <v>0.0017100000000000001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179</v>
      </c>
      <c r="AT185" s="255" t="s">
        <v>138</v>
      </c>
      <c r="AU185" s="255" t="s">
        <v>85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179</v>
      </c>
      <c r="BM185" s="255" t="s">
        <v>405</v>
      </c>
    </row>
    <row r="186" spans="1:65" s="2" customFormat="1" ht="16.5" customHeight="1">
      <c r="A186" s="37"/>
      <c r="B186" s="38"/>
      <c r="C186" s="243" t="s">
        <v>406</v>
      </c>
      <c r="D186" s="243" t="s">
        <v>138</v>
      </c>
      <c r="E186" s="244" t="s">
        <v>407</v>
      </c>
      <c r="F186" s="245" t="s">
        <v>408</v>
      </c>
      <c r="G186" s="246" t="s">
        <v>244</v>
      </c>
      <c r="H186" s="247">
        <v>0.5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0.0001</v>
      </c>
      <c r="R186" s="253">
        <f>Q186*H186</f>
        <v>5E-05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179</v>
      </c>
      <c r="AT186" s="255" t="s">
        <v>138</v>
      </c>
      <c r="AU186" s="255" t="s">
        <v>85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179</v>
      </c>
      <c r="BM186" s="255" t="s">
        <v>409</v>
      </c>
    </row>
    <row r="187" spans="1:63" s="12" customFormat="1" ht="25.9" customHeight="1">
      <c r="A187" s="12"/>
      <c r="B187" s="227"/>
      <c r="C187" s="228"/>
      <c r="D187" s="229" t="s">
        <v>75</v>
      </c>
      <c r="E187" s="230" t="s">
        <v>227</v>
      </c>
      <c r="F187" s="230" t="s">
        <v>410</v>
      </c>
      <c r="G187" s="228"/>
      <c r="H187" s="228"/>
      <c r="I187" s="231"/>
      <c r="J187" s="232">
        <f>BK187</f>
        <v>0</v>
      </c>
      <c r="K187" s="228"/>
      <c r="L187" s="233"/>
      <c r="M187" s="234"/>
      <c r="N187" s="235"/>
      <c r="O187" s="235"/>
      <c r="P187" s="236">
        <f>P188+P193</f>
        <v>0</v>
      </c>
      <c r="Q187" s="235"/>
      <c r="R187" s="236">
        <f>R188+R193</f>
        <v>0</v>
      </c>
      <c r="S187" s="235"/>
      <c r="T187" s="237">
        <f>T188+T193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8" t="s">
        <v>147</v>
      </c>
      <c r="AT187" s="239" t="s">
        <v>75</v>
      </c>
      <c r="AU187" s="239" t="s">
        <v>76</v>
      </c>
      <c r="AY187" s="238" t="s">
        <v>135</v>
      </c>
      <c r="BK187" s="240">
        <f>BK188+BK193</f>
        <v>0</v>
      </c>
    </row>
    <row r="188" spans="1:63" s="12" customFormat="1" ht="22.8" customHeight="1">
      <c r="A188" s="12"/>
      <c r="B188" s="227"/>
      <c r="C188" s="228"/>
      <c r="D188" s="229" t="s">
        <v>75</v>
      </c>
      <c r="E188" s="241" t="s">
        <v>411</v>
      </c>
      <c r="F188" s="241" t="s">
        <v>412</v>
      </c>
      <c r="G188" s="228"/>
      <c r="H188" s="228"/>
      <c r="I188" s="231"/>
      <c r="J188" s="242">
        <f>BK188</f>
        <v>0</v>
      </c>
      <c r="K188" s="228"/>
      <c r="L188" s="233"/>
      <c r="M188" s="234"/>
      <c r="N188" s="235"/>
      <c r="O188" s="235"/>
      <c r="P188" s="236">
        <f>SUM(P189:P192)</f>
        <v>0</v>
      </c>
      <c r="Q188" s="235"/>
      <c r="R188" s="236">
        <f>SUM(R189:R192)</f>
        <v>0</v>
      </c>
      <c r="S188" s="235"/>
      <c r="T188" s="237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8" t="s">
        <v>147</v>
      </c>
      <c r="AT188" s="239" t="s">
        <v>75</v>
      </c>
      <c r="AU188" s="239" t="s">
        <v>8</v>
      </c>
      <c r="AY188" s="238" t="s">
        <v>135</v>
      </c>
      <c r="BK188" s="240">
        <f>SUM(BK189:BK192)</f>
        <v>0</v>
      </c>
    </row>
    <row r="189" spans="1:65" s="2" customFormat="1" ht="16.5" customHeight="1">
      <c r="A189" s="37"/>
      <c r="B189" s="38"/>
      <c r="C189" s="243" t="s">
        <v>413</v>
      </c>
      <c r="D189" s="243" t="s">
        <v>138</v>
      </c>
      <c r="E189" s="244" t="s">
        <v>414</v>
      </c>
      <c r="F189" s="245" t="s">
        <v>415</v>
      </c>
      <c r="G189" s="246" t="s">
        <v>141</v>
      </c>
      <c r="H189" s="247">
        <v>1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416</v>
      </c>
      <c r="AT189" s="255" t="s">
        <v>138</v>
      </c>
      <c r="AU189" s="255" t="s">
        <v>85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416</v>
      </c>
      <c r="BM189" s="255" t="s">
        <v>417</v>
      </c>
    </row>
    <row r="190" spans="1:65" s="2" customFormat="1" ht="16.5" customHeight="1">
      <c r="A190" s="37"/>
      <c r="B190" s="38"/>
      <c r="C190" s="243" t="s">
        <v>418</v>
      </c>
      <c r="D190" s="243" t="s">
        <v>138</v>
      </c>
      <c r="E190" s="244" t="s">
        <v>419</v>
      </c>
      <c r="F190" s="245" t="s">
        <v>420</v>
      </c>
      <c r="G190" s="246" t="s">
        <v>244</v>
      </c>
      <c r="H190" s="247">
        <v>22.5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416</v>
      </c>
      <c r="AT190" s="255" t="s">
        <v>138</v>
      </c>
      <c r="AU190" s="255" t="s">
        <v>85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416</v>
      </c>
      <c r="BM190" s="255" t="s">
        <v>421</v>
      </c>
    </row>
    <row r="191" spans="1:65" s="2" customFormat="1" ht="16.5" customHeight="1">
      <c r="A191" s="37"/>
      <c r="B191" s="38"/>
      <c r="C191" s="243" t="s">
        <v>422</v>
      </c>
      <c r="D191" s="243" t="s">
        <v>138</v>
      </c>
      <c r="E191" s="244" t="s">
        <v>423</v>
      </c>
      <c r="F191" s="245" t="s">
        <v>424</v>
      </c>
      <c r="G191" s="246" t="s">
        <v>244</v>
      </c>
      <c r="H191" s="247">
        <v>0.5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416</v>
      </c>
      <c r="AT191" s="255" t="s">
        <v>138</v>
      </c>
      <c r="AU191" s="255" t="s">
        <v>85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416</v>
      </c>
      <c r="BM191" s="255" t="s">
        <v>425</v>
      </c>
    </row>
    <row r="192" spans="1:65" s="2" customFormat="1" ht="16.5" customHeight="1">
      <c r="A192" s="37"/>
      <c r="B192" s="38"/>
      <c r="C192" s="243" t="s">
        <v>426</v>
      </c>
      <c r="D192" s="243" t="s">
        <v>138</v>
      </c>
      <c r="E192" s="244" t="s">
        <v>427</v>
      </c>
      <c r="F192" s="245" t="s">
        <v>428</v>
      </c>
      <c r="G192" s="246" t="s">
        <v>244</v>
      </c>
      <c r="H192" s="247">
        <v>23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416</v>
      </c>
      <c r="AT192" s="255" t="s">
        <v>138</v>
      </c>
      <c r="AU192" s="255" t="s">
        <v>85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416</v>
      </c>
      <c r="BM192" s="255" t="s">
        <v>429</v>
      </c>
    </row>
    <row r="193" spans="1:63" s="12" customFormat="1" ht="22.8" customHeight="1">
      <c r="A193" s="12"/>
      <c r="B193" s="227"/>
      <c r="C193" s="228"/>
      <c r="D193" s="229" t="s">
        <v>75</v>
      </c>
      <c r="E193" s="241" t="s">
        <v>430</v>
      </c>
      <c r="F193" s="241" t="s">
        <v>431</v>
      </c>
      <c r="G193" s="228"/>
      <c r="H193" s="228"/>
      <c r="I193" s="231"/>
      <c r="J193" s="242">
        <f>BK193</f>
        <v>0</v>
      </c>
      <c r="K193" s="228"/>
      <c r="L193" s="233"/>
      <c r="M193" s="234"/>
      <c r="N193" s="235"/>
      <c r="O193" s="235"/>
      <c r="P193" s="236">
        <f>P194</f>
        <v>0</v>
      </c>
      <c r="Q193" s="235"/>
      <c r="R193" s="236">
        <f>R194</f>
        <v>0</v>
      </c>
      <c r="S193" s="235"/>
      <c r="T193" s="237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147</v>
      </c>
      <c r="AT193" s="239" t="s">
        <v>75</v>
      </c>
      <c r="AU193" s="239" t="s">
        <v>8</v>
      </c>
      <c r="AY193" s="238" t="s">
        <v>135</v>
      </c>
      <c r="BK193" s="240">
        <f>BK194</f>
        <v>0</v>
      </c>
    </row>
    <row r="194" spans="1:65" s="2" customFormat="1" ht="21.75" customHeight="1">
      <c r="A194" s="37"/>
      <c r="B194" s="38"/>
      <c r="C194" s="243" t="s">
        <v>432</v>
      </c>
      <c r="D194" s="243" t="s">
        <v>138</v>
      </c>
      <c r="E194" s="244" t="s">
        <v>433</v>
      </c>
      <c r="F194" s="245" t="s">
        <v>434</v>
      </c>
      <c r="G194" s="246" t="s">
        <v>141</v>
      </c>
      <c r="H194" s="247">
        <v>2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416</v>
      </c>
      <c r="AT194" s="255" t="s">
        <v>138</v>
      </c>
      <c r="AU194" s="255" t="s">
        <v>85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416</v>
      </c>
      <c r="BM194" s="255" t="s">
        <v>435</v>
      </c>
    </row>
    <row r="195" spans="1:63" s="12" customFormat="1" ht="25.9" customHeight="1">
      <c r="A195" s="12"/>
      <c r="B195" s="227"/>
      <c r="C195" s="228"/>
      <c r="D195" s="229" t="s">
        <v>75</v>
      </c>
      <c r="E195" s="230" t="s">
        <v>436</v>
      </c>
      <c r="F195" s="230" t="s">
        <v>437</v>
      </c>
      <c r="G195" s="228"/>
      <c r="H195" s="228"/>
      <c r="I195" s="231"/>
      <c r="J195" s="232">
        <f>BK195</f>
        <v>0</v>
      </c>
      <c r="K195" s="228"/>
      <c r="L195" s="233"/>
      <c r="M195" s="234"/>
      <c r="N195" s="235"/>
      <c r="O195" s="235"/>
      <c r="P195" s="236">
        <f>P196</f>
        <v>0</v>
      </c>
      <c r="Q195" s="235"/>
      <c r="R195" s="236">
        <f>R196</f>
        <v>0</v>
      </c>
      <c r="S195" s="235"/>
      <c r="T195" s="237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142</v>
      </c>
      <c r="AT195" s="239" t="s">
        <v>75</v>
      </c>
      <c r="AU195" s="239" t="s">
        <v>76</v>
      </c>
      <c r="AY195" s="238" t="s">
        <v>135</v>
      </c>
      <c r="BK195" s="240">
        <f>BK196</f>
        <v>0</v>
      </c>
    </row>
    <row r="196" spans="1:65" s="2" customFormat="1" ht="16.5" customHeight="1">
      <c r="A196" s="37"/>
      <c r="B196" s="38"/>
      <c r="C196" s="243" t="s">
        <v>438</v>
      </c>
      <c r="D196" s="243" t="s">
        <v>138</v>
      </c>
      <c r="E196" s="244" t="s">
        <v>439</v>
      </c>
      <c r="F196" s="245" t="s">
        <v>440</v>
      </c>
      <c r="G196" s="246" t="s">
        <v>441</v>
      </c>
      <c r="H196" s="247">
        <v>6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442</v>
      </c>
      <c r="AT196" s="255" t="s">
        <v>138</v>
      </c>
      <c r="AU196" s="255" t="s">
        <v>8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442</v>
      </c>
      <c r="BM196" s="255" t="s">
        <v>443</v>
      </c>
    </row>
    <row r="197" spans="1:63" s="12" customFormat="1" ht="25.9" customHeight="1">
      <c r="A197" s="12"/>
      <c r="B197" s="227"/>
      <c r="C197" s="228"/>
      <c r="D197" s="229" t="s">
        <v>75</v>
      </c>
      <c r="E197" s="230" t="s">
        <v>444</v>
      </c>
      <c r="F197" s="230" t="s">
        <v>445</v>
      </c>
      <c r="G197" s="228"/>
      <c r="H197" s="228"/>
      <c r="I197" s="231"/>
      <c r="J197" s="232">
        <f>BK197</f>
        <v>0</v>
      </c>
      <c r="K197" s="228"/>
      <c r="L197" s="233"/>
      <c r="M197" s="234"/>
      <c r="N197" s="235"/>
      <c r="O197" s="235"/>
      <c r="P197" s="236">
        <f>P198</f>
        <v>0</v>
      </c>
      <c r="Q197" s="235"/>
      <c r="R197" s="236">
        <f>R198</f>
        <v>0</v>
      </c>
      <c r="S197" s="235"/>
      <c r="T197" s="23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8" t="s">
        <v>142</v>
      </c>
      <c r="AT197" s="239" t="s">
        <v>75</v>
      </c>
      <c r="AU197" s="239" t="s">
        <v>76</v>
      </c>
      <c r="AY197" s="238" t="s">
        <v>135</v>
      </c>
      <c r="BK197" s="240">
        <f>BK198</f>
        <v>0</v>
      </c>
    </row>
    <row r="198" spans="1:63" s="12" customFormat="1" ht="22.8" customHeight="1">
      <c r="A198" s="12"/>
      <c r="B198" s="227"/>
      <c r="C198" s="228"/>
      <c r="D198" s="229" t="s">
        <v>75</v>
      </c>
      <c r="E198" s="241" t="s">
        <v>446</v>
      </c>
      <c r="F198" s="241" t="s">
        <v>447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SUM(P199:P200)</f>
        <v>0</v>
      </c>
      <c r="Q198" s="235"/>
      <c r="R198" s="236">
        <f>SUM(R199:R200)</f>
        <v>0</v>
      </c>
      <c r="S198" s="235"/>
      <c r="T198" s="237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142</v>
      </c>
      <c r="AT198" s="239" t="s">
        <v>75</v>
      </c>
      <c r="AU198" s="239" t="s">
        <v>8</v>
      </c>
      <c r="AY198" s="238" t="s">
        <v>135</v>
      </c>
      <c r="BK198" s="240">
        <f>SUM(BK199:BK200)</f>
        <v>0</v>
      </c>
    </row>
    <row r="199" spans="1:65" s="2" customFormat="1" ht="16.5" customHeight="1">
      <c r="A199" s="37"/>
      <c r="B199" s="38"/>
      <c r="C199" s="243" t="s">
        <v>448</v>
      </c>
      <c r="D199" s="243" t="s">
        <v>138</v>
      </c>
      <c r="E199" s="244" t="s">
        <v>449</v>
      </c>
      <c r="F199" s="245" t="s">
        <v>447</v>
      </c>
      <c r="G199" s="246" t="s">
        <v>273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442</v>
      </c>
      <c r="AT199" s="255" t="s">
        <v>138</v>
      </c>
      <c r="AU199" s="255" t="s">
        <v>85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442</v>
      </c>
      <c r="BM199" s="255" t="s">
        <v>450</v>
      </c>
    </row>
    <row r="200" spans="1:47" s="2" customFormat="1" ht="12">
      <c r="A200" s="37"/>
      <c r="B200" s="38"/>
      <c r="C200" s="39"/>
      <c r="D200" s="273" t="s">
        <v>451</v>
      </c>
      <c r="E200" s="39"/>
      <c r="F200" s="274" t="s">
        <v>452</v>
      </c>
      <c r="G200" s="39"/>
      <c r="H200" s="39"/>
      <c r="I200" s="153"/>
      <c r="J200" s="39"/>
      <c r="K200" s="39"/>
      <c r="L200" s="43"/>
      <c r="M200" s="275"/>
      <c r="N200" s="276"/>
      <c r="O200" s="259"/>
      <c r="P200" s="259"/>
      <c r="Q200" s="259"/>
      <c r="R200" s="259"/>
      <c r="S200" s="259"/>
      <c r="T200" s="2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451</v>
      </c>
      <c r="AU200" s="16" t="s">
        <v>85</v>
      </c>
    </row>
    <row r="201" spans="1:31" s="2" customFormat="1" ht="6.95" customHeight="1">
      <c r="A201" s="37"/>
      <c r="B201" s="65"/>
      <c r="C201" s="66"/>
      <c r="D201" s="66"/>
      <c r="E201" s="66"/>
      <c r="F201" s="66"/>
      <c r="G201" s="66"/>
      <c r="H201" s="66"/>
      <c r="I201" s="191"/>
      <c r="J201" s="66"/>
      <c r="K201" s="66"/>
      <c r="L201" s="43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password="CC35" sheet="1" objects="1" scenarios="1" formatColumns="0" formatRows="0" autoFilter="0"/>
  <autoFilter ref="C131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453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ROUND(J131,0)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ROUND((SUM(BE131:BE300)),0)</f>
        <v>0</v>
      </c>
      <c r="G35" s="37"/>
      <c r="H35" s="37"/>
      <c r="I35" s="170">
        <v>0.21</v>
      </c>
      <c r="J35" s="169">
        <f>ROUND(((SUM(BE131:BE300))*I35),0)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ROUND((SUM(BF131:BF300)),0)</f>
        <v>0</v>
      </c>
      <c r="G36" s="37"/>
      <c r="H36" s="37"/>
      <c r="I36" s="170">
        <v>0.15</v>
      </c>
      <c r="J36" s="169">
        <f>ROUND(((SUM(BF131:BF300))*I36),0)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ROUND((SUM(BG131:BG300)),0)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ROUND((SUM(BH131:BH300)),0)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ROUND((SUM(BI131:BI300)),0)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PS01_STR - Profese Strojní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118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454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455</v>
      </c>
      <c r="E101" s="210"/>
      <c r="F101" s="210"/>
      <c r="G101" s="210"/>
      <c r="H101" s="210"/>
      <c r="I101" s="211"/>
      <c r="J101" s="212">
        <f>J144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8"/>
      <c r="C102" s="132"/>
      <c r="D102" s="209" t="s">
        <v>119</v>
      </c>
      <c r="E102" s="210"/>
      <c r="F102" s="210"/>
      <c r="G102" s="210"/>
      <c r="H102" s="210"/>
      <c r="I102" s="211"/>
      <c r="J102" s="212">
        <f>J175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8"/>
      <c r="C103" s="132"/>
      <c r="D103" s="209" t="s">
        <v>456</v>
      </c>
      <c r="E103" s="210"/>
      <c r="F103" s="210"/>
      <c r="G103" s="210"/>
      <c r="H103" s="210"/>
      <c r="I103" s="211"/>
      <c r="J103" s="212">
        <f>J193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8"/>
      <c r="C104" s="132"/>
      <c r="D104" s="209" t="s">
        <v>457</v>
      </c>
      <c r="E104" s="210"/>
      <c r="F104" s="210"/>
      <c r="G104" s="210"/>
      <c r="H104" s="210"/>
      <c r="I104" s="211"/>
      <c r="J104" s="212">
        <f>J213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8"/>
      <c r="C105" s="132"/>
      <c r="D105" s="209" t="s">
        <v>458</v>
      </c>
      <c r="E105" s="210"/>
      <c r="F105" s="210"/>
      <c r="G105" s="210"/>
      <c r="H105" s="210"/>
      <c r="I105" s="211"/>
      <c r="J105" s="212">
        <f>J230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8"/>
      <c r="C106" s="132"/>
      <c r="D106" s="209" t="s">
        <v>459</v>
      </c>
      <c r="E106" s="210"/>
      <c r="F106" s="210"/>
      <c r="G106" s="210"/>
      <c r="H106" s="210"/>
      <c r="I106" s="211"/>
      <c r="J106" s="212">
        <f>J267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8"/>
      <c r="C107" s="132"/>
      <c r="D107" s="209" t="s">
        <v>214</v>
      </c>
      <c r="E107" s="210"/>
      <c r="F107" s="210"/>
      <c r="G107" s="210"/>
      <c r="H107" s="210"/>
      <c r="I107" s="211"/>
      <c r="J107" s="212">
        <f>J278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8"/>
      <c r="C108" s="132"/>
      <c r="D108" s="209" t="s">
        <v>460</v>
      </c>
      <c r="E108" s="210"/>
      <c r="F108" s="210"/>
      <c r="G108" s="210"/>
      <c r="H108" s="210"/>
      <c r="I108" s="211"/>
      <c r="J108" s="212">
        <f>J283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201"/>
      <c r="C109" s="202"/>
      <c r="D109" s="203" t="s">
        <v>461</v>
      </c>
      <c r="E109" s="204"/>
      <c r="F109" s="204"/>
      <c r="G109" s="204"/>
      <c r="H109" s="204"/>
      <c r="I109" s="205"/>
      <c r="J109" s="206">
        <f>J286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121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17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>Kotelna U Hroznu, Mnichovo Hradiště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109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207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208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PS01_STR - Profese Strojní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21</v>
      </c>
      <c r="D125" s="39"/>
      <c r="E125" s="39"/>
      <c r="F125" s="26" t="str">
        <f>F14</f>
        <v>Mnichovo Hradiště</v>
      </c>
      <c r="G125" s="39"/>
      <c r="H125" s="39"/>
      <c r="I125" s="155" t="s">
        <v>23</v>
      </c>
      <c r="J125" s="78" t="str">
        <f>IF(J14="","",J14)</f>
        <v>1. 7. 2020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25</v>
      </c>
      <c r="D127" s="39"/>
      <c r="E127" s="39"/>
      <c r="F127" s="26" t="str">
        <f>E17</f>
        <v xml:space="preserve"> </v>
      </c>
      <c r="G127" s="39"/>
      <c r="H127" s="39"/>
      <c r="I127" s="155" t="s">
        <v>31</v>
      </c>
      <c r="J127" s="35" t="str">
        <f>E23</f>
        <v>ENESA a.s.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29</v>
      </c>
      <c r="D128" s="39"/>
      <c r="E128" s="39"/>
      <c r="F128" s="26" t="str">
        <f>IF(E20="","",E20)</f>
        <v>Vyplň údaj</v>
      </c>
      <c r="G128" s="39"/>
      <c r="H128" s="39"/>
      <c r="I128" s="155" t="s">
        <v>33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122</v>
      </c>
      <c r="D130" s="217" t="s">
        <v>61</v>
      </c>
      <c r="E130" s="217" t="s">
        <v>57</v>
      </c>
      <c r="F130" s="217" t="s">
        <v>58</v>
      </c>
      <c r="G130" s="217" t="s">
        <v>123</v>
      </c>
      <c r="H130" s="217" t="s">
        <v>124</v>
      </c>
      <c r="I130" s="218" t="s">
        <v>125</v>
      </c>
      <c r="J130" s="219" t="s">
        <v>113</v>
      </c>
      <c r="K130" s="220" t="s">
        <v>126</v>
      </c>
      <c r="L130" s="221"/>
      <c r="M130" s="99" t="s">
        <v>1</v>
      </c>
      <c r="N130" s="100" t="s">
        <v>40</v>
      </c>
      <c r="O130" s="100" t="s">
        <v>127</v>
      </c>
      <c r="P130" s="100" t="s">
        <v>128</v>
      </c>
      <c r="Q130" s="100" t="s">
        <v>129</v>
      </c>
      <c r="R130" s="100" t="s">
        <v>130</v>
      </c>
      <c r="S130" s="100" t="s">
        <v>131</v>
      </c>
      <c r="T130" s="101" t="s">
        <v>132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133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P132+P286</f>
        <v>0</v>
      </c>
      <c r="Q131" s="103"/>
      <c r="R131" s="224">
        <f>R132+R286</f>
        <v>0.58645</v>
      </c>
      <c r="S131" s="103"/>
      <c r="T131" s="225">
        <f>T132+T286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75</v>
      </c>
      <c r="AU131" s="16" t="s">
        <v>115</v>
      </c>
      <c r="BK131" s="226">
        <f>BK132+BK286</f>
        <v>0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170</v>
      </c>
      <c r="F132" s="230" t="s">
        <v>171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P133+P144+P175+P193+P213+P230+P267+P278+P283</f>
        <v>0</v>
      </c>
      <c r="Q132" s="235"/>
      <c r="R132" s="236">
        <f>R133+R144+R175+R193+R213+R230+R267+R278+R283</f>
        <v>0.58645</v>
      </c>
      <c r="S132" s="235"/>
      <c r="T132" s="237">
        <f>T133+T144+T175+T193+T213+T230+T267+T278+T283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85</v>
      </c>
      <c r="AT132" s="239" t="s">
        <v>75</v>
      </c>
      <c r="AU132" s="239" t="s">
        <v>76</v>
      </c>
      <c r="AY132" s="238" t="s">
        <v>135</v>
      </c>
      <c r="BK132" s="240">
        <f>BK133+BK144+BK175+BK193+BK213+BK230+BK267+BK278+BK283</f>
        <v>0</v>
      </c>
    </row>
    <row r="133" spans="1:63" s="12" customFormat="1" ht="22.8" customHeight="1">
      <c r="A133" s="12"/>
      <c r="B133" s="227"/>
      <c r="C133" s="228"/>
      <c r="D133" s="229" t="s">
        <v>75</v>
      </c>
      <c r="E133" s="241" t="s">
        <v>462</v>
      </c>
      <c r="F133" s="241" t="s">
        <v>463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SUM(P134:P143)</f>
        <v>0</v>
      </c>
      <c r="Q133" s="235"/>
      <c r="R133" s="236">
        <f>SUM(R134:R143)</f>
        <v>0.00216</v>
      </c>
      <c r="S133" s="235"/>
      <c r="T133" s="237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85</v>
      </c>
      <c r="AT133" s="239" t="s">
        <v>75</v>
      </c>
      <c r="AU133" s="239" t="s">
        <v>8</v>
      </c>
      <c r="AY133" s="238" t="s">
        <v>135</v>
      </c>
      <c r="BK133" s="240">
        <f>SUM(BK134:BK143)</f>
        <v>0</v>
      </c>
    </row>
    <row r="134" spans="1:65" s="2" customFormat="1" ht="16.5" customHeight="1">
      <c r="A134" s="37"/>
      <c r="B134" s="38"/>
      <c r="C134" s="243" t="s">
        <v>8</v>
      </c>
      <c r="D134" s="243" t="s">
        <v>138</v>
      </c>
      <c r="E134" s="244" t="s">
        <v>464</v>
      </c>
      <c r="F134" s="245" t="s">
        <v>465</v>
      </c>
      <c r="G134" s="246" t="s">
        <v>244</v>
      </c>
      <c r="H134" s="247">
        <v>2</v>
      </c>
      <c r="I134" s="248"/>
      <c r="J134" s="249">
        <f>ROUND(I134*H134,0)</f>
        <v>0</v>
      </c>
      <c r="K134" s="250"/>
      <c r="L134" s="43"/>
      <c r="M134" s="251" t="s">
        <v>1</v>
      </c>
      <c r="N134" s="252" t="s">
        <v>41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179</v>
      </c>
      <c r="AT134" s="255" t="s">
        <v>138</v>
      </c>
      <c r="AU134" s="255" t="s">
        <v>85</v>
      </c>
      <c r="AY134" s="16" t="s">
        <v>135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</v>
      </c>
      <c r="BK134" s="256">
        <f>ROUND(I134*H134,0)</f>
        <v>0</v>
      </c>
      <c r="BL134" s="16" t="s">
        <v>179</v>
      </c>
      <c r="BM134" s="255" t="s">
        <v>466</v>
      </c>
    </row>
    <row r="135" spans="1:65" s="2" customFormat="1" ht="16.5" customHeight="1">
      <c r="A135" s="37"/>
      <c r="B135" s="38"/>
      <c r="C135" s="243" t="s">
        <v>85</v>
      </c>
      <c r="D135" s="243" t="s">
        <v>138</v>
      </c>
      <c r="E135" s="244" t="s">
        <v>467</v>
      </c>
      <c r="F135" s="245" t="s">
        <v>468</v>
      </c>
      <c r="G135" s="246" t="s">
        <v>244</v>
      </c>
      <c r="H135" s="247">
        <v>14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179</v>
      </c>
      <c r="AT135" s="255" t="s">
        <v>138</v>
      </c>
      <c r="AU135" s="255" t="s">
        <v>85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179</v>
      </c>
      <c r="BM135" s="255" t="s">
        <v>469</v>
      </c>
    </row>
    <row r="136" spans="1:65" s="2" customFormat="1" ht="16.5" customHeight="1">
      <c r="A136" s="37"/>
      <c r="B136" s="38"/>
      <c r="C136" s="243" t="s">
        <v>147</v>
      </c>
      <c r="D136" s="243" t="s">
        <v>138</v>
      </c>
      <c r="E136" s="244" t="s">
        <v>470</v>
      </c>
      <c r="F136" s="245" t="s">
        <v>471</v>
      </c>
      <c r="G136" s="246" t="s">
        <v>244</v>
      </c>
      <c r="H136" s="247">
        <v>16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179</v>
      </c>
      <c r="AT136" s="255" t="s">
        <v>138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179</v>
      </c>
      <c r="BM136" s="255" t="s">
        <v>472</v>
      </c>
    </row>
    <row r="137" spans="1:65" s="2" customFormat="1" ht="16.5" customHeight="1">
      <c r="A137" s="37"/>
      <c r="B137" s="38"/>
      <c r="C137" s="243" t="s">
        <v>142</v>
      </c>
      <c r="D137" s="243" t="s">
        <v>138</v>
      </c>
      <c r="E137" s="244" t="s">
        <v>473</v>
      </c>
      <c r="F137" s="245" t="s">
        <v>474</v>
      </c>
      <c r="G137" s="246" t="s">
        <v>244</v>
      </c>
      <c r="H137" s="247">
        <v>6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179</v>
      </c>
      <c r="AT137" s="255" t="s">
        <v>138</v>
      </c>
      <c r="AU137" s="255" t="s">
        <v>85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179</v>
      </c>
      <c r="BM137" s="255" t="s">
        <v>475</v>
      </c>
    </row>
    <row r="138" spans="1:65" s="2" customFormat="1" ht="16.5" customHeight="1">
      <c r="A138" s="37"/>
      <c r="B138" s="38"/>
      <c r="C138" s="243" t="s">
        <v>154</v>
      </c>
      <c r="D138" s="243" t="s">
        <v>138</v>
      </c>
      <c r="E138" s="244" t="s">
        <v>476</v>
      </c>
      <c r="F138" s="245" t="s">
        <v>477</v>
      </c>
      <c r="G138" s="246" t="s">
        <v>244</v>
      </c>
      <c r="H138" s="247">
        <v>14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179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179</v>
      </c>
      <c r="BM138" s="255" t="s">
        <v>478</v>
      </c>
    </row>
    <row r="139" spans="1:65" s="2" customFormat="1" ht="21.75" customHeight="1">
      <c r="A139" s="37"/>
      <c r="B139" s="38"/>
      <c r="C139" s="243" t="s">
        <v>158</v>
      </c>
      <c r="D139" s="243" t="s">
        <v>138</v>
      </c>
      <c r="E139" s="244" t="s">
        <v>479</v>
      </c>
      <c r="F139" s="245" t="s">
        <v>480</v>
      </c>
      <c r="G139" s="246" t="s">
        <v>238</v>
      </c>
      <c r="H139" s="247">
        <v>3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179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179</v>
      </c>
      <c r="BM139" s="255" t="s">
        <v>481</v>
      </c>
    </row>
    <row r="140" spans="1:65" s="2" customFormat="1" ht="21.75" customHeight="1">
      <c r="A140" s="37"/>
      <c r="B140" s="38"/>
      <c r="C140" s="243" t="s">
        <v>162</v>
      </c>
      <c r="D140" s="243" t="s">
        <v>138</v>
      </c>
      <c r="E140" s="244" t="s">
        <v>482</v>
      </c>
      <c r="F140" s="245" t="s">
        <v>483</v>
      </c>
      <c r="G140" s="246" t="s">
        <v>244</v>
      </c>
      <c r="H140" s="247">
        <v>38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179</v>
      </c>
      <c r="AT140" s="255" t="s">
        <v>138</v>
      </c>
      <c r="AU140" s="255" t="s">
        <v>85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179</v>
      </c>
      <c r="BM140" s="255" t="s">
        <v>484</v>
      </c>
    </row>
    <row r="141" spans="1:65" s="2" customFormat="1" ht="21.75" customHeight="1">
      <c r="A141" s="37"/>
      <c r="B141" s="38"/>
      <c r="C141" s="243" t="s">
        <v>166</v>
      </c>
      <c r="D141" s="243" t="s">
        <v>138</v>
      </c>
      <c r="E141" s="244" t="s">
        <v>485</v>
      </c>
      <c r="F141" s="245" t="s">
        <v>486</v>
      </c>
      <c r="G141" s="246" t="s">
        <v>244</v>
      </c>
      <c r="H141" s="247">
        <v>14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179</v>
      </c>
      <c r="AT141" s="255" t="s">
        <v>138</v>
      </c>
      <c r="AU141" s="255" t="s">
        <v>85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179</v>
      </c>
      <c r="BM141" s="255" t="s">
        <v>487</v>
      </c>
    </row>
    <row r="142" spans="1:65" s="2" customFormat="1" ht="21.75" customHeight="1">
      <c r="A142" s="37"/>
      <c r="B142" s="38"/>
      <c r="C142" s="243" t="s">
        <v>176</v>
      </c>
      <c r="D142" s="243" t="s">
        <v>138</v>
      </c>
      <c r="E142" s="244" t="s">
        <v>488</v>
      </c>
      <c r="F142" s="245" t="s">
        <v>489</v>
      </c>
      <c r="G142" s="246" t="s">
        <v>238</v>
      </c>
      <c r="H142" s="247">
        <v>3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0.00072</v>
      </c>
      <c r="R142" s="253">
        <f>Q142*H142</f>
        <v>0.00216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490</v>
      </c>
    </row>
    <row r="143" spans="1:65" s="2" customFormat="1" ht="21.75" customHeight="1">
      <c r="A143" s="37"/>
      <c r="B143" s="38"/>
      <c r="C143" s="243" t="s">
        <v>181</v>
      </c>
      <c r="D143" s="243" t="s">
        <v>138</v>
      </c>
      <c r="E143" s="244" t="s">
        <v>491</v>
      </c>
      <c r="F143" s="245" t="s">
        <v>492</v>
      </c>
      <c r="G143" s="246" t="s">
        <v>493</v>
      </c>
      <c r="H143" s="278"/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179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179</v>
      </c>
      <c r="BM143" s="255" t="s">
        <v>494</v>
      </c>
    </row>
    <row r="144" spans="1:63" s="12" customFormat="1" ht="22.8" customHeight="1">
      <c r="A144" s="12"/>
      <c r="B144" s="227"/>
      <c r="C144" s="228"/>
      <c r="D144" s="229" t="s">
        <v>75</v>
      </c>
      <c r="E144" s="241" t="s">
        <v>495</v>
      </c>
      <c r="F144" s="241" t="s">
        <v>496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SUM(P145:P174)</f>
        <v>0</v>
      </c>
      <c r="Q144" s="235"/>
      <c r="R144" s="236">
        <f>SUM(R145:R174)</f>
        <v>0.0939</v>
      </c>
      <c r="S144" s="235"/>
      <c r="T144" s="237">
        <f>SUM(T145:T174)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85</v>
      </c>
      <c r="AT144" s="239" t="s">
        <v>75</v>
      </c>
      <c r="AU144" s="239" t="s">
        <v>8</v>
      </c>
      <c r="AY144" s="238" t="s">
        <v>135</v>
      </c>
      <c r="BK144" s="240">
        <f>SUM(BK145:BK174)</f>
        <v>0</v>
      </c>
    </row>
    <row r="145" spans="1:65" s="2" customFormat="1" ht="21.75" customHeight="1">
      <c r="A145" s="37"/>
      <c r="B145" s="38"/>
      <c r="C145" s="243" t="s">
        <v>185</v>
      </c>
      <c r="D145" s="243" t="s">
        <v>138</v>
      </c>
      <c r="E145" s="244" t="s">
        <v>497</v>
      </c>
      <c r="F145" s="245" t="s">
        <v>498</v>
      </c>
      <c r="G145" s="246" t="s">
        <v>141</v>
      </c>
      <c r="H145" s="247">
        <v>1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179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179</v>
      </c>
      <c r="BM145" s="255" t="s">
        <v>499</v>
      </c>
    </row>
    <row r="146" spans="1:65" s="2" customFormat="1" ht="21.75" customHeight="1">
      <c r="A146" s="37"/>
      <c r="B146" s="38"/>
      <c r="C146" s="243" t="s">
        <v>189</v>
      </c>
      <c r="D146" s="243" t="s">
        <v>138</v>
      </c>
      <c r="E146" s="244" t="s">
        <v>500</v>
      </c>
      <c r="F146" s="245" t="s">
        <v>501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179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179</v>
      </c>
      <c r="BM146" s="255" t="s">
        <v>502</v>
      </c>
    </row>
    <row r="147" spans="1:65" s="2" customFormat="1" ht="21.75" customHeight="1">
      <c r="A147" s="37"/>
      <c r="B147" s="38"/>
      <c r="C147" s="243" t="s">
        <v>193</v>
      </c>
      <c r="D147" s="243" t="s">
        <v>138</v>
      </c>
      <c r="E147" s="244" t="s">
        <v>503</v>
      </c>
      <c r="F147" s="245" t="s">
        <v>504</v>
      </c>
      <c r="G147" s="246" t="s">
        <v>141</v>
      </c>
      <c r="H147" s="247">
        <v>1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179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179</v>
      </c>
      <c r="BM147" s="255" t="s">
        <v>505</v>
      </c>
    </row>
    <row r="148" spans="1:65" s="2" customFormat="1" ht="16.5" customHeight="1">
      <c r="A148" s="37"/>
      <c r="B148" s="38"/>
      <c r="C148" s="243" t="s">
        <v>197</v>
      </c>
      <c r="D148" s="243" t="s">
        <v>138</v>
      </c>
      <c r="E148" s="244" t="s">
        <v>506</v>
      </c>
      <c r="F148" s="245" t="s">
        <v>507</v>
      </c>
      <c r="G148" s="246" t="s">
        <v>273</v>
      </c>
      <c r="H148" s="247">
        <v>1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179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179</v>
      </c>
      <c r="BM148" s="255" t="s">
        <v>508</v>
      </c>
    </row>
    <row r="149" spans="1:65" s="2" customFormat="1" ht="21.75" customHeight="1">
      <c r="A149" s="37"/>
      <c r="B149" s="38"/>
      <c r="C149" s="243" t="s">
        <v>9</v>
      </c>
      <c r="D149" s="243" t="s">
        <v>138</v>
      </c>
      <c r="E149" s="244" t="s">
        <v>509</v>
      </c>
      <c r="F149" s="245" t="s">
        <v>510</v>
      </c>
      <c r="G149" s="246" t="s">
        <v>273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179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179</v>
      </c>
      <c r="BM149" s="255" t="s">
        <v>511</v>
      </c>
    </row>
    <row r="150" spans="1:65" s="2" customFormat="1" ht="21.75" customHeight="1">
      <c r="A150" s="37"/>
      <c r="B150" s="38"/>
      <c r="C150" s="243" t="s">
        <v>179</v>
      </c>
      <c r="D150" s="243" t="s">
        <v>138</v>
      </c>
      <c r="E150" s="244" t="s">
        <v>512</v>
      </c>
      <c r="F150" s="245" t="s">
        <v>513</v>
      </c>
      <c r="G150" s="246" t="s">
        <v>273</v>
      </c>
      <c r="H150" s="247">
        <v>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179</v>
      </c>
      <c r="AT150" s="255" t="s">
        <v>138</v>
      </c>
      <c r="AU150" s="255" t="s">
        <v>85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179</v>
      </c>
      <c r="BM150" s="255" t="s">
        <v>514</v>
      </c>
    </row>
    <row r="151" spans="1:65" s="2" customFormat="1" ht="21.75" customHeight="1">
      <c r="A151" s="37"/>
      <c r="B151" s="38"/>
      <c r="C151" s="243" t="s">
        <v>292</v>
      </c>
      <c r="D151" s="243" t="s">
        <v>138</v>
      </c>
      <c r="E151" s="244" t="s">
        <v>515</v>
      </c>
      <c r="F151" s="245" t="s">
        <v>516</v>
      </c>
      <c r="G151" s="246" t="s">
        <v>141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179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179</v>
      </c>
      <c r="BM151" s="255" t="s">
        <v>517</v>
      </c>
    </row>
    <row r="152" spans="1:65" s="2" customFormat="1" ht="21.75" customHeight="1">
      <c r="A152" s="37"/>
      <c r="B152" s="38"/>
      <c r="C152" s="243" t="s">
        <v>296</v>
      </c>
      <c r="D152" s="243" t="s">
        <v>138</v>
      </c>
      <c r="E152" s="244" t="s">
        <v>518</v>
      </c>
      <c r="F152" s="245" t="s">
        <v>519</v>
      </c>
      <c r="G152" s="246" t="s">
        <v>141</v>
      </c>
      <c r="H152" s="247">
        <v>1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179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179</v>
      </c>
      <c r="BM152" s="255" t="s">
        <v>520</v>
      </c>
    </row>
    <row r="153" spans="1:65" s="2" customFormat="1" ht="16.5" customHeight="1">
      <c r="A153" s="37"/>
      <c r="B153" s="38"/>
      <c r="C153" s="243" t="s">
        <v>300</v>
      </c>
      <c r="D153" s="243" t="s">
        <v>138</v>
      </c>
      <c r="E153" s="244" t="s">
        <v>521</v>
      </c>
      <c r="F153" s="245" t="s">
        <v>522</v>
      </c>
      <c r="G153" s="246" t="s">
        <v>141</v>
      </c>
      <c r="H153" s="247">
        <v>1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179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179</v>
      </c>
      <c r="BM153" s="255" t="s">
        <v>523</v>
      </c>
    </row>
    <row r="154" spans="1:65" s="2" customFormat="1" ht="21.75" customHeight="1">
      <c r="A154" s="37"/>
      <c r="B154" s="38"/>
      <c r="C154" s="243" t="s">
        <v>304</v>
      </c>
      <c r="D154" s="243" t="s">
        <v>138</v>
      </c>
      <c r="E154" s="244" t="s">
        <v>524</v>
      </c>
      <c r="F154" s="245" t="s">
        <v>525</v>
      </c>
      <c r="G154" s="246" t="s">
        <v>141</v>
      </c>
      <c r="H154" s="247">
        <v>1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179</v>
      </c>
      <c r="AT154" s="255" t="s">
        <v>138</v>
      </c>
      <c r="AU154" s="255" t="s">
        <v>85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179</v>
      </c>
      <c r="BM154" s="255" t="s">
        <v>526</v>
      </c>
    </row>
    <row r="155" spans="1:65" s="2" customFormat="1" ht="21.75" customHeight="1">
      <c r="A155" s="37"/>
      <c r="B155" s="38"/>
      <c r="C155" s="243" t="s">
        <v>7</v>
      </c>
      <c r="D155" s="243" t="s">
        <v>138</v>
      </c>
      <c r="E155" s="244" t="s">
        <v>527</v>
      </c>
      <c r="F155" s="245" t="s">
        <v>528</v>
      </c>
      <c r="G155" s="246" t="s">
        <v>244</v>
      </c>
      <c r="H155" s="247">
        <v>30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0.00116</v>
      </c>
      <c r="R155" s="253">
        <f>Q155*H155</f>
        <v>0.0348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179</v>
      </c>
      <c r="AT155" s="255" t="s">
        <v>138</v>
      </c>
      <c r="AU155" s="255" t="s">
        <v>85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179</v>
      </c>
      <c r="BM155" s="255" t="s">
        <v>529</v>
      </c>
    </row>
    <row r="156" spans="1:65" s="2" customFormat="1" ht="21.75" customHeight="1">
      <c r="A156" s="37"/>
      <c r="B156" s="38"/>
      <c r="C156" s="243" t="s">
        <v>312</v>
      </c>
      <c r="D156" s="243" t="s">
        <v>138</v>
      </c>
      <c r="E156" s="244" t="s">
        <v>530</v>
      </c>
      <c r="F156" s="245" t="s">
        <v>531</v>
      </c>
      <c r="G156" s="246" t="s">
        <v>244</v>
      </c>
      <c r="H156" s="247">
        <v>10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0.00281</v>
      </c>
      <c r="R156" s="253">
        <f>Q156*H156</f>
        <v>0.0281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179</v>
      </c>
      <c r="AT156" s="255" t="s">
        <v>138</v>
      </c>
      <c r="AU156" s="255" t="s">
        <v>85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179</v>
      </c>
      <c r="BM156" s="255" t="s">
        <v>532</v>
      </c>
    </row>
    <row r="157" spans="1:65" s="2" customFormat="1" ht="21.75" customHeight="1">
      <c r="A157" s="37"/>
      <c r="B157" s="38"/>
      <c r="C157" s="243" t="s">
        <v>332</v>
      </c>
      <c r="D157" s="243" t="s">
        <v>138</v>
      </c>
      <c r="E157" s="244" t="s">
        <v>533</v>
      </c>
      <c r="F157" s="245" t="s">
        <v>534</v>
      </c>
      <c r="G157" s="246" t="s">
        <v>244</v>
      </c>
      <c r="H157" s="247">
        <v>5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0.00363</v>
      </c>
      <c r="R157" s="253">
        <f>Q157*H157</f>
        <v>0.01815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179</v>
      </c>
      <c r="AT157" s="255" t="s">
        <v>138</v>
      </c>
      <c r="AU157" s="255" t="s">
        <v>85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179</v>
      </c>
      <c r="BM157" s="255" t="s">
        <v>535</v>
      </c>
    </row>
    <row r="158" spans="1:65" s="2" customFormat="1" ht="33" customHeight="1">
      <c r="A158" s="37"/>
      <c r="B158" s="38"/>
      <c r="C158" s="243" t="s">
        <v>336</v>
      </c>
      <c r="D158" s="243" t="s">
        <v>138</v>
      </c>
      <c r="E158" s="244" t="s">
        <v>536</v>
      </c>
      <c r="F158" s="245" t="s">
        <v>537</v>
      </c>
      <c r="G158" s="246" t="s">
        <v>244</v>
      </c>
      <c r="H158" s="247">
        <v>18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0.00016</v>
      </c>
      <c r="R158" s="253">
        <f>Q158*H158</f>
        <v>0.00288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179</v>
      </c>
      <c r="AT158" s="255" t="s">
        <v>138</v>
      </c>
      <c r="AU158" s="255" t="s">
        <v>85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179</v>
      </c>
      <c r="BM158" s="255" t="s">
        <v>538</v>
      </c>
    </row>
    <row r="159" spans="1:65" s="2" customFormat="1" ht="33" customHeight="1">
      <c r="A159" s="37"/>
      <c r="B159" s="38"/>
      <c r="C159" s="243" t="s">
        <v>340</v>
      </c>
      <c r="D159" s="243" t="s">
        <v>138</v>
      </c>
      <c r="E159" s="244" t="s">
        <v>539</v>
      </c>
      <c r="F159" s="245" t="s">
        <v>540</v>
      </c>
      <c r="G159" s="246" t="s">
        <v>244</v>
      </c>
      <c r="H159" s="247">
        <v>5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0.00019</v>
      </c>
      <c r="R159" s="253">
        <f>Q159*H159</f>
        <v>0.0009500000000000001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179</v>
      </c>
      <c r="AT159" s="255" t="s">
        <v>138</v>
      </c>
      <c r="AU159" s="255" t="s">
        <v>85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179</v>
      </c>
      <c r="BM159" s="255" t="s">
        <v>541</v>
      </c>
    </row>
    <row r="160" spans="1:65" s="2" customFormat="1" ht="21.75" customHeight="1">
      <c r="A160" s="37"/>
      <c r="B160" s="38"/>
      <c r="C160" s="243" t="s">
        <v>344</v>
      </c>
      <c r="D160" s="243" t="s">
        <v>138</v>
      </c>
      <c r="E160" s="244" t="s">
        <v>542</v>
      </c>
      <c r="F160" s="245" t="s">
        <v>543</v>
      </c>
      <c r="G160" s="246" t="s">
        <v>141</v>
      </c>
      <c r="H160" s="247">
        <v>22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0.0001</v>
      </c>
      <c r="R160" s="253">
        <f>Q160*H160</f>
        <v>0.0022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179</v>
      </c>
      <c r="AT160" s="255" t="s">
        <v>138</v>
      </c>
      <c r="AU160" s="255" t="s">
        <v>85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179</v>
      </c>
      <c r="BM160" s="255" t="s">
        <v>544</v>
      </c>
    </row>
    <row r="161" spans="1:65" s="2" customFormat="1" ht="21.75" customHeight="1">
      <c r="A161" s="37"/>
      <c r="B161" s="38"/>
      <c r="C161" s="243" t="s">
        <v>348</v>
      </c>
      <c r="D161" s="243" t="s">
        <v>138</v>
      </c>
      <c r="E161" s="244" t="s">
        <v>545</v>
      </c>
      <c r="F161" s="245" t="s">
        <v>546</v>
      </c>
      <c r="G161" s="246" t="s">
        <v>141</v>
      </c>
      <c r="H161" s="247">
        <v>6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0.0003</v>
      </c>
      <c r="R161" s="253">
        <f>Q161*H161</f>
        <v>0.0018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179</v>
      </c>
      <c r="AT161" s="255" t="s">
        <v>138</v>
      </c>
      <c r="AU161" s="255" t="s">
        <v>85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179</v>
      </c>
      <c r="BM161" s="255" t="s">
        <v>547</v>
      </c>
    </row>
    <row r="162" spans="1:65" s="2" customFormat="1" ht="21.75" customHeight="1">
      <c r="A162" s="37"/>
      <c r="B162" s="38"/>
      <c r="C162" s="243" t="s">
        <v>352</v>
      </c>
      <c r="D162" s="243" t="s">
        <v>138</v>
      </c>
      <c r="E162" s="244" t="s">
        <v>548</v>
      </c>
      <c r="F162" s="245" t="s">
        <v>549</v>
      </c>
      <c r="G162" s="246" t="s">
        <v>141</v>
      </c>
      <c r="H162" s="247">
        <v>2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0.00011</v>
      </c>
      <c r="R162" s="253">
        <f>Q162*H162</f>
        <v>0.00022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179</v>
      </c>
      <c r="AT162" s="255" t="s">
        <v>138</v>
      </c>
      <c r="AU162" s="255" t="s">
        <v>85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179</v>
      </c>
      <c r="BM162" s="255" t="s">
        <v>550</v>
      </c>
    </row>
    <row r="163" spans="1:65" s="2" customFormat="1" ht="21.75" customHeight="1">
      <c r="A163" s="37"/>
      <c r="B163" s="38"/>
      <c r="C163" s="243" t="s">
        <v>376</v>
      </c>
      <c r="D163" s="243" t="s">
        <v>138</v>
      </c>
      <c r="E163" s="244" t="s">
        <v>551</v>
      </c>
      <c r="F163" s="245" t="s">
        <v>552</v>
      </c>
      <c r="G163" s="246" t="s">
        <v>141</v>
      </c>
      <c r="H163" s="247">
        <v>2</v>
      </c>
      <c r="I163" s="248"/>
      <c r="J163" s="249">
        <f>ROUND(I163*H163,0)</f>
        <v>0</v>
      </c>
      <c r="K163" s="250"/>
      <c r="L163" s="43"/>
      <c r="M163" s="251" t="s">
        <v>1</v>
      </c>
      <c r="N163" s="252" t="s">
        <v>41</v>
      </c>
      <c r="O163" s="90"/>
      <c r="P163" s="253">
        <f>O163*H163</f>
        <v>0</v>
      </c>
      <c r="Q163" s="253">
        <v>0.0002</v>
      </c>
      <c r="R163" s="253">
        <f>Q163*H163</f>
        <v>0.0004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179</v>
      </c>
      <c r="AT163" s="255" t="s">
        <v>138</v>
      </c>
      <c r="AU163" s="255" t="s">
        <v>85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179</v>
      </c>
      <c r="BM163" s="255" t="s">
        <v>553</v>
      </c>
    </row>
    <row r="164" spans="1:65" s="2" customFormat="1" ht="21.75" customHeight="1">
      <c r="A164" s="37"/>
      <c r="B164" s="38"/>
      <c r="C164" s="243" t="s">
        <v>381</v>
      </c>
      <c r="D164" s="243" t="s">
        <v>138</v>
      </c>
      <c r="E164" s="244" t="s">
        <v>554</v>
      </c>
      <c r="F164" s="245" t="s">
        <v>555</v>
      </c>
      <c r="G164" s="246" t="s">
        <v>141</v>
      </c>
      <c r="H164" s="247">
        <v>1</v>
      </c>
      <c r="I164" s="248"/>
      <c r="J164" s="249">
        <f>ROUND(I164*H164,0)</f>
        <v>0</v>
      </c>
      <c r="K164" s="250"/>
      <c r="L164" s="43"/>
      <c r="M164" s="251" t="s">
        <v>1</v>
      </c>
      <c r="N164" s="252" t="s">
        <v>41</v>
      </c>
      <c r="O164" s="90"/>
      <c r="P164" s="253">
        <f>O164*H164</f>
        <v>0</v>
      </c>
      <c r="Q164" s="253">
        <v>0.00022</v>
      </c>
      <c r="R164" s="253">
        <f>Q164*H164</f>
        <v>0.00022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179</v>
      </c>
      <c r="AT164" s="255" t="s">
        <v>138</v>
      </c>
      <c r="AU164" s="255" t="s">
        <v>85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179</v>
      </c>
      <c r="BM164" s="255" t="s">
        <v>556</v>
      </c>
    </row>
    <row r="165" spans="1:65" s="2" customFormat="1" ht="21.75" customHeight="1">
      <c r="A165" s="37"/>
      <c r="B165" s="38"/>
      <c r="C165" s="243" t="s">
        <v>387</v>
      </c>
      <c r="D165" s="243" t="s">
        <v>138</v>
      </c>
      <c r="E165" s="244" t="s">
        <v>557</v>
      </c>
      <c r="F165" s="245" t="s">
        <v>558</v>
      </c>
      <c r="G165" s="246" t="s">
        <v>141</v>
      </c>
      <c r="H165" s="247">
        <v>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0.00017</v>
      </c>
      <c r="R165" s="253">
        <f>Q165*H165</f>
        <v>0.00017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179</v>
      </c>
      <c r="AT165" s="255" t="s">
        <v>138</v>
      </c>
      <c r="AU165" s="255" t="s">
        <v>85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179</v>
      </c>
      <c r="BM165" s="255" t="s">
        <v>559</v>
      </c>
    </row>
    <row r="166" spans="1:65" s="2" customFormat="1" ht="21.75" customHeight="1">
      <c r="A166" s="37"/>
      <c r="B166" s="38"/>
      <c r="C166" s="243" t="s">
        <v>310</v>
      </c>
      <c r="D166" s="243" t="s">
        <v>138</v>
      </c>
      <c r="E166" s="244" t="s">
        <v>560</v>
      </c>
      <c r="F166" s="245" t="s">
        <v>561</v>
      </c>
      <c r="G166" s="246" t="s">
        <v>141</v>
      </c>
      <c r="H166" s="247">
        <v>1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0.00036</v>
      </c>
      <c r="R166" s="253">
        <f>Q166*H166</f>
        <v>0.00036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179</v>
      </c>
      <c r="AT166" s="255" t="s">
        <v>138</v>
      </c>
      <c r="AU166" s="255" t="s">
        <v>85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179</v>
      </c>
      <c r="BM166" s="255" t="s">
        <v>562</v>
      </c>
    </row>
    <row r="167" spans="1:65" s="2" customFormat="1" ht="16.5" customHeight="1">
      <c r="A167" s="37"/>
      <c r="B167" s="38"/>
      <c r="C167" s="243" t="s">
        <v>394</v>
      </c>
      <c r="D167" s="243" t="s">
        <v>138</v>
      </c>
      <c r="E167" s="244" t="s">
        <v>563</v>
      </c>
      <c r="F167" s="245" t="s">
        <v>564</v>
      </c>
      <c r="G167" s="246" t="s">
        <v>141</v>
      </c>
      <c r="H167" s="247">
        <v>6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0.00034</v>
      </c>
      <c r="R167" s="253">
        <f>Q167*H167</f>
        <v>0.00204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179</v>
      </c>
      <c r="AT167" s="255" t="s">
        <v>138</v>
      </c>
      <c r="AU167" s="255" t="s">
        <v>85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179</v>
      </c>
      <c r="BM167" s="255" t="s">
        <v>565</v>
      </c>
    </row>
    <row r="168" spans="1:65" s="2" customFormat="1" ht="16.5" customHeight="1">
      <c r="A168" s="37"/>
      <c r="B168" s="38"/>
      <c r="C168" s="243" t="s">
        <v>398</v>
      </c>
      <c r="D168" s="243" t="s">
        <v>138</v>
      </c>
      <c r="E168" s="244" t="s">
        <v>566</v>
      </c>
      <c r="F168" s="245" t="s">
        <v>567</v>
      </c>
      <c r="G168" s="246" t="s">
        <v>141</v>
      </c>
      <c r="H168" s="247">
        <v>1</v>
      </c>
      <c r="I168" s="248"/>
      <c r="J168" s="249">
        <f>ROUND(I168*H168,0)</f>
        <v>0</v>
      </c>
      <c r="K168" s="250"/>
      <c r="L168" s="43"/>
      <c r="M168" s="251" t="s">
        <v>1</v>
      </c>
      <c r="N168" s="252" t="s">
        <v>41</v>
      </c>
      <c r="O168" s="90"/>
      <c r="P168" s="253">
        <f>O168*H168</f>
        <v>0</v>
      </c>
      <c r="Q168" s="253">
        <v>0.0007</v>
      </c>
      <c r="R168" s="253">
        <f>Q168*H168</f>
        <v>0.0007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179</v>
      </c>
      <c r="AT168" s="255" t="s">
        <v>138</v>
      </c>
      <c r="AU168" s="255" t="s">
        <v>85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179</v>
      </c>
      <c r="BM168" s="255" t="s">
        <v>568</v>
      </c>
    </row>
    <row r="169" spans="1:65" s="2" customFormat="1" ht="21.75" customHeight="1">
      <c r="A169" s="37"/>
      <c r="B169" s="38"/>
      <c r="C169" s="243" t="s">
        <v>402</v>
      </c>
      <c r="D169" s="243" t="s">
        <v>138</v>
      </c>
      <c r="E169" s="244" t="s">
        <v>569</v>
      </c>
      <c r="F169" s="245" t="s">
        <v>570</v>
      </c>
      <c r="G169" s="246" t="s">
        <v>141</v>
      </c>
      <c r="H169" s="247">
        <v>2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0.00022</v>
      </c>
      <c r="R169" s="253">
        <f>Q169*H169</f>
        <v>0.00044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179</v>
      </c>
      <c r="AT169" s="255" t="s">
        <v>138</v>
      </c>
      <c r="AU169" s="255" t="s">
        <v>85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179</v>
      </c>
      <c r="BM169" s="255" t="s">
        <v>571</v>
      </c>
    </row>
    <row r="170" spans="1:65" s="2" customFormat="1" ht="21.75" customHeight="1">
      <c r="A170" s="37"/>
      <c r="B170" s="38"/>
      <c r="C170" s="243" t="s">
        <v>406</v>
      </c>
      <c r="D170" s="243" t="s">
        <v>138</v>
      </c>
      <c r="E170" s="244" t="s">
        <v>572</v>
      </c>
      <c r="F170" s="245" t="s">
        <v>573</v>
      </c>
      <c r="G170" s="246" t="s">
        <v>141</v>
      </c>
      <c r="H170" s="247">
        <v>1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0.00043</v>
      </c>
      <c r="R170" s="253">
        <f>Q170*H170</f>
        <v>0.00043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179</v>
      </c>
      <c r="AT170" s="255" t="s">
        <v>138</v>
      </c>
      <c r="AU170" s="255" t="s">
        <v>85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179</v>
      </c>
      <c r="BM170" s="255" t="s">
        <v>574</v>
      </c>
    </row>
    <row r="171" spans="1:65" s="2" customFormat="1" ht="16.5" customHeight="1">
      <c r="A171" s="37"/>
      <c r="B171" s="38"/>
      <c r="C171" s="243" t="s">
        <v>413</v>
      </c>
      <c r="D171" s="243" t="s">
        <v>138</v>
      </c>
      <c r="E171" s="244" t="s">
        <v>575</v>
      </c>
      <c r="F171" s="245" t="s">
        <v>576</v>
      </c>
      <c r="G171" s="246" t="s">
        <v>141</v>
      </c>
      <c r="H171" s="247">
        <v>1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2E-05</v>
      </c>
      <c r="R171" s="253">
        <f>Q171*H171</f>
        <v>2E-05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179</v>
      </c>
      <c r="AT171" s="255" t="s">
        <v>138</v>
      </c>
      <c r="AU171" s="255" t="s">
        <v>85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179</v>
      </c>
      <c r="BM171" s="255" t="s">
        <v>577</v>
      </c>
    </row>
    <row r="172" spans="1:65" s="2" customFormat="1" ht="16.5" customHeight="1">
      <c r="A172" s="37"/>
      <c r="B172" s="38"/>
      <c r="C172" s="243" t="s">
        <v>418</v>
      </c>
      <c r="D172" s="243" t="s">
        <v>138</v>
      </c>
      <c r="E172" s="244" t="s">
        <v>578</v>
      </c>
      <c r="F172" s="245" t="s">
        <v>579</v>
      </c>
      <c r="G172" s="246" t="s">
        <v>141</v>
      </c>
      <c r="H172" s="247">
        <v>1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2E-05</v>
      </c>
      <c r="R172" s="253">
        <f>Q172*H172</f>
        <v>2E-05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179</v>
      </c>
      <c r="AT172" s="255" t="s">
        <v>138</v>
      </c>
      <c r="AU172" s="255" t="s">
        <v>85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179</v>
      </c>
      <c r="BM172" s="255" t="s">
        <v>580</v>
      </c>
    </row>
    <row r="173" spans="1:65" s="2" customFormat="1" ht="33" customHeight="1">
      <c r="A173" s="37"/>
      <c r="B173" s="38"/>
      <c r="C173" s="243" t="s">
        <v>422</v>
      </c>
      <c r="D173" s="243" t="s">
        <v>138</v>
      </c>
      <c r="E173" s="244" t="s">
        <v>581</v>
      </c>
      <c r="F173" s="245" t="s">
        <v>582</v>
      </c>
      <c r="G173" s="246" t="s">
        <v>273</v>
      </c>
      <c r="H173" s="247">
        <v>1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179</v>
      </c>
      <c r="AT173" s="255" t="s">
        <v>138</v>
      </c>
      <c r="AU173" s="255" t="s">
        <v>85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179</v>
      </c>
      <c r="BM173" s="255" t="s">
        <v>583</v>
      </c>
    </row>
    <row r="174" spans="1:65" s="2" customFormat="1" ht="21.75" customHeight="1">
      <c r="A174" s="37"/>
      <c r="B174" s="38"/>
      <c r="C174" s="243" t="s">
        <v>426</v>
      </c>
      <c r="D174" s="243" t="s">
        <v>138</v>
      </c>
      <c r="E174" s="244" t="s">
        <v>584</v>
      </c>
      <c r="F174" s="245" t="s">
        <v>585</v>
      </c>
      <c r="G174" s="246" t="s">
        <v>493</v>
      </c>
      <c r="H174" s="278"/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179</v>
      </c>
      <c r="AT174" s="255" t="s">
        <v>138</v>
      </c>
      <c r="AU174" s="255" t="s">
        <v>85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179</v>
      </c>
      <c r="BM174" s="255" t="s">
        <v>586</v>
      </c>
    </row>
    <row r="175" spans="1:63" s="12" customFormat="1" ht="22.8" customHeight="1">
      <c r="A175" s="12"/>
      <c r="B175" s="227"/>
      <c r="C175" s="228"/>
      <c r="D175" s="229" t="s">
        <v>75</v>
      </c>
      <c r="E175" s="241" t="s">
        <v>172</v>
      </c>
      <c r="F175" s="241" t="s">
        <v>173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SUM(P176:P192)</f>
        <v>0</v>
      </c>
      <c r="Q175" s="235"/>
      <c r="R175" s="236">
        <f>SUM(R176:R192)</f>
        <v>0</v>
      </c>
      <c r="S175" s="235"/>
      <c r="T175" s="237">
        <f>SUM(T176:T192)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85</v>
      </c>
      <c r="AT175" s="239" t="s">
        <v>75</v>
      </c>
      <c r="AU175" s="239" t="s">
        <v>8</v>
      </c>
      <c r="AY175" s="238" t="s">
        <v>135</v>
      </c>
      <c r="BK175" s="240">
        <f>SUM(BK176:BK192)</f>
        <v>0</v>
      </c>
    </row>
    <row r="176" spans="1:65" s="2" customFormat="1" ht="21.75" customHeight="1">
      <c r="A176" s="37"/>
      <c r="B176" s="38"/>
      <c r="C176" s="243" t="s">
        <v>432</v>
      </c>
      <c r="D176" s="243" t="s">
        <v>138</v>
      </c>
      <c r="E176" s="244" t="s">
        <v>587</v>
      </c>
      <c r="F176" s="245" t="s">
        <v>588</v>
      </c>
      <c r="G176" s="246" t="s">
        <v>273</v>
      </c>
      <c r="H176" s="247">
        <v>2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142</v>
      </c>
      <c r="AT176" s="255" t="s">
        <v>138</v>
      </c>
      <c r="AU176" s="255" t="s">
        <v>85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142</v>
      </c>
      <c r="BM176" s="255" t="s">
        <v>589</v>
      </c>
    </row>
    <row r="177" spans="1:65" s="2" customFormat="1" ht="33" customHeight="1">
      <c r="A177" s="37"/>
      <c r="B177" s="38"/>
      <c r="C177" s="243" t="s">
        <v>438</v>
      </c>
      <c r="D177" s="243" t="s">
        <v>138</v>
      </c>
      <c r="E177" s="244" t="s">
        <v>590</v>
      </c>
      <c r="F177" s="245" t="s">
        <v>591</v>
      </c>
      <c r="G177" s="246" t="s">
        <v>273</v>
      </c>
      <c r="H177" s="247">
        <v>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85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592</v>
      </c>
    </row>
    <row r="178" spans="1:65" s="2" customFormat="1" ht="21.75" customHeight="1">
      <c r="A178" s="37"/>
      <c r="B178" s="38"/>
      <c r="C178" s="243" t="s">
        <v>448</v>
      </c>
      <c r="D178" s="243" t="s">
        <v>138</v>
      </c>
      <c r="E178" s="244" t="s">
        <v>593</v>
      </c>
      <c r="F178" s="245" t="s">
        <v>594</v>
      </c>
      <c r="G178" s="246" t="s">
        <v>273</v>
      </c>
      <c r="H178" s="247">
        <v>1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142</v>
      </c>
      <c r="AT178" s="255" t="s">
        <v>138</v>
      </c>
      <c r="AU178" s="255" t="s">
        <v>85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142</v>
      </c>
      <c r="BM178" s="255" t="s">
        <v>595</v>
      </c>
    </row>
    <row r="179" spans="1:65" s="2" customFormat="1" ht="21.75" customHeight="1">
      <c r="A179" s="37"/>
      <c r="B179" s="38"/>
      <c r="C179" s="243" t="s">
        <v>596</v>
      </c>
      <c r="D179" s="243" t="s">
        <v>138</v>
      </c>
      <c r="E179" s="244" t="s">
        <v>597</v>
      </c>
      <c r="F179" s="245" t="s">
        <v>598</v>
      </c>
      <c r="G179" s="246" t="s">
        <v>273</v>
      </c>
      <c r="H179" s="247">
        <v>1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142</v>
      </c>
      <c r="AT179" s="255" t="s">
        <v>138</v>
      </c>
      <c r="AU179" s="255" t="s">
        <v>85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142</v>
      </c>
      <c r="BM179" s="255" t="s">
        <v>599</v>
      </c>
    </row>
    <row r="180" spans="1:65" s="2" customFormat="1" ht="16.5" customHeight="1">
      <c r="A180" s="37"/>
      <c r="B180" s="38"/>
      <c r="C180" s="243" t="s">
        <v>372</v>
      </c>
      <c r="D180" s="243" t="s">
        <v>138</v>
      </c>
      <c r="E180" s="244" t="s">
        <v>600</v>
      </c>
      <c r="F180" s="245" t="s">
        <v>601</v>
      </c>
      <c r="G180" s="246" t="s">
        <v>273</v>
      </c>
      <c r="H180" s="247">
        <v>2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85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602</v>
      </c>
    </row>
    <row r="181" spans="1:65" s="2" customFormat="1" ht="21.75" customHeight="1">
      <c r="A181" s="37"/>
      <c r="B181" s="38"/>
      <c r="C181" s="243" t="s">
        <v>364</v>
      </c>
      <c r="D181" s="243" t="s">
        <v>138</v>
      </c>
      <c r="E181" s="244" t="s">
        <v>603</v>
      </c>
      <c r="F181" s="245" t="s">
        <v>604</v>
      </c>
      <c r="G181" s="246" t="s">
        <v>273</v>
      </c>
      <c r="H181" s="247">
        <v>2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85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605</v>
      </c>
    </row>
    <row r="182" spans="1:65" s="2" customFormat="1" ht="21.75" customHeight="1">
      <c r="A182" s="37"/>
      <c r="B182" s="38"/>
      <c r="C182" s="243" t="s">
        <v>368</v>
      </c>
      <c r="D182" s="243" t="s">
        <v>138</v>
      </c>
      <c r="E182" s="244" t="s">
        <v>606</v>
      </c>
      <c r="F182" s="245" t="s">
        <v>607</v>
      </c>
      <c r="G182" s="246" t="s">
        <v>273</v>
      </c>
      <c r="H182" s="247">
        <v>7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85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608</v>
      </c>
    </row>
    <row r="183" spans="1:65" s="2" customFormat="1" ht="21.75" customHeight="1">
      <c r="A183" s="37"/>
      <c r="B183" s="38"/>
      <c r="C183" s="243" t="s">
        <v>356</v>
      </c>
      <c r="D183" s="243" t="s">
        <v>138</v>
      </c>
      <c r="E183" s="244" t="s">
        <v>609</v>
      </c>
      <c r="F183" s="245" t="s">
        <v>610</v>
      </c>
      <c r="G183" s="246" t="s">
        <v>273</v>
      </c>
      <c r="H183" s="247">
        <v>1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85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611</v>
      </c>
    </row>
    <row r="184" spans="1:65" s="2" customFormat="1" ht="21.75" customHeight="1">
      <c r="A184" s="37"/>
      <c r="B184" s="38"/>
      <c r="C184" s="243" t="s">
        <v>360</v>
      </c>
      <c r="D184" s="243" t="s">
        <v>138</v>
      </c>
      <c r="E184" s="244" t="s">
        <v>612</v>
      </c>
      <c r="F184" s="245" t="s">
        <v>613</v>
      </c>
      <c r="G184" s="246" t="s">
        <v>273</v>
      </c>
      <c r="H184" s="247">
        <v>1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142</v>
      </c>
      <c r="AT184" s="255" t="s">
        <v>138</v>
      </c>
      <c r="AU184" s="255" t="s">
        <v>85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142</v>
      </c>
      <c r="BM184" s="255" t="s">
        <v>614</v>
      </c>
    </row>
    <row r="185" spans="1:65" s="2" customFormat="1" ht="16.5" customHeight="1">
      <c r="A185" s="37"/>
      <c r="B185" s="38"/>
      <c r="C185" s="243" t="s">
        <v>270</v>
      </c>
      <c r="D185" s="243" t="s">
        <v>138</v>
      </c>
      <c r="E185" s="244" t="s">
        <v>615</v>
      </c>
      <c r="F185" s="245" t="s">
        <v>616</v>
      </c>
      <c r="G185" s="246" t="s">
        <v>273</v>
      </c>
      <c r="H185" s="247">
        <v>2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85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617</v>
      </c>
    </row>
    <row r="186" spans="1:65" s="2" customFormat="1" ht="21.75" customHeight="1">
      <c r="A186" s="37"/>
      <c r="B186" s="38"/>
      <c r="C186" s="243" t="s">
        <v>275</v>
      </c>
      <c r="D186" s="243" t="s">
        <v>138</v>
      </c>
      <c r="E186" s="244" t="s">
        <v>618</v>
      </c>
      <c r="F186" s="245" t="s">
        <v>619</v>
      </c>
      <c r="G186" s="246" t="s">
        <v>273</v>
      </c>
      <c r="H186" s="247">
        <v>1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142</v>
      </c>
      <c r="AT186" s="255" t="s">
        <v>138</v>
      </c>
      <c r="AU186" s="255" t="s">
        <v>85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142</v>
      </c>
      <c r="BM186" s="255" t="s">
        <v>620</v>
      </c>
    </row>
    <row r="187" spans="1:65" s="2" customFormat="1" ht="21.75" customHeight="1">
      <c r="A187" s="37"/>
      <c r="B187" s="38"/>
      <c r="C187" s="243" t="s">
        <v>279</v>
      </c>
      <c r="D187" s="243" t="s">
        <v>138</v>
      </c>
      <c r="E187" s="244" t="s">
        <v>621</v>
      </c>
      <c r="F187" s="245" t="s">
        <v>622</v>
      </c>
      <c r="G187" s="246" t="s">
        <v>273</v>
      </c>
      <c r="H187" s="247">
        <v>1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85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623</v>
      </c>
    </row>
    <row r="188" spans="1:65" s="2" customFormat="1" ht="16.5" customHeight="1">
      <c r="A188" s="37"/>
      <c r="B188" s="38"/>
      <c r="C188" s="243" t="s">
        <v>316</v>
      </c>
      <c r="D188" s="243" t="s">
        <v>138</v>
      </c>
      <c r="E188" s="244" t="s">
        <v>624</v>
      </c>
      <c r="F188" s="245" t="s">
        <v>625</v>
      </c>
      <c r="G188" s="246" t="s">
        <v>273</v>
      </c>
      <c r="H188" s="247">
        <v>1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85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626</v>
      </c>
    </row>
    <row r="189" spans="1:65" s="2" customFormat="1" ht="16.5" customHeight="1">
      <c r="A189" s="37"/>
      <c r="B189" s="38"/>
      <c r="C189" s="243" t="s">
        <v>320</v>
      </c>
      <c r="D189" s="243" t="s">
        <v>138</v>
      </c>
      <c r="E189" s="244" t="s">
        <v>627</v>
      </c>
      <c r="F189" s="245" t="s">
        <v>628</v>
      </c>
      <c r="G189" s="246" t="s">
        <v>273</v>
      </c>
      <c r="H189" s="247">
        <v>1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85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629</v>
      </c>
    </row>
    <row r="190" spans="1:65" s="2" customFormat="1" ht="16.5" customHeight="1">
      <c r="A190" s="37"/>
      <c r="B190" s="38"/>
      <c r="C190" s="243" t="s">
        <v>324</v>
      </c>
      <c r="D190" s="243" t="s">
        <v>138</v>
      </c>
      <c r="E190" s="244" t="s">
        <v>630</v>
      </c>
      <c r="F190" s="245" t="s">
        <v>631</v>
      </c>
      <c r="G190" s="246" t="s">
        <v>273</v>
      </c>
      <c r="H190" s="247">
        <v>1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85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632</v>
      </c>
    </row>
    <row r="191" spans="1:65" s="2" customFormat="1" ht="33.75" customHeight="1">
      <c r="A191" s="37"/>
      <c r="B191" s="38"/>
      <c r="C191" s="243" t="s">
        <v>328</v>
      </c>
      <c r="D191" s="243" t="s">
        <v>138</v>
      </c>
      <c r="E191" s="244" t="s">
        <v>633</v>
      </c>
      <c r="F191" s="245" t="s">
        <v>634</v>
      </c>
      <c r="G191" s="246" t="s">
        <v>141</v>
      </c>
      <c r="H191" s="247">
        <v>1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85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635</v>
      </c>
    </row>
    <row r="192" spans="1:65" s="2" customFormat="1" ht="16.5" customHeight="1">
      <c r="A192" s="37"/>
      <c r="B192" s="38"/>
      <c r="C192" s="243" t="s">
        <v>636</v>
      </c>
      <c r="D192" s="243" t="s">
        <v>138</v>
      </c>
      <c r="E192" s="244" t="s">
        <v>637</v>
      </c>
      <c r="F192" s="245" t="s">
        <v>638</v>
      </c>
      <c r="G192" s="246" t="s">
        <v>141</v>
      </c>
      <c r="H192" s="247">
        <v>1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142</v>
      </c>
      <c r="AT192" s="255" t="s">
        <v>138</v>
      </c>
      <c r="AU192" s="255" t="s">
        <v>85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142</v>
      </c>
      <c r="BM192" s="255" t="s">
        <v>639</v>
      </c>
    </row>
    <row r="193" spans="1:63" s="12" customFormat="1" ht="22.8" customHeight="1">
      <c r="A193" s="12"/>
      <c r="B193" s="227"/>
      <c r="C193" s="228"/>
      <c r="D193" s="229" t="s">
        <v>75</v>
      </c>
      <c r="E193" s="241" t="s">
        <v>640</v>
      </c>
      <c r="F193" s="241" t="s">
        <v>641</v>
      </c>
      <c r="G193" s="228"/>
      <c r="H193" s="228"/>
      <c r="I193" s="231"/>
      <c r="J193" s="242">
        <f>BK193</f>
        <v>0</v>
      </c>
      <c r="K193" s="228"/>
      <c r="L193" s="233"/>
      <c r="M193" s="234"/>
      <c r="N193" s="235"/>
      <c r="O193" s="235"/>
      <c r="P193" s="236">
        <f>SUM(P194:P212)</f>
        <v>0</v>
      </c>
      <c r="Q193" s="235"/>
      <c r="R193" s="236">
        <f>SUM(R194:R212)</f>
        <v>0.08636999999999999</v>
      </c>
      <c r="S193" s="235"/>
      <c r="T193" s="237">
        <f>SUM(T194:T212)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85</v>
      </c>
      <c r="AT193" s="239" t="s">
        <v>75</v>
      </c>
      <c r="AU193" s="239" t="s">
        <v>8</v>
      </c>
      <c r="AY193" s="238" t="s">
        <v>135</v>
      </c>
      <c r="BK193" s="240">
        <f>SUM(BK194:BK212)</f>
        <v>0</v>
      </c>
    </row>
    <row r="194" spans="1:65" s="2" customFormat="1" ht="21.75" customHeight="1">
      <c r="A194" s="37"/>
      <c r="B194" s="38"/>
      <c r="C194" s="243" t="s">
        <v>642</v>
      </c>
      <c r="D194" s="243" t="s">
        <v>138</v>
      </c>
      <c r="E194" s="244" t="s">
        <v>643</v>
      </c>
      <c r="F194" s="245" t="s">
        <v>644</v>
      </c>
      <c r="G194" s="246" t="s">
        <v>273</v>
      </c>
      <c r="H194" s="247">
        <v>1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179</v>
      </c>
      <c r="AT194" s="255" t="s">
        <v>138</v>
      </c>
      <c r="AU194" s="255" t="s">
        <v>85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179</v>
      </c>
      <c r="BM194" s="255" t="s">
        <v>645</v>
      </c>
    </row>
    <row r="195" spans="1:65" s="2" customFormat="1" ht="16.5" customHeight="1">
      <c r="A195" s="37"/>
      <c r="B195" s="38"/>
      <c r="C195" s="243" t="s">
        <v>646</v>
      </c>
      <c r="D195" s="243" t="s">
        <v>138</v>
      </c>
      <c r="E195" s="244" t="s">
        <v>647</v>
      </c>
      <c r="F195" s="245" t="s">
        <v>648</v>
      </c>
      <c r="G195" s="246" t="s">
        <v>273</v>
      </c>
      <c r="H195" s="247">
        <v>1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179</v>
      </c>
      <c r="AT195" s="255" t="s">
        <v>138</v>
      </c>
      <c r="AU195" s="255" t="s">
        <v>85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179</v>
      </c>
      <c r="BM195" s="255" t="s">
        <v>649</v>
      </c>
    </row>
    <row r="196" spans="1:65" s="2" customFormat="1" ht="21.75" customHeight="1">
      <c r="A196" s="37"/>
      <c r="B196" s="38"/>
      <c r="C196" s="243" t="s">
        <v>650</v>
      </c>
      <c r="D196" s="243" t="s">
        <v>138</v>
      </c>
      <c r="E196" s="244" t="s">
        <v>651</v>
      </c>
      <c r="F196" s="245" t="s">
        <v>652</v>
      </c>
      <c r="G196" s="246" t="s">
        <v>273</v>
      </c>
      <c r="H196" s="247">
        <v>1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179</v>
      </c>
      <c r="AT196" s="255" t="s">
        <v>138</v>
      </c>
      <c r="AU196" s="255" t="s">
        <v>85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179</v>
      </c>
      <c r="BM196" s="255" t="s">
        <v>653</v>
      </c>
    </row>
    <row r="197" spans="1:65" s="2" customFormat="1" ht="21.75" customHeight="1">
      <c r="A197" s="37"/>
      <c r="B197" s="38"/>
      <c r="C197" s="243" t="s">
        <v>654</v>
      </c>
      <c r="D197" s="243" t="s">
        <v>138</v>
      </c>
      <c r="E197" s="244" t="s">
        <v>655</v>
      </c>
      <c r="F197" s="245" t="s">
        <v>656</v>
      </c>
      <c r="G197" s="246" t="s">
        <v>273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179</v>
      </c>
      <c r="AT197" s="255" t="s">
        <v>138</v>
      </c>
      <c r="AU197" s="255" t="s">
        <v>85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179</v>
      </c>
      <c r="BM197" s="255" t="s">
        <v>657</v>
      </c>
    </row>
    <row r="198" spans="1:65" s="2" customFormat="1" ht="16.5" customHeight="1">
      <c r="A198" s="37"/>
      <c r="B198" s="38"/>
      <c r="C198" s="243" t="s">
        <v>658</v>
      </c>
      <c r="D198" s="243" t="s">
        <v>138</v>
      </c>
      <c r="E198" s="244" t="s">
        <v>659</v>
      </c>
      <c r="F198" s="245" t="s">
        <v>660</v>
      </c>
      <c r="G198" s="246" t="s">
        <v>273</v>
      </c>
      <c r="H198" s="247">
        <v>1</v>
      </c>
      <c r="I198" s="248"/>
      <c r="J198" s="249">
        <f>ROUND(I198*H198,0)</f>
        <v>0</v>
      </c>
      <c r="K198" s="250"/>
      <c r="L198" s="43"/>
      <c r="M198" s="251" t="s">
        <v>1</v>
      </c>
      <c r="N198" s="252" t="s">
        <v>41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179</v>
      </c>
      <c r="AT198" s="255" t="s">
        <v>138</v>
      </c>
      <c r="AU198" s="255" t="s">
        <v>85</v>
      </c>
      <c r="AY198" s="16" t="s">
        <v>135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</v>
      </c>
      <c r="BK198" s="256">
        <f>ROUND(I198*H198,0)</f>
        <v>0</v>
      </c>
      <c r="BL198" s="16" t="s">
        <v>179</v>
      </c>
      <c r="BM198" s="255" t="s">
        <v>661</v>
      </c>
    </row>
    <row r="199" spans="1:65" s="2" customFormat="1" ht="16.5" customHeight="1">
      <c r="A199" s="37"/>
      <c r="B199" s="38"/>
      <c r="C199" s="243" t="s">
        <v>662</v>
      </c>
      <c r="D199" s="243" t="s">
        <v>138</v>
      </c>
      <c r="E199" s="244" t="s">
        <v>663</v>
      </c>
      <c r="F199" s="245" t="s">
        <v>664</v>
      </c>
      <c r="G199" s="246" t="s">
        <v>273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179</v>
      </c>
      <c r="AT199" s="255" t="s">
        <v>138</v>
      </c>
      <c r="AU199" s="255" t="s">
        <v>85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179</v>
      </c>
      <c r="BM199" s="255" t="s">
        <v>665</v>
      </c>
    </row>
    <row r="200" spans="1:65" s="2" customFormat="1" ht="16.5" customHeight="1">
      <c r="A200" s="37"/>
      <c r="B200" s="38"/>
      <c r="C200" s="243" t="s">
        <v>416</v>
      </c>
      <c r="D200" s="243" t="s">
        <v>138</v>
      </c>
      <c r="E200" s="244" t="s">
        <v>666</v>
      </c>
      <c r="F200" s="245" t="s">
        <v>667</v>
      </c>
      <c r="G200" s="246" t="s">
        <v>273</v>
      </c>
      <c r="H200" s="247">
        <v>1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179</v>
      </c>
      <c r="AT200" s="255" t="s">
        <v>138</v>
      </c>
      <c r="AU200" s="255" t="s">
        <v>85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179</v>
      </c>
      <c r="BM200" s="255" t="s">
        <v>668</v>
      </c>
    </row>
    <row r="201" spans="1:65" s="2" customFormat="1" ht="21.75" customHeight="1">
      <c r="A201" s="37"/>
      <c r="B201" s="38"/>
      <c r="C201" s="243" t="s">
        <v>669</v>
      </c>
      <c r="D201" s="243" t="s">
        <v>138</v>
      </c>
      <c r="E201" s="244" t="s">
        <v>670</v>
      </c>
      <c r="F201" s="245" t="s">
        <v>671</v>
      </c>
      <c r="G201" s="246" t="s">
        <v>273</v>
      </c>
      <c r="H201" s="247">
        <v>1</v>
      </c>
      <c r="I201" s="248"/>
      <c r="J201" s="249">
        <f>ROUND(I201*H201,0)</f>
        <v>0</v>
      </c>
      <c r="K201" s="250"/>
      <c r="L201" s="43"/>
      <c r="M201" s="251" t="s">
        <v>1</v>
      </c>
      <c r="N201" s="252" t="s">
        <v>41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179</v>
      </c>
      <c r="AT201" s="255" t="s">
        <v>138</v>
      </c>
      <c r="AU201" s="255" t="s">
        <v>85</v>
      </c>
      <c r="AY201" s="16" t="s">
        <v>135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</v>
      </c>
      <c r="BK201" s="256">
        <f>ROUND(I201*H201,0)</f>
        <v>0</v>
      </c>
      <c r="BL201" s="16" t="s">
        <v>179</v>
      </c>
      <c r="BM201" s="255" t="s">
        <v>672</v>
      </c>
    </row>
    <row r="202" spans="1:65" s="2" customFormat="1" ht="21.75" customHeight="1">
      <c r="A202" s="37"/>
      <c r="B202" s="38"/>
      <c r="C202" s="243" t="s">
        <v>673</v>
      </c>
      <c r="D202" s="243" t="s">
        <v>138</v>
      </c>
      <c r="E202" s="244" t="s">
        <v>674</v>
      </c>
      <c r="F202" s="245" t="s">
        <v>675</v>
      </c>
      <c r="G202" s="246" t="s">
        <v>273</v>
      </c>
      <c r="H202" s="247">
        <v>1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85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676</v>
      </c>
    </row>
    <row r="203" spans="1:65" s="2" customFormat="1" ht="16.5" customHeight="1">
      <c r="A203" s="37"/>
      <c r="B203" s="38"/>
      <c r="C203" s="243" t="s">
        <v>677</v>
      </c>
      <c r="D203" s="243" t="s">
        <v>138</v>
      </c>
      <c r="E203" s="244" t="s">
        <v>678</v>
      </c>
      <c r="F203" s="245" t="s">
        <v>679</v>
      </c>
      <c r="G203" s="246" t="s">
        <v>273</v>
      </c>
      <c r="H203" s="247">
        <v>2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85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680</v>
      </c>
    </row>
    <row r="204" spans="1:65" s="2" customFormat="1" ht="21.75" customHeight="1">
      <c r="A204" s="37"/>
      <c r="B204" s="38"/>
      <c r="C204" s="243" t="s">
        <v>681</v>
      </c>
      <c r="D204" s="243" t="s">
        <v>138</v>
      </c>
      <c r="E204" s="244" t="s">
        <v>682</v>
      </c>
      <c r="F204" s="245" t="s">
        <v>683</v>
      </c>
      <c r="G204" s="246" t="s">
        <v>141</v>
      </c>
      <c r="H204" s="247">
        <v>2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0.03181</v>
      </c>
      <c r="R204" s="253">
        <f>Q204*H204</f>
        <v>0.06362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85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684</v>
      </c>
    </row>
    <row r="205" spans="1:65" s="2" customFormat="1" ht="21.75" customHeight="1">
      <c r="A205" s="37"/>
      <c r="B205" s="38"/>
      <c r="C205" s="243" t="s">
        <v>685</v>
      </c>
      <c r="D205" s="243" t="s">
        <v>138</v>
      </c>
      <c r="E205" s="244" t="s">
        <v>686</v>
      </c>
      <c r="F205" s="245" t="s">
        <v>687</v>
      </c>
      <c r="G205" s="246" t="s">
        <v>141</v>
      </c>
      <c r="H205" s="247">
        <v>1</v>
      </c>
      <c r="I205" s="248"/>
      <c r="J205" s="249">
        <f>ROUND(I205*H205,0)</f>
        <v>0</v>
      </c>
      <c r="K205" s="250"/>
      <c r="L205" s="43"/>
      <c r="M205" s="251" t="s">
        <v>1</v>
      </c>
      <c r="N205" s="252" t="s">
        <v>41</v>
      </c>
      <c r="O205" s="90"/>
      <c r="P205" s="253">
        <f>O205*H205</f>
        <v>0</v>
      </c>
      <c r="Q205" s="253">
        <v>0.00792</v>
      </c>
      <c r="R205" s="253">
        <f>Q205*H205</f>
        <v>0.00792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179</v>
      </c>
      <c r="AT205" s="255" t="s">
        <v>138</v>
      </c>
      <c r="AU205" s="255" t="s">
        <v>85</v>
      </c>
      <c r="AY205" s="16" t="s">
        <v>135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</v>
      </c>
      <c r="BK205" s="256">
        <f>ROUND(I205*H205,0)</f>
        <v>0</v>
      </c>
      <c r="BL205" s="16" t="s">
        <v>179</v>
      </c>
      <c r="BM205" s="255" t="s">
        <v>688</v>
      </c>
    </row>
    <row r="206" spans="1:65" s="2" customFormat="1" ht="21.75" customHeight="1">
      <c r="A206" s="37"/>
      <c r="B206" s="38"/>
      <c r="C206" s="243" t="s">
        <v>689</v>
      </c>
      <c r="D206" s="243" t="s">
        <v>138</v>
      </c>
      <c r="E206" s="244" t="s">
        <v>690</v>
      </c>
      <c r="F206" s="245" t="s">
        <v>691</v>
      </c>
      <c r="G206" s="246" t="s">
        <v>141</v>
      </c>
      <c r="H206" s="247">
        <v>6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0.00078</v>
      </c>
      <c r="R206" s="253">
        <f>Q206*H206</f>
        <v>0.00468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85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692</v>
      </c>
    </row>
    <row r="207" spans="1:65" s="2" customFormat="1" ht="21.75" customHeight="1">
      <c r="A207" s="37"/>
      <c r="B207" s="38"/>
      <c r="C207" s="243" t="s">
        <v>693</v>
      </c>
      <c r="D207" s="243" t="s">
        <v>138</v>
      </c>
      <c r="E207" s="244" t="s">
        <v>694</v>
      </c>
      <c r="F207" s="245" t="s">
        <v>695</v>
      </c>
      <c r="G207" s="246" t="s">
        <v>141</v>
      </c>
      <c r="H207" s="247">
        <v>2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0.00138</v>
      </c>
      <c r="R207" s="253">
        <f>Q207*H207</f>
        <v>0.00276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85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696</v>
      </c>
    </row>
    <row r="208" spans="1:65" s="2" customFormat="1" ht="21.75" customHeight="1">
      <c r="A208" s="37"/>
      <c r="B208" s="38"/>
      <c r="C208" s="243" t="s">
        <v>697</v>
      </c>
      <c r="D208" s="243" t="s">
        <v>138</v>
      </c>
      <c r="E208" s="244" t="s">
        <v>698</v>
      </c>
      <c r="F208" s="245" t="s">
        <v>699</v>
      </c>
      <c r="G208" s="246" t="s">
        <v>141</v>
      </c>
      <c r="H208" s="247">
        <v>2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0.00242</v>
      </c>
      <c r="R208" s="253">
        <f>Q208*H208</f>
        <v>0.00484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85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700</v>
      </c>
    </row>
    <row r="209" spans="1:65" s="2" customFormat="1" ht="21.75" customHeight="1">
      <c r="A209" s="37"/>
      <c r="B209" s="38"/>
      <c r="C209" s="243" t="s">
        <v>701</v>
      </c>
      <c r="D209" s="243" t="s">
        <v>138</v>
      </c>
      <c r="E209" s="244" t="s">
        <v>702</v>
      </c>
      <c r="F209" s="245" t="s">
        <v>703</v>
      </c>
      <c r="G209" s="246" t="s">
        <v>273</v>
      </c>
      <c r="H209" s="247">
        <v>2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0.00068</v>
      </c>
      <c r="R209" s="253">
        <f>Q209*H209</f>
        <v>0.00136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85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704</v>
      </c>
    </row>
    <row r="210" spans="1:65" s="2" customFormat="1" ht="21.75" customHeight="1">
      <c r="A210" s="37"/>
      <c r="B210" s="38"/>
      <c r="C210" s="243" t="s">
        <v>705</v>
      </c>
      <c r="D210" s="243" t="s">
        <v>138</v>
      </c>
      <c r="E210" s="244" t="s">
        <v>706</v>
      </c>
      <c r="F210" s="245" t="s">
        <v>707</v>
      </c>
      <c r="G210" s="246" t="s">
        <v>273</v>
      </c>
      <c r="H210" s="247">
        <v>1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0.00119</v>
      </c>
      <c r="R210" s="253">
        <f>Q210*H210</f>
        <v>0.00119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85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708</v>
      </c>
    </row>
    <row r="211" spans="1:65" s="2" customFormat="1" ht="21.75" customHeight="1">
      <c r="A211" s="37"/>
      <c r="B211" s="38"/>
      <c r="C211" s="243" t="s">
        <v>709</v>
      </c>
      <c r="D211" s="243" t="s">
        <v>138</v>
      </c>
      <c r="E211" s="244" t="s">
        <v>710</v>
      </c>
      <c r="F211" s="245" t="s">
        <v>711</v>
      </c>
      <c r="G211" s="246" t="s">
        <v>273</v>
      </c>
      <c r="H211" s="247">
        <v>1</v>
      </c>
      <c r="I211" s="248"/>
      <c r="J211" s="249">
        <f>ROUND(I211*H211,0)</f>
        <v>0</v>
      </c>
      <c r="K211" s="250"/>
      <c r="L211" s="43"/>
      <c r="M211" s="251" t="s">
        <v>1</v>
      </c>
      <c r="N211" s="252" t="s">
        <v>41</v>
      </c>
      <c r="O211" s="90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179</v>
      </c>
      <c r="AT211" s="255" t="s">
        <v>138</v>
      </c>
      <c r="AU211" s="255" t="s">
        <v>85</v>
      </c>
      <c r="AY211" s="16" t="s">
        <v>135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</v>
      </c>
      <c r="BK211" s="256">
        <f>ROUND(I211*H211,0)</f>
        <v>0</v>
      </c>
      <c r="BL211" s="16" t="s">
        <v>179</v>
      </c>
      <c r="BM211" s="255" t="s">
        <v>712</v>
      </c>
    </row>
    <row r="212" spans="1:65" s="2" customFormat="1" ht="21.75" customHeight="1">
      <c r="A212" s="37"/>
      <c r="B212" s="38"/>
      <c r="C212" s="243" t="s">
        <v>713</v>
      </c>
      <c r="D212" s="243" t="s">
        <v>138</v>
      </c>
      <c r="E212" s="244" t="s">
        <v>714</v>
      </c>
      <c r="F212" s="245" t="s">
        <v>715</v>
      </c>
      <c r="G212" s="246" t="s">
        <v>493</v>
      </c>
      <c r="H212" s="278"/>
      <c r="I212" s="248"/>
      <c r="J212" s="249">
        <f>ROUND(I212*H212,0)</f>
        <v>0</v>
      </c>
      <c r="K212" s="250"/>
      <c r="L212" s="43"/>
      <c r="M212" s="251" t="s">
        <v>1</v>
      </c>
      <c r="N212" s="252" t="s">
        <v>41</v>
      </c>
      <c r="O212" s="90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179</v>
      </c>
      <c r="AT212" s="255" t="s">
        <v>138</v>
      </c>
      <c r="AU212" s="255" t="s">
        <v>85</v>
      </c>
      <c r="AY212" s="16" t="s">
        <v>135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</v>
      </c>
      <c r="BK212" s="256">
        <f>ROUND(I212*H212,0)</f>
        <v>0</v>
      </c>
      <c r="BL212" s="16" t="s">
        <v>179</v>
      </c>
      <c r="BM212" s="255" t="s">
        <v>716</v>
      </c>
    </row>
    <row r="213" spans="1:63" s="12" customFormat="1" ht="22.8" customHeight="1">
      <c r="A213" s="12"/>
      <c r="B213" s="227"/>
      <c r="C213" s="228"/>
      <c r="D213" s="229" t="s">
        <v>75</v>
      </c>
      <c r="E213" s="241" t="s">
        <v>717</v>
      </c>
      <c r="F213" s="241" t="s">
        <v>718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SUM(P214:P229)</f>
        <v>0</v>
      </c>
      <c r="Q213" s="235"/>
      <c r="R213" s="236">
        <f>SUM(R214:R229)</f>
        <v>0.29462</v>
      </c>
      <c r="S213" s="235"/>
      <c r="T213" s="237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85</v>
      </c>
      <c r="AT213" s="239" t="s">
        <v>75</v>
      </c>
      <c r="AU213" s="239" t="s">
        <v>8</v>
      </c>
      <c r="AY213" s="238" t="s">
        <v>135</v>
      </c>
      <c r="BK213" s="240">
        <f>SUM(BK214:BK229)</f>
        <v>0</v>
      </c>
    </row>
    <row r="214" spans="1:65" s="2" customFormat="1" ht="21.75" customHeight="1">
      <c r="A214" s="37"/>
      <c r="B214" s="38"/>
      <c r="C214" s="243" t="s">
        <v>719</v>
      </c>
      <c r="D214" s="243" t="s">
        <v>138</v>
      </c>
      <c r="E214" s="244" t="s">
        <v>720</v>
      </c>
      <c r="F214" s="245" t="s">
        <v>721</v>
      </c>
      <c r="G214" s="246" t="s">
        <v>244</v>
      </c>
      <c r="H214" s="247">
        <v>2</v>
      </c>
      <c r="I214" s="248"/>
      <c r="J214" s="249">
        <f>ROUND(I214*H214,0)</f>
        <v>0</v>
      </c>
      <c r="K214" s="250"/>
      <c r="L214" s="43"/>
      <c r="M214" s="251" t="s">
        <v>1</v>
      </c>
      <c r="N214" s="252" t="s">
        <v>41</v>
      </c>
      <c r="O214" s="90"/>
      <c r="P214" s="253">
        <f>O214*H214</f>
        <v>0</v>
      </c>
      <c r="Q214" s="253">
        <v>0.00188</v>
      </c>
      <c r="R214" s="253">
        <f>Q214*H214</f>
        <v>0.00376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179</v>
      </c>
      <c r="AT214" s="255" t="s">
        <v>138</v>
      </c>
      <c r="AU214" s="255" t="s">
        <v>85</v>
      </c>
      <c r="AY214" s="16" t="s">
        <v>135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</v>
      </c>
      <c r="BK214" s="256">
        <f>ROUND(I214*H214,0)</f>
        <v>0</v>
      </c>
      <c r="BL214" s="16" t="s">
        <v>179</v>
      </c>
      <c r="BM214" s="255" t="s">
        <v>722</v>
      </c>
    </row>
    <row r="215" spans="1:65" s="2" customFormat="1" ht="21.75" customHeight="1">
      <c r="A215" s="37"/>
      <c r="B215" s="38"/>
      <c r="C215" s="243" t="s">
        <v>723</v>
      </c>
      <c r="D215" s="243" t="s">
        <v>138</v>
      </c>
      <c r="E215" s="244" t="s">
        <v>724</v>
      </c>
      <c r="F215" s="245" t="s">
        <v>725</v>
      </c>
      <c r="G215" s="246" t="s">
        <v>244</v>
      </c>
      <c r="H215" s="247">
        <v>8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0.00284</v>
      </c>
      <c r="R215" s="253">
        <f>Q215*H215</f>
        <v>0.02272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85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726</v>
      </c>
    </row>
    <row r="216" spans="1:65" s="2" customFormat="1" ht="21.75" customHeight="1">
      <c r="A216" s="37"/>
      <c r="B216" s="38"/>
      <c r="C216" s="243" t="s">
        <v>727</v>
      </c>
      <c r="D216" s="243" t="s">
        <v>138</v>
      </c>
      <c r="E216" s="244" t="s">
        <v>728</v>
      </c>
      <c r="F216" s="245" t="s">
        <v>729</v>
      </c>
      <c r="G216" s="246" t="s">
        <v>244</v>
      </c>
      <c r="H216" s="247">
        <v>14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0.00366</v>
      </c>
      <c r="R216" s="253">
        <f>Q216*H216</f>
        <v>0.05124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85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730</v>
      </c>
    </row>
    <row r="217" spans="1:65" s="2" customFormat="1" ht="21.75" customHeight="1">
      <c r="A217" s="37"/>
      <c r="B217" s="38"/>
      <c r="C217" s="243" t="s">
        <v>731</v>
      </c>
      <c r="D217" s="243" t="s">
        <v>138</v>
      </c>
      <c r="E217" s="244" t="s">
        <v>732</v>
      </c>
      <c r="F217" s="245" t="s">
        <v>733</v>
      </c>
      <c r="G217" s="246" t="s">
        <v>244</v>
      </c>
      <c r="H217" s="247">
        <v>16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0.00428</v>
      </c>
      <c r="R217" s="253">
        <f>Q217*H217</f>
        <v>0.06848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85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734</v>
      </c>
    </row>
    <row r="218" spans="1:65" s="2" customFormat="1" ht="21.75" customHeight="1">
      <c r="A218" s="37"/>
      <c r="B218" s="38"/>
      <c r="C218" s="243" t="s">
        <v>735</v>
      </c>
      <c r="D218" s="243" t="s">
        <v>138</v>
      </c>
      <c r="E218" s="244" t="s">
        <v>736</v>
      </c>
      <c r="F218" s="245" t="s">
        <v>737</v>
      </c>
      <c r="G218" s="246" t="s">
        <v>244</v>
      </c>
      <c r="H218" s="247">
        <v>6</v>
      </c>
      <c r="I218" s="248"/>
      <c r="J218" s="249">
        <f>ROUND(I218*H218,0)</f>
        <v>0</v>
      </c>
      <c r="K218" s="250"/>
      <c r="L218" s="43"/>
      <c r="M218" s="251" t="s">
        <v>1</v>
      </c>
      <c r="N218" s="252" t="s">
        <v>41</v>
      </c>
      <c r="O218" s="90"/>
      <c r="P218" s="253">
        <f>O218*H218</f>
        <v>0</v>
      </c>
      <c r="Q218" s="253">
        <v>0.00617</v>
      </c>
      <c r="R218" s="253">
        <f>Q218*H218</f>
        <v>0.03702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179</v>
      </c>
      <c r="AT218" s="255" t="s">
        <v>138</v>
      </c>
      <c r="AU218" s="255" t="s">
        <v>85</v>
      </c>
      <c r="AY218" s="16" t="s">
        <v>135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</v>
      </c>
      <c r="BK218" s="256">
        <f>ROUND(I218*H218,0)</f>
        <v>0</v>
      </c>
      <c r="BL218" s="16" t="s">
        <v>179</v>
      </c>
      <c r="BM218" s="255" t="s">
        <v>738</v>
      </c>
    </row>
    <row r="219" spans="1:65" s="2" customFormat="1" ht="21.75" customHeight="1">
      <c r="A219" s="37"/>
      <c r="B219" s="38"/>
      <c r="C219" s="243" t="s">
        <v>739</v>
      </c>
      <c r="D219" s="243" t="s">
        <v>138</v>
      </c>
      <c r="E219" s="244" t="s">
        <v>740</v>
      </c>
      <c r="F219" s="245" t="s">
        <v>741</v>
      </c>
      <c r="G219" s="246" t="s">
        <v>244</v>
      </c>
      <c r="H219" s="247">
        <v>14</v>
      </c>
      <c r="I219" s="248"/>
      <c r="J219" s="249">
        <f>ROUND(I219*H219,0)</f>
        <v>0</v>
      </c>
      <c r="K219" s="250"/>
      <c r="L219" s="43"/>
      <c r="M219" s="251" t="s">
        <v>1</v>
      </c>
      <c r="N219" s="252" t="s">
        <v>41</v>
      </c>
      <c r="O219" s="90"/>
      <c r="P219" s="253">
        <f>O219*H219</f>
        <v>0</v>
      </c>
      <c r="Q219" s="253">
        <v>0.00667</v>
      </c>
      <c r="R219" s="253">
        <f>Q219*H219</f>
        <v>0.09337999999999999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179</v>
      </c>
      <c r="AT219" s="255" t="s">
        <v>138</v>
      </c>
      <c r="AU219" s="255" t="s">
        <v>85</v>
      </c>
      <c r="AY219" s="16" t="s">
        <v>135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</v>
      </c>
      <c r="BK219" s="256">
        <f>ROUND(I219*H219,0)</f>
        <v>0</v>
      </c>
      <c r="BL219" s="16" t="s">
        <v>179</v>
      </c>
      <c r="BM219" s="255" t="s">
        <v>742</v>
      </c>
    </row>
    <row r="220" spans="1:65" s="2" customFormat="1" ht="21.75" customHeight="1">
      <c r="A220" s="37"/>
      <c r="B220" s="38"/>
      <c r="C220" s="243" t="s">
        <v>743</v>
      </c>
      <c r="D220" s="243" t="s">
        <v>138</v>
      </c>
      <c r="E220" s="244" t="s">
        <v>744</v>
      </c>
      <c r="F220" s="245" t="s">
        <v>745</v>
      </c>
      <c r="G220" s="246" t="s">
        <v>141</v>
      </c>
      <c r="H220" s="247">
        <v>2</v>
      </c>
      <c r="I220" s="248"/>
      <c r="J220" s="249">
        <f>ROUND(I220*H220,0)</f>
        <v>0</v>
      </c>
      <c r="K220" s="250"/>
      <c r="L220" s="43"/>
      <c r="M220" s="251" t="s">
        <v>1</v>
      </c>
      <c r="N220" s="252" t="s">
        <v>41</v>
      </c>
      <c r="O220" s="90"/>
      <c r="P220" s="253">
        <f>O220*H220</f>
        <v>0</v>
      </c>
      <c r="Q220" s="253">
        <v>0.00125</v>
      </c>
      <c r="R220" s="253">
        <f>Q220*H220</f>
        <v>0.0025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179</v>
      </c>
      <c r="AT220" s="255" t="s">
        <v>138</v>
      </c>
      <c r="AU220" s="255" t="s">
        <v>85</v>
      </c>
      <c r="AY220" s="16" t="s">
        <v>135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</v>
      </c>
      <c r="BK220" s="256">
        <f>ROUND(I220*H220,0)</f>
        <v>0</v>
      </c>
      <c r="BL220" s="16" t="s">
        <v>179</v>
      </c>
      <c r="BM220" s="255" t="s">
        <v>746</v>
      </c>
    </row>
    <row r="221" spans="1:65" s="2" customFormat="1" ht="21.75" customHeight="1">
      <c r="A221" s="37"/>
      <c r="B221" s="38"/>
      <c r="C221" s="243" t="s">
        <v>747</v>
      </c>
      <c r="D221" s="243" t="s">
        <v>138</v>
      </c>
      <c r="E221" s="244" t="s">
        <v>748</v>
      </c>
      <c r="F221" s="245" t="s">
        <v>749</v>
      </c>
      <c r="G221" s="246" t="s">
        <v>141</v>
      </c>
      <c r="H221" s="247">
        <v>1</v>
      </c>
      <c r="I221" s="248"/>
      <c r="J221" s="249">
        <f>ROUND(I221*H221,0)</f>
        <v>0</v>
      </c>
      <c r="K221" s="250"/>
      <c r="L221" s="43"/>
      <c r="M221" s="251" t="s">
        <v>1</v>
      </c>
      <c r="N221" s="252" t="s">
        <v>41</v>
      </c>
      <c r="O221" s="90"/>
      <c r="P221" s="253">
        <f>O221*H221</f>
        <v>0</v>
      </c>
      <c r="Q221" s="253">
        <v>0.00114</v>
      </c>
      <c r="R221" s="253">
        <f>Q221*H221</f>
        <v>0.00114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179</v>
      </c>
      <c r="AT221" s="255" t="s">
        <v>138</v>
      </c>
      <c r="AU221" s="255" t="s">
        <v>85</v>
      </c>
      <c r="AY221" s="16" t="s">
        <v>135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</v>
      </c>
      <c r="BK221" s="256">
        <f>ROUND(I221*H221,0)</f>
        <v>0</v>
      </c>
      <c r="BL221" s="16" t="s">
        <v>179</v>
      </c>
      <c r="BM221" s="255" t="s">
        <v>750</v>
      </c>
    </row>
    <row r="222" spans="1:65" s="2" customFormat="1" ht="21.75" customHeight="1">
      <c r="A222" s="37"/>
      <c r="B222" s="38"/>
      <c r="C222" s="243" t="s">
        <v>751</v>
      </c>
      <c r="D222" s="243" t="s">
        <v>138</v>
      </c>
      <c r="E222" s="244" t="s">
        <v>752</v>
      </c>
      <c r="F222" s="245" t="s">
        <v>753</v>
      </c>
      <c r="G222" s="246" t="s">
        <v>141</v>
      </c>
      <c r="H222" s="247">
        <v>2</v>
      </c>
      <c r="I222" s="248"/>
      <c r="J222" s="249">
        <f>ROUND(I222*H222,0)</f>
        <v>0</v>
      </c>
      <c r="K222" s="250"/>
      <c r="L222" s="43"/>
      <c r="M222" s="251" t="s">
        <v>1</v>
      </c>
      <c r="N222" s="252" t="s">
        <v>41</v>
      </c>
      <c r="O222" s="90"/>
      <c r="P222" s="253">
        <f>O222*H222</f>
        <v>0</v>
      </c>
      <c r="Q222" s="253">
        <v>0.00176</v>
      </c>
      <c r="R222" s="253">
        <f>Q222*H222</f>
        <v>0.00352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85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754</v>
      </c>
    </row>
    <row r="223" spans="1:65" s="2" customFormat="1" ht="21.75" customHeight="1">
      <c r="A223" s="37"/>
      <c r="B223" s="38"/>
      <c r="C223" s="243" t="s">
        <v>755</v>
      </c>
      <c r="D223" s="243" t="s">
        <v>138</v>
      </c>
      <c r="E223" s="244" t="s">
        <v>756</v>
      </c>
      <c r="F223" s="245" t="s">
        <v>757</v>
      </c>
      <c r="G223" s="246" t="s">
        <v>141</v>
      </c>
      <c r="H223" s="247">
        <v>4</v>
      </c>
      <c r="I223" s="248"/>
      <c r="J223" s="249">
        <f>ROUND(I223*H223,0)</f>
        <v>0</v>
      </c>
      <c r="K223" s="250"/>
      <c r="L223" s="43"/>
      <c r="M223" s="251" t="s">
        <v>1</v>
      </c>
      <c r="N223" s="252" t="s">
        <v>41</v>
      </c>
      <c r="O223" s="90"/>
      <c r="P223" s="253">
        <f>O223*H223</f>
        <v>0</v>
      </c>
      <c r="Q223" s="253">
        <v>0.00043</v>
      </c>
      <c r="R223" s="253">
        <f>Q223*H223</f>
        <v>0.00172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179</v>
      </c>
      <c r="AT223" s="255" t="s">
        <v>138</v>
      </c>
      <c r="AU223" s="255" t="s">
        <v>85</v>
      </c>
      <c r="AY223" s="16" t="s">
        <v>135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</v>
      </c>
      <c r="BK223" s="256">
        <f>ROUND(I223*H223,0)</f>
        <v>0</v>
      </c>
      <c r="BL223" s="16" t="s">
        <v>179</v>
      </c>
      <c r="BM223" s="255" t="s">
        <v>758</v>
      </c>
    </row>
    <row r="224" spans="1:65" s="2" customFormat="1" ht="16.5" customHeight="1">
      <c r="A224" s="37"/>
      <c r="B224" s="38"/>
      <c r="C224" s="243" t="s">
        <v>759</v>
      </c>
      <c r="D224" s="243" t="s">
        <v>138</v>
      </c>
      <c r="E224" s="244" t="s">
        <v>760</v>
      </c>
      <c r="F224" s="245" t="s">
        <v>761</v>
      </c>
      <c r="G224" s="246" t="s">
        <v>141</v>
      </c>
      <c r="H224" s="247">
        <v>2</v>
      </c>
      <c r="I224" s="248"/>
      <c r="J224" s="249">
        <f>ROUND(I224*H224,0)</f>
        <v>0</v>
      </c>
      <c r="K224" s="250"/>
      <c r="L224" s="43"/>
      <c r="M224" s="251" t="s">
        <v>1</v>
      </c>
      <c r="N224" s="252" t="s">
        <v>41</v>
      </c>
      <c r="O224" s="90"/>
      <c r="P224" s="253">
        <f>O224*H224</f>
        <v>0</v>
      </c>
      <c r="Q224" s="253">
        <v>0.0006</v>
      </c>
      <c r="R224" s="253">
        <f>Q224*H224</f>
        <v>0.0012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179</v>
      </c>
      <c r="AT224" s="255" t="s">
        <v>138</v>
      </c>
      <c r="AU224" s="255" t="s">
        <v>85</v>
      </c>
      <c r="AY224" s="16" t="s">
        <v>135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</v>
      </c>
      <c r="BK224" s="256">
        <f>ROUND(I224*H224,0)</f>
        <v>0</v>
      </c>
      <c r="BL224" s="16" t="s">
        <v>179</v>
      </c>
      <c r="BM224" s="255" t="s">
        <v>762</v>
      </c>
    </row>
    <row r="225" spans="1:65" s="2" customFormat="1" ht="16.5" customHeight="1">
      <c r="A225" s="37"/>
      <c r="B225" s="38"/>
      <c r="C225" s="243" t="s">
        <v>763</v>
      </c>
      <c r="D225" s="243" t="s">
        <v>138</v>
      </c>
      <c r="E225" s="244" t="s">
        <v>764</v>
      </c>
      <c r="F225" s="245" t="s">
        <v>765</v>
      </c>
      <c r="G225" s="246" t="s">
        <v>141</v>
      </c>
      <c r="H225" s="247">
        <v>1</v>
      </c>
      <c r="I225" s="248"/>
      <c r="J225" s="249">
        <f>ROUND(I225*H225,0)</f>
        <v>0</v>
      </c>
      <c r="K225" s="250"/>
      <c r="L225" s="43"/>
      <c r="M225" s="251" t="s">
        <v>1</v>
      </c>
      <c r="N225" s="252" t="s">
        <v>41</v>
      </c>
      <c r="O225" s="90"/>
      <c r="P225" s="253">
        <f>O225*H225</f>
        <v>0</v>
      </c>
      <c r="Q225" s="253">
        <v>0.0007</v>
      </c>
      <c r="R225" s="253">
        <f>Q225*H225</f>
        <v>0.0007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179</v>
      </c>
      <c r="AT225" s="255" t="s">
        <v>138</v>
      </c>
      <c r="AU225" s="255" t="s">
        <v>85</v>
      </c>
      <c r="AY225" s="16" t="s">
        <v>135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</v>
      </c>
      <c r="BK225" s="256">
        <f>ROUND(I225*H225,0)</f>
        <v>0</v>
      </c>
      <c r="BL225" s="16" t="s">
        <v>179</v>
      </c>
      <c r="BM225" s="255" t="s">
        <v>766</v>
      </c>
    </row>
    <row r="226" spans="1:65" s="2" customFormat="1" ht="16.5" customHeight="1">
      <c r="A226" s="37"/>
      <c r="B226" s="38"/>
      <c r="C226" s="243" t="s">
        <v>767</v>
      </c>
      <c r="D226" s="243" t="s">
        <v>138</v>
      </c>
      <c r="E226" s="244" t="s">
        <v>768</v>
      </c>
      <c r="F226" s="245" t="s">
        <v>769</v>
      </c>
      <c r="G226" s="246" t="s">
        <v>141</v>
      </c>
      <c r="H226" s="247">
        <v>1</v>
      </c>
      <c r="I226" s="248"/>
      <c r="J226" s="249">
        <f>ROUND(I226*H226,0)</f>
        <v>0</v>
      </c>
      <c r="K226" s="250"/>
      <c r="L226" s="43"/>
      <c r="M226" s="251" t="s">
        <v>1</v>
      </c>
      <c r="N226" s="252" t="s">
        <v>41</v>
      </c>
      <c r="O226" s="90"/>
      <c r="P226" s="253">
        <f>O226*H226</f>
        <v>0</v>
      </c>
      <c r="Q226" s="253">
        <v>0.0008</v>
      </c>
      <c r="R226" s="253">
        <f>Q226*H226</f>
        <v>0.0008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179</v>
      </c>
      <c r="AT226" s="255" t="s">
        <v>138</v>
      </c>
      <c r="AU226" s="255" t="s">
        <v>85</v>
      </c>
      <c r="AY226" s="16" t="s">
        <v>135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</v>
      </c>
      <c r="BK226" s="256">
        <f>ROUND(I226*H226,0)</f>
        <v>0</v>
      </c>
      <c r="BL226" s="16" t="s">
        <v>179</v>
      </c>
      <c r="BM226" s="255" t="s">
        <v>770</v>
      </c>
    </row>
    <row r="227" spans="1:65" s="2" customFormat="1" ht="16.5" customHeight="1">
      <c r="A227" s="37"/>
      <c r="B227" s="38"/>
      <c r="C227" s="243" t="s">
        <v>771</v>
      </c>
      <c r="D227" s="243" t="s">
        <v>138</v>
      </c>
      <c r="E227" s="244" t="s">
        <v>772</v>
      </c>
      <c r="F227" s="245" t="s">
        <v>773</v>
      </c>
      <c r="G227" s="246" t="s">
        <v>141</v>
      </c>
      <c r="H227" s="247">
        <v>2</v>
      </c>
      <c r="I227" s="248"/>
      <c r="J227" s="249">
        <f>ROUND(I227*H227,0)</f>
        <v>0</v>
      </c>
      <c r="K227" s="250"/>
      <c r="L227" s="43"/>
      <c r="M227" s="251" t="s">
        <v>1</v>
      </c>
      <c r="N227" s="252" t="s">
        <v>41</v>
      </c>
      <c r="O227" s="90"/>
      <c r="P227" s="253">
        <f>O227*H227</f>
        <v>0</v>
      </c>
      <c r="Q227" s="253">
        <v>0.00092</v>
      </c>
      <c r="R227" s="253">
        <f>Q227*H227</f>
        <v>0.00184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179</v>
      </c>
      <c r="AT227" s="255" t="s">
        <v>138</v>
      </c>
      <c r="AU227" s="255" t="s">
        <v>85</v>
      </c>
      <c r="AY227" s="16" t="s">
        <v>135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</v>
      </c>
      <c r="BK227" s="256">
        <f>ROUND(I227*H227,0)</f>
        <v>0</v>
      </c>
      <c r="BL227" s="16" t="s">
        <v>179</v>
      </c>
      <c r="BM227" s="255" t="s">
        <v>774</v>
      </c>
    </row>
    <row r="228" spans="1:65" s="2" customFormat="1" ht="16.5" customHeight="1">
      <c r="A228" s="37"/>
      <c r="B228" s="38"/>
      <c r="C228" s="243" t="s">
        <v>775</v>
      </c>
      <c r="D228" s="243" t="s">
        <v>138</v>
      </c>
      <c r="E228" s="244" t="s">
        <v>776</v>
      </c>
      <c r="F228" s="245" t="s">
        <v>777</v>
      </c>
      <c r="G228" s="246" t="s">
        <v>141</v>
      </c>
      <c r="H228" s="247">
        <v>4</v>
      </c>
      <c r="I228" s="248"/>
      <c r="J228" s="249">
        <f>ROUND(I228*H228,0)</f>
        <v>0</v>
      </c>
      <c r="K228" s="250"/>
      <c r="L228" s="43"/>
      <c r="M228" s="251" t="s">
        <v>1</v>
      </c>
      <c r="N228" s="252" t="s">
        <v>41</v>
      </c>
      <c r="O228" s="90"/>
      <c r="P228" s="253">
        <f>O228*H228</f>
        <v>0</v>
      </c>
      <c r="Q228" s="253">
        <v>0.00115</v>
      </c>
      <c r="R228" s="253">
        <f>Q228*H228</f>
        <v>0.0046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179</v>
      </c>
      <c r="AT228" s="255" t="s">
        <v>138</v>
      </c>
      <c r="AU228" s="255" t="s">
        <v>85</v>
      </c>
      <c r="AY228" s="16" t="s">
        <v>135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</v>
      </c>
      <c r="BK228" s="256">
        <f>ROUND(I228*H228,0)</f>
        <v>0</v>
      </c>
      <c r="BL228" s="16" t="s">
        <v>179</v>
      </c>
      <c r="BM228" s="255" t="s">
        <v>778</v>
      </c>
    </row>
    <row r="229" spans="1:65" s="2" customFormat="1" ht="21.75" customHeight="1">
      <c r="A229" s="37"/>
      <c r="B229" s="38"/>
      <c r="C229" s="243" t="s">
        <v>779</v>
      </c>
      <c r="D229" s="243" t="s">
        <v>138</v>
      </c>
      <c r="E229" s="244" t="s">
        <v>780</v>
      </c>
      <c r="F229" s="245" t="s">
        <v>781</v>
      </c>
      <c r="G229" s="246" t="s">
        <v>493</v>
      </c>
      <c r="H229" s="278"/>
      <c r="I229" s="248"/>
      <c r="J229" s="249">
        <f>ROUND(I229*H229,0)</f>
        <v>0</v>
      </c>
      <c r="K229" s="250"/>
      <c r="L229" s="43"/>
      <c r="M229" s="251" t="s">
        <v>1</v>
      </c>
      <c r="N229" s="252" t="s">
        <v>41</v>
      </c>
      <c r="O229" s="90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179</v>
      </c>
      <c r="AT229" s="255" t="s">
        <v>138</v>
      </c>
      <c r="AU229" s="255" t="s">
        <v>85</v>
      </c>
      <c r="AY229" s="16" t="s">
        <v>135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</v>
      </c>
      <c r="BK229" s="256">
        <f>ROUND(I229*H229,0)</f>
        <v>0</v>
      </c>
      <c r="BL229" s="16" t="s">
        <v>179</v>
      </c>
      <c r="BM229" s="255" t="s">
        <v>782</v>
      </c>
    </row>
    <row r="230" spans="1:63" s="12" customFormat="1" ht="22.8" customHeight="1">
      <c r="A230" s="12"/>
      <c r="B230" s="227"/>
      <c r="C230" s="228"/>
      <c r="D230" s="229" t="s">
        <v>75</v>
      </c>
      <c r="E230" s="241" t="s">
        <v>783</v>
      </c>
      <c r="F230" s="241" t="s">
        <v>784</v>
      </c>
      <c r="G230" s="228"/>
      <c r="H230" s="228"/>
      <c r="I230" s="231"/>
      <c r="J230" s="242">
        <f>BK230</f>
        <v>0</v>
      </c>
      <c r="K230" s="228"/>
      <c r="L230" s="233"/>
      <c r="M230" s="234"/>
      <c r="N230" s="235"/>
      <c r="O230" s="235"/>
      <c r="P230" s="236">
        <f>SUM(P231:P266)</f>
        <v>0</v>
      </c>
      <c r="Q230" s="235"/>
      <c r="R230" s="236">
        <f>SUM(R231:R266)</f>
        <v>0.10325999999999999</v>
      </c>
      <c r="S230" s="235"/>
      <c r="T230" s="237">
        <f>SUM(T231:T266)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85</v>
      </c>
      <c r="AT230" s="239" t="s">
        <v>75</v>
      </c>
      <c r="AU230" s="239" t="s">
        <v>8</v>
      </c>
      <c r="AY230" s="238" t="s">
        <v>135</v>
      </c>
      <c r="BK230" s="240">
        <f>SUM(BK231:BK266)</f>
        <v>0</v>
      </c>
    </row>
    <row r="231" spans="1:65" s="2" customFormat="1" ht="21.75" customHeight="1">
      <c r="A231" s="37"/>
      <c r="B231" s="38"/>
      <c r="C231" s="243" t="s">
        <v>785</v>
      </c>
      <c r="D231" s="243" t="s">
        <v>138</v>
      </c>
      <c r="E231" s="244" t="s">
        <v>786</v>
      </c>
      <c r="F231" s="245" t="s">
        <v>787</v>
      </c>
      <c r="G231" s="246" t="s">
        <v>141</v>
      </c>
      <c r="H231" s="247">
        <v>1</v>
      </c>
      <c r="I231" s="248"/>
      <c r="J231" s="249">
        <f>ROUND(I231*H231,0)</f>
        <v>0</v>
      </c>
      <c r="K231" s="250"/>
      <c r="L231" s="43"/>
      <c r="M231" s="251" t="s">
        <v>1</v>
      </c>
      <c r="N231" s="252" t="s">
        <v>41</v>
      </c>
      <c r="O231" s="90"/>
      <c r="P231" s="253">
        <f>O231*H231</f>
        <v>0</v>
      </c>
      <c r="Q231" s="253">
        <v>0</v>
      </c>
      <c r="R231" s="253">
        <f>Q231*H231</f>
        <v>0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179</v>
      </c>
      <c r="AT231" s="255" t="s">
        <v>138</v>
      </c>
      <c r="AU231" s="255" t="s">
        <v>85</v>
      </c>
      <c r="AY231" s="16" t="s">
        <v>135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</v>
      </c>
      <c r="BK231" s="256">
        <f>ROUND(I231*H231,0)</f>
        <v>0</v>
      </c>
      <c r="BL231" s="16" t="s">
        <v>179</v>
      </c>
      <c r="BM231" s="255" t="s">
        <v>788</v>
      </c>
    </row>
    <row r="232" spans="1:65" s="2" customFormat="1" ht="16.5" customHeight="1">
      <c r="A232" s="37"/>
      <c r="B232" s="38"/>
      <c r="C232" s="243" t="s">
        <v>789</v>
      </c>
      <c r="D232" s="243" t="s">
        <v>138</v>
      </c>
      <c r="E232" s="244" t="s">
        <v>790</v>
      </c>
      <c r="F232" s="245" t="s">
        <v>791</v>
      </c>
      <c r="G232" s="246" t="s">
        <v>141</v>
      </c>
      <c r="H232" s="247">
        <v>1</v>
      </c>
      <c r="I232" s="248"/>
      <c r="J232" s="249">
        <f>ROUND(I232*H232,0)</f>
        <v>0</v>
      </c>
      <c r="K232" s="250"/>
      <c r="L232" s="43"/>
      <c r="M232" s="251" t="s">
        <v>1</v>
      </c>
      <c r="N232" s="252" t="s">
        <v>41</v>
      </c>
      <c r="O232" s="90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5" t="s">
        <v>179</v>
      </c>
      <c r="AT232" s="255" t="s">
        <v>138</v>
      </c>
      <c r="AU232" s="255" t="s">
        <v>85</v>
      </c>
      <c r="AY232" s="16" t="s">
        <v>135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6" t="s">
        <v>8</v>
      </c>
      <c r="BK232" s="256">
        <f>ROUND(I232*H232,0)</f>
        <v>0</v>
      </c>
      <c r="BL232" s="16" t="s">
        <v>179</v>
      </c>
      <c r="BM232" s="255" t="s">
        <v>792</v>
      </c>
    </row>
    <row r="233" spans="1:65" s="2" customFormat="1" ht="21.75" customHeight="1">
      <c r="A233" s="37"/>
      <c r="B233" s="38"/>
      <c r="C233" s="243" t="s">
        <v>793</v>
      </c>
      <c r="D233" s="243" t="s">
        <v>138</v>
      </c>
      <c r="E233" s="244" t="s">
        <v>794</v>
      </c>
      <c r="F233" s="245" t="s">
        <v>795</v>
      </c>
      <c r="G233" s="246" t="s">
        <v>273</v>
      </c>
      <c r="H233" s="247">
        <v>1</v>
      </c>
      <c r="I233" s="248"/>
      <c r="J233" s="249">
        <f>ROUND(I233*H233,0)</f>
        <v>0</v>
      </c>
      <c r="K233" s="250"/>
      <c r="L233" s="43"/>
      <c r="M233" s="251" t="s">
        <v>1</v>
      </c>
      <c r="N233" s="252" t="s">
        <v>41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179</v>
      </c>
      <c r="AT233" s="255" t="s">
        <v>138</v>
      </c>
      <c r="AU233" s="255" t="s">
        <v>85</v>
      </c>
      <c r="AY233" s="16" t="s">
        <v>135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</v>
      </c>
      <c r="BK233" s="256">
        <f>ROUND(I233*H233,0)</f>
        <v>0</v>
      </c>
      <c r="BL233" s="16" t="s">
        <v>179</v>
      </c>
      <c r="BM233" s="255" t="s">
        <v>796</v>
      </c>
    </row>
    <row r="234" spans="1:65" s="2" customFormat="1" ht="33" customHeight="1">
      <c r="A234" s="37"/>
      <c r="B234" s="38"/>
      <c r="C234" s="243" t="s">
        <v>797</v>
      </c>
      <c r="D234" s="243" t="s">
        <v>138</v>
      </c>
      <c r="E234" s="244" t="s">
        <v>798</v>
      </c>
      <c r="F234" s="245" t="s">
        <v>799</v>
      </c>
      <c r="G234" s="246" t="s">
        <v>141</v>
      </c>
      <c r="H234" s="247">
        <v>1</v>
      </c>
      <c r="I234" s="248"/>
      <c r="J234" s="249">
        <f>ROUND(I234*H234,0)</f>
        <v>0</v>
      </c>
      <c r="K234" s="250"/>
      <c r="L234" s="43"/>
      <c r="M234" s="251" t="s">
        <v>1</v>
      </c>
      <c r="N234" s="252" t="s">
        <v>41</v>
      </c>
      <c r="O234" s="90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179</v>
      </c>
      <c r="AT234" s="255" t="s">
        <v>138</v>
      </c>
      <c r="AU234" s="255" t="s">
        <v>85</v>
      </c>
      <c r="AY234" s="16" t="s">
        <v>135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</v>
      </c>
      <c r="BK234" s="256">
        <f>ROUND(I234*H234,0)</f>
        <v>0</v>
      </c>
      <c r="BL234" s="16" t="s">
        <v>179</v>
      </c>
      <c r="BM234" s="255" t="s">
        <v>800</v>
      </c>
    </row>
    <row r="235" spans="1:65" s="2" customFormat="1" ht="44.25" customHeight="1">
      <c r="A235" s="37"/>
      <c r="B235" s="38"/>
      <c r="C235" s="243" t="s">
        <v>801</v>
      </c>
      <c r="D235" s="243" t="s">
        <v>138</v>
      </c>
      <c r="E235" s="244" t="s">
        <v>802</v>
      </c>
      <c r="F235" s="245" t="s">
        <v>803</v>
      </c>
      <c r="G235" s="246" t="s">
        <v>141</v>
      </c>
      <c r="H235" s="247">
        <v>1</v>
      </c>
      <c r="I235" s="248"/>
      <c r="J235" s="249">
        <f>ROUND(I235*H235,0)</f>
        <v>0</v>
      </c>
      <c r="K235" s="250"/>
      <c r="L235" s="43"/>
      <c r="M235" s="251" t="s">
        <v>1</v>
      </c>
      <c r="N235" s="252" t="s">
        <v>41</v>
      </c>
      <c r="O235" s="90"/>
      <c r="P235" s="253">
        <f>O235*H235</f>
        <v>0</v>
      </c>
      <c r="Q235" s="253">
        <v>0</v>
      </c>
      <c r="R235" s="253">
        <f>Q235*H235</f>
        <v>0</v>
      </c>
      <c r="S235" s="253">
        <v>0</v>
      </c>
      <c r="T235" s="25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5" t="s">
        <v>179</v>
      </c>
      <c r="AT235" s="255" t="s">
        <v>138</v>
      </c>
      <c r="AU235" s="255" t="s">
        <v>85</v>
      </c>
      <c r="AY235" s="16" t="s">
        <v>135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6" t="s">
        <v>8</v>
      </c>
      <c r="BK235" s="256">
        <f>ROUND(I235*H235,0)</f>
        <v>0</v>
      </c>
      <c r="BL235" s="16" t="s">
        <v>179</v>
      </c>
      <c r="BM235" s="255" t="s">
        <v>804</v>
      </c>
    </row>
    <row r="236" spans="1:65" s="2" customFormat="1" ht="21.75" customHeight="1">
      <c r="A236" s="37"/>
      <c r="B236" s="38"/>
      <c r="C236" s="243" t="s">
        <v>805</v>
      </c>
      <c r="D236" s="243" t="s">
        <v>138</v>
      </c>
      <c r="E236" s="244" t="s">
        <v>806</v>
      </c>
      <c r="F236" s="245" t="s">
        <v>807</v>
      </c>
      <c r="G236" s="246" t="s">
        <v>141</v>
      </c>
      <c r="H236" s="247">
        <v>1</v>
      </c>
      <c r="I236" s="248"/>
      <c r="J236" s="249">
        <f>ROUND(I236*H236,0)</f>
        <v>0</v>
      </c>
      <c r="K236" s="250"/>
      <c r="L236" s="43"/>
      <c r="M236" s="251" t="s">
        <v>1</v>
      </c>
      <c r="N236" s="252" t="s">
        <v>41</v>
      </c>
      <c r="O236" s="90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179</v>
      </c>
      <c r="AT236" s="255" t="s">
        <v>138</v>
      </c>
      <c r="AU236" s="255" t="s">
        <v>85</v>
      </c>
      <c r="AY236" s="16" t="s">
        <v>135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</v>
      </c>
      <c r="BK236" s="256">
        <f>ROUND(I236*H236,0)</f>
        <v>0</v>
      </c>
      <c r="BL236" s="16" t="s">
        <v>179</v>
      </c>
      <c r="BM236" s="255" t="s">
        <v>808</v>
      </c>
    </row>
    <row r="237" spans="1:65" s="2" customFormat="1" ht="21.75" customHeight="1">
      <c r="A237" s="37"/>
      <c r="B237" s="38"/>
      <c r="C237" s="243" t="s">
        <v>809</v>
      </c>
      <c r="D237" s="243" t="s">
        <v>138</v>
      </c>
      <c r="E237" s="244" t="s">
        <v>810</v>
      </c>
      <c r="F237" s="245" t="s">
        <v>811</v>
      </c>
      <c r="G237" s="246" t="s">
        <v>141</v>
      </c>
      <c r="H237" s="247">
        <v>1</v>
      </c>
      <c r="I237" s="248"/>
      <c r="J237" s="249">
        <f>ROUND(I237*H237,0)</f>
        <v>0</v>
      </c>
      <c r="K237" s="250"/>
      <c r="L237" s="43"/>
      <c r="M237" s="251" t="s">
        <v>1</v>
      </c>
      <c r="N237" s="252" t="s">
        <v>41</v>
      </c>
      <c r="O237" s="90"/>
      <c r="P237" s="253">
        <f>O237*H237</f>
        <v>0</v>
      </c>
      <c r="Q237" s="253">
        <v>0</v>
      </c>
      <c r="R237" s="253">
        <f>Q237*H237</f>
        <v>0</v>
      </c>
      <c r="S237" s="253">
        <v>0</v>
      </c>
      <c r="T237" s="25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179</v>
      </c>
      <c r="AT237" s="255" t="s">
        <v>138</v>
      </c>
      <c r="AU237" s="255" t="s">
        <v>85</v>
      </c>
      <c r="AY237" s="16" t="s">
        <v>135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</v>
      </c>
      <c r="BK237" s="256">
        <f>ROUND(I237*H237,0)</f>
        <v>0</v>
      </c>
      <c r="BL237" s="16" t="s">
        <v>179</v>
      </c>
      <c r="BM237" s="255" t="s">
        <v>812</v>
      </c>
    </row>
    <row r="238" spans="1:65" s="2" customFormat="1" ht="21.75" customHeight="1">
      <c r="A238" s="37"/>
      <c r="B238" s="38"/>
      <c r="C238" s="243" t="s">
        <v>813</v>
      </c>
      <c r="D238" s="243" t="s">
        <v>138</v>
      </c>
      <c r="E238" s="244" t="s">
        <v>814</v>
      </c>
      <c r="F238" s="245" t="s">
        <v>815</v>
      </c>
      <c r="G238" s="246" t="s">
        <v>273</v>
      </c>
      <c r="H238" s="247">
        <v>1</v>
      </c>
      <c r="I238" s="248"/>
      <c r="J238" s="249">
        <f>ROUND(I238*H238,0)</f>
        <v>0</v>
      </c>
      <c r="K238" s="250"/>
      <c r="L238" s="43"/>
      <c r="M238" s="251" t="s">
        <v>1</v>
      </c>
      <c r="N238" s="252" t="s">
        <v>41</v>
      </c>
      <c r="O238" s="90"/>
      <c r="P238" s="253">
        <f>O238*H238</f>
        <v>0</v>
      </c>
      <c r="Q238" s="253">
        <v>0.00606</v>
      </c>
      <c r="R238" s="253">
        <f>Q238*H238</f>
        <v>0.00606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179</v>
      </c>
      <c r="AT238" s="255" t="s">
        <v>138</v>
      </c>
      <c r="AU238" s="255" t="s">
        <v>85</v>
      </c>
      <c r="AY238" s="16" t="s">
        <v>135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</v>
      </c>
      <c r="BK238" s="256">
        <f>ROUND(I238*H238,0)</f>
        <v>0</v>
      </c>
      <c r="BL238" s="16" t="s">
        <v>179</v>
      </c>
      <c r="BM238" s="255" t="s">
        <v>816</v>
      </c>
    </row>
    <row r="239" spans="1:65" s="2" customFormat="1" ht="16.5" customHeight="1">
      <c r="A239" s="37"/>
      <c r="B239" s="38"/>
      <c r="C239" s="243" t="s">
        <v>817</v>
      </c>
      <c r="D239" s="243" t="s">
        <v>138</v>
      </c>
      <c r="E239" s="244" t="s">
        <v>818</v>
      </c>
      <c r="F239" s="245" t="s">
        <v>819</v>
      </c>
      <c r="G239" s="246" t="s">
        <v>273</v>
      </c>
      <c r="H239" s="247">
        <v>1</v>
      </c>
      <c r="I239" s="248"/>
      <c r="J239" s="249">
        <f>ROUND(I239*H239,0)</f>
        <v>0</v>
      </c>
      <c r="K239" s="250"/>
      <c r="L239" s="43"/>
      <c r="M239" s="251" t="s">
        <v>1</v>
      </c>
      <c r="N239" s="252" t="s">
        <v>41</v>
      </c>
      <c r="O239" s="90"/>
      <c r="P239" s="253">
        <f>O239*H239</f>
        <v>0</v>
      </c>
      <c r="Q239" s="253">
        <v>0.00845</v>
      </c>
      <c r="R239" s="253">
        <f>Q239*H239</f>
        <v>0.00845</v>
      </c>
      <c r="S239" s="253">
        <v>0</v>
      </c>
      <c r="T239" s="25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5" t="s">
        <v>179</v>
      </c>
      <c r="AT239" s="255" t="s">
        <v>138</v>
      </c>
      <c r="AU239" s="255" t="s">
        <v>85</v>
      </c>
      <c r="AY239" s="16" t="s">
        <v>135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6" t="s">
        <v>8</v>
      </c>
      <c r="BK239" s="256">
        <f>ROUND(I239*H239,0)</f>
        <v>0</v>
      </c>
      <c r="BL239" s="16" t="s">
        <v>179</v>
      </c>
      <c r="BM239" s="255" t="s">
        <v>820</v>
      </c>
    </row>
    <row r="240" spans="1:65" s="2" customFormat="1" ht="21.75" customHeight="1">
      <c r="A240" s="37"/>
      <c r="B240" s="38"/>
      <c r="C240" s="243" t="s">
        <v>821</v>
      </c>
      <c r="D240" s="243" t="s">
        <v>138</v>
      </c>
      <c r="E240" s="244" t="s">
        <v>822</v>
      </c>
      <c r="F240" s="245" t="s">
        <v>823</v>
      </c>
      <c r="G240" s="246" t="s">
        <v>273</v>
      </c>
      <c r="H240" s="247">
        <v>3</v>
      </c>
      <c r="I240" s="248"/>
      <c r="J240" s="249">
        <f>ROUND(I240*H240,0)</f>
        <v>0</v>
      </c>
      <c r="K240" s="250"/>
      <c r="L240" s="43"/>
      <c r="M240" s="251" t="s">
        <v>1</v>
      </c>
      <c r="N240" s="252" t="s">
        <v>41</v>
      </c>
      <c r="O240" s="90"/>
      <c r="P240" s="253">
        <f>O240*H240</f>
        <v>0</v>
      </c>
      <c r="Q240" s="253">
        <v>0.01159</v>
      </c>
      <c r="R240" s="253">
        <f>Q240*H240</f>
        <v>0.034769999999999995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179</v>
      </c>
      <c r="AT240" s="255" t="s">
        <v>138</v>
      </c>
      <c r="AU240" s="255" t="s">
        <v>85</v>
      </c>
      <c r="AY240" s="16" t="s">
        <v>135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</v>
      </c>
      <c r="BK240" s="256">
        <f>ROUND(I240*H240,0)</f>
        <v>0</v>
      </c>
      <c r="BL240" s="16" t="s">
        <v>179</v>
      </c>
      <c r="BM240" s="255" t="s">
        <v>824</v>
      </c>
    </row>
    <row r="241" spans="1:65" s="2" customFormat="1" ht="16.5" customHeight="1">
      <c r="A241" s="37"/>
      <c r="B241" s="38"/>
      <c r="C241" s="243" t="s">
        <v>825</v>
      </c>
      <c r="D241" s="243" t="s">
        <v>138</v>
      </c>
      <c r="E241" s="244" t="s">
        <v>826</v>
      </c>
      <c r="F241" s="245" t="s">
        <v>827</v>
      </c>
      <c r="G241" s="246" t="s">
        <v>141</v>
      </c>
      <c r="H241" s="247">
        <v>1</v>
      </c>
      <c r="I241" s="248"/>
      <c r="J241" s="249">
        <f>ROUND(I241*H241,0)</f>
        <v>0</v>
      </c>
      <c r="K241" s="250"/>
      <c r="L241" s="43"/>
      <c r="M241" s="251" t="s">
        <v>1</v>
      </c>
      <c r="N241" s="252" t="s">
        <v>41</v>
      </c>
      <c r="O241" s="90"/>
      <c r="P241" s="253">
        <f>O241*H241</f>
        <v>0</v>
      </c>
      <c r="Q241" s="253">
        <v>3E-05</v>
      </c>
      <c r="R241" s="253">
        <f>Q241*H241</f>
        <v>3E-05</v>
      </c>
      <c r="S241" s="253">
        <v>0</v>
      </c>
      <c r="T241" s="25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5" t="s">
        <v>179</v>
      </c>
      <c r="AT241" s="255" t="s">
        <v>138</v>
      </c>
      <c r="AU241" s="255" t="s">
        <v>85</v>
      </c>
      <c r="AY241" s="16" t="s">
        <v>135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6" t="s">
        <v>8</v>
      </c>
      <c r="BK241" s="256">
        <f>ROUND(I241*H241,0)</f>
        <v>0</v>
      </c>
      <c r="BL241" s="16" t="s">
        <v>179</v>
      </c>
      <c r="BM241" s="255" t="s">
        <v>828</v>
      </c>
    </row>
    <row r="242" spans="1:65" s="2" customFormat="1" ht="16.5" customHeight="1">
      <c r="A242" s="37"/>
      <c r="B242" s="38"/>
      <c r="C242" s="243" t="s">
        <v>829</v>
      </c>
      <c r="D242" s="243" t="s">
        <v>138</v>
      </c>
      <c r="E242" s="244" t="s">
        <v>830</v>
      </c>
      <c r="F242" s="245" t="s">
        <v>831</v>
      </c>
      <c r="G242" s="246" t="s">
        <v>141</v>
      </c>
      <c r="H242" s="247">
        <v>1</v>
      </c>
      <c r="I242" s="248"/>
      <c r="J242" s="249">
        <f>ROUND(I242*H242,0)</f>
        <v>0</v>
      </c>
      <c r="K242" s="250"/>
      <c r="L242" s="43"/>
      <c r="M242" s="251" t="s">
        <v>1</v>
      </c>
      <c r="N242" s="252" t="s">
        <v>41</v>
      </c>
      <c r="O242" s="90"/>
      <c r="P242" s="253">
        <f>O242*H242</f>
        <v>0</v>
      </c>
      <c r="Q242" s="253">
        <v>3E-05</v>
      </c>
      <c r="R242" s="253">
        <f>Q242*H242</f>
        <v>3E-05</v>
      </c>
      <c r="S242" s="253">
        <v>0</v>
      </c>
      <c r="T242" s="25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5" t="s">
        <v>179</v>
      </c>
      <c r="AT242" s="255" t="s">
        <v>138</v>
      </c>
      <c r="AU242" s="255" t="s">
        <v>85</v>
      </c>
      <c r="AY242" s="16" t="s">
        <v>135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6" t="s">
        <v>8</v>
      </c>
      <c r="BK242" s="256">
        <f>ROUND(I242*H242,0)</f>
        <v>0</v>
      </c>
      <c r="BL242" s="16" t="s">
        <v>179</v>
      </c>
      <c r="BM242" s="255" t="s">
        <v>832</v>
      </c>
    </row>
    <row r="243" spans="1:65" s="2" customFormat="1" ht="16.5" customHeight="1">
      <c r="A243" s="37"/>
      <c r="B243" s="38"/>
      <c r="C243" s="243" t="s">
        <v>833</v>
      </c>
      <c r="D243" s="243" t="s">
        <v>138</v>
      </c>
      <c r="E243" s="244" t="s">
        <v>834</v>
      </c>
      <c r="F243" s="245" t="s">
        <v>835</v>
      </c>
      <c r="G243" s="246" t="s">
        <v>141</v>
      </c>
      <c r="H243" s="247">
        <v>1</v>
      </c>
      <c r="I243" s="248"/>
      <c r="J243" s="249">
        <f>ROUND(I243*H243,0)</f>
        <v>0</v>
      </c>
      <c r="K243" s="250"/>
      <c r="L243" s="43"/>
      <c r="M243" s="251" t="s">
        <v>1</v>
      </c>
      <c r="N243" s="252" t="s">
        <v>41</v>
      </c>
      <c r="O243" s="90"/>
      <c r="P243" s="253">
        <f>O243*H243</f>
        <v>0</v>
      </c>
      <c r="Q243" s="253">
        <v>8E-05</v>
      </c>
      <c r="R243" s="253">
        <f>Q243*H243</f>
        <v>8E-05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179</v>
      </c>
      <c r="AT243" s="255" t="s">
        <v>138</v>
      </c>
      <c r="AU243" s="255" t="s">
        <v>85</v>
      </c>
      <c r="AY243" s="16" t="s">
        <v>135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</v>
      </c>
      <c r="BK243" s="256">
        <f>ROUND(I243*H243,0)</f>
        <v>0</v>
      </c>
      <c r="BL243" s="16" t="s">
        <v>179</v>
      </c>
      <c r="BM243" s="255" t="s">
        <v>836</v>
      </c>
    </row>
    <row r="244" spans="1:65" s="2" customFormat="1" ht="16.5" customHeight="1">
      <c r="A244" s="37"/>
      <c r="B244" s="38"/>
      <c r="C244" s="243" t="s">
        <v>837</v>
      </c>
      <c r="D244" s="243" t="s">
        <v>138</v>
      </c>
      <c r="E244" s="244" t="s">
        <v>838</v>
      </c>
      <c r="F244" s="245" t="s">
        <v>839</v>
      </c>
      <c r="G244" s="246" t="s">
        <v>141</v>
      </c>
      <c r="H244" s="247">
        <v>1</v>
      </c>
      <c r="I244" s="248"/>
      <c r="J244" s="249">
        <f>ROUND(I244*H244,0)</f>
        <v>0</v>
      </c>
      <c r="K244" s="250"/>
      <c r="L244" s="43"/>
      <c r="M244" s="251" t="s">
        <v>1</v>
      </c>
      <c r="N244" s="252" t="s">
        <v>41</v>
      </c>
      <c r="O244" s="90"/>
      <c r="P244" s="253">
        <f>O244*H244</f>
        <v>0</v>
      </c>
      <c r="Q244" s="253">
        <v>0.00033</v>
      </c>
      <c r="R244" s="253">
        <f>Q244*H244</f>
        <v>0.00033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179</v>
      </c>
      <c r="AT244" s="255" t="s">
        <v>138</v>
      </c>
      <c r="AU244" s="255" t="s">
        <v>85</v>
      </c>
      <c r="AY244" s="16" t="s">
        <v>135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</v>
      </c>
      <c r="BK244" s="256">
        <f>ROUND(I244*H244,0)</f>
        <v>0</v>
      </c>
      <c r="BL244" s="16" t="s">
        <v>179</v>
      </c>
      <c r="BM244" s="255" t="s">
        <v>840</v>
      </c>
    </row>
    <row r="245" spans="1:65" s="2" customFormat="1" ht="16.5" customHeight="1">
      <c r="A245" s="37"/>
      <c r="B245" s="38"/>
      <c r="C245" s="243" t="s">
        <v>841</v>
      </c>
      <c r="D245" s="243" t="s">
        <v>138</v>
      </c>
      <c r="E245" s="244" t="s">
        <v>842</v>
      </c>
      <c r="F245" s="245" t="s">
        <v>843</v>
      </c>
      <c r="G245" s="246" t="s">
        <v>141</v>
      </c>
      <c r="H245" s="247">
        <v>1</v>
      </c>
      <c r="I245" s="248"/>
      <c r="J245" s="249">
        <f>ROUND(I245*H245,0)</f>
        <v>0</v>
      </c>
      <c r="K245" s="250"/>
      <c r="L245" s="43"/>
      <c r="M245" s="251" t="s">
        <v>1</v>
      </c>
      <c r="N245" s="252" t="s">
        <v>41</v>
      </c>
      <c r="O245" s="90"/>
      <c r="P245" s="253">
        <f>O245*H245</f>
        <v>0</v>
      </c>
      <c r="Q245" s="253">
        <v>0.00015</v>
      </c>
      <c r="R245" s="253">
        <f>Q245*H245</f>
        <v>0.00015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179</v>
      </c>
      <c r="AT245" s="255" t="s">
        <v>138</v>
      </c>
      <c r="AU245" s="255" t="s">
        <v>85</v>
      </c>
      <c r="AY245" s="16" t="s">
        <v>135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</v>
      </c>
      <c r="BK245" s="256">
        <f>ROUND(I245*H245,0)</f>
        <v>0</v>
      </c>
      <c r="BL245" s="16" t="s">
        <v>179</v>
      </c>
      <c r="BM245" s="255" t="s">
        <v>844</v>
      </c>
    </row>
    <row r="246" spans="1:65" s="2" customFormat="1" ht="16.5" customHeight="1">
      <c r="A246" s="37"/>
      <c r="B246" s="38"/>
      <c r="C246" s="243" t="s">
        <v>845</v>
      </c>
      <c r="D246" s="243" t="s">
        <v>138</v>
      </c>
      <c r="E246" s="244" t="s">
        <v>846</v>
      </c>
      <c r="F246" s="245" t="s">
        <v>847</v>
      </c>
      <c r="G246" s="246" t="s">
        <v>141</v>
      </c>
      <c r="H246" s="247">
        <v>1</v>
      </c>
      <c r="I246" s="248"/>
      <c r="J246" s="249">
        <f>ROUND(I246*H246,0)</f>
        <v>0</v>
      </c>
      <c r="K246" s="250"/>
      <c r="L246" s="43"/>
      <c r="M246" s="251" t="s">
        <v>1</v>
      </c>
      <c r="N246" s="252" t="s">
        <v>41</v>
      </c>
      <c r="O246" s="90"/>
      <c r="P246" s="253">
        <f>O246*H246</f>
        <v>0</v>
      </c>
      <c r="Q246" s="253">
        <v>0.00031</v>
      </c>
      <c r="R246" s="253">
        <f>Q246*H246</f>
        <v>0.00031</v>
      </c>
      <c r="S246" s="253">
        <v>0</v>
      </c>
      <c r="T246" s="25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5" t="s">
        <v>179</v>
      </c>
      <c r="AT246" s="255" t="s">
        <v>138</v>
      </c>
      <c r="AU246" s="255" t="s">
        <v>85</v>
      </c>
      <c r="AY246" s="16" t="s">
        <v>135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6" t="s">
        <v>8</v>
      </c>
      <c r="BK246" s="256">
        <f>ROUND(I246*H246,0)</f>
        <v>0</v>
      </c>
      <c r="BL246" s="16" t="s">
        <v>179</v>
      </c>
      <c r="BM246" s="255" t="s">
        <v>848</v>
      </c>
    </row>
    <row r="247" spans="1:65" s="2" customFormat="1" ht="21.75" customHeight="1">
      <c r="A247" s="37"/>
      <c r="B247" s="38"/>
      <c r="C247" s="243" t="s">
        <v>849</v>
      </c>
      <c r="D247" s="243" t="s">
        <v>138</v>
      </c>
      <c r="E247" s="244" t="s">
        <v>850</v>
      </c>
      <c r="F247" s="245" t="s">
        <v>851</v>
      </c>
      <c r="G247" s="246" t="s">
        <v>141</v>
      </c>
      <c r="H247" s="247">
        <v>8</v>
      </c>
      <c r="I247" s="248"/>
      <c r="J247" s="249">
        <f>ROUND(I247*H247,0)</f>
        <v>0</v>
      </c>
      <c r="K247" s="250"/>
      <c r="L247" s="43"/>
      <c r="M247" s="251" t="s">
        <v>1</v>
      </c>
      <c r="N247" s="252" t="s">
        <v>41</v>
      </c>
      <c r="O247" s="90"/>
      <c r="P247" s="253">
        <f>O247*H247</f>
        <v>0</v>
      </c>
      <c r="Q247" s="253">
        <v>0.00024</v>
      </c>
      <c r="R247" s="253">
        <f>Q247*H247</f>
        <v>0.00192</v>
      </c>
      <c r="S247" s="253">
        <v>0</v>
      </c>
      <c r="T247" s="25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5" t="s">
        <v>179</v>
      </c>
      <c r="AT247" s="255" t="s">
        <v>138</v>
      </c>
      <c r="AU247" s="255" t="s">
        <v>85</v>
      </c>
      <c r="AY247" s="16" t="s">
        <v>135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6" t="s">
        <v>8</v>
      </c>
      <c r="BK247" s="256">
        <f>ROUND(I247*H247,0)</f>
        <v>0</v>
      </c>
      <c r="BL247" s="16" t="s">
        <v>179</v>
      </c>
      <c r="BM247" s="255" t="s">
        <v>852</v>
      </c>
    </row>
    <row r="248" spans="1:65" s="2" customFormat="1" ht="16.5" customHeight="1">
      <c r="A248" s="37"/>
      <c r="B248" s="38"/>
      <c r="C248" s="243" t="s">
        <v>853</v>
      </c>
      <c r="D248" s="243" t="s">
        <v>138</v>
      </c>
      <c r="E248" s="244" t="s">
        <v>854</v>
      </c>
      <c r="F248" s="245" t="s">
        <v>855</v>
      </c>
      <c r="G248" s="246" t="s">
        <v>141</v>
      </c>
      <c r="H248" s="247">
        <v>1</v>
      </c>
      <c r="I248" s="248"/>
      <c r="J248" s="249">
        <f>ROUND(I248*H248,0)</f>
        <v>0</v>
      </c>
      <c r="K248" s="250"/>
      <c r="L248" s="43"/>
      <c r="M248" s="251" t="s">
        <v>1</v>
      </c>
      <c r="N248" s="252" t="s">
        <v>41</v>
      </c>
      <c r="O248" s="90"/>
      <c r="P248" s="253">
        <f>O248*H248</f>
        <v>0</v>
      </c>
      <c r="Q248" s="253">
        <v>0.00038</v>
      </c>
      <c r="R248" s="253">
        <f>Q248*H248</f>
        <v>0.00038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179</v>
      </c>
      <c r="AT248" s="255" t="s">
        <v>138</v>
      </c>
      <c r="AU248" s="255" t="s">
        <v>85</v>
      </c>
      <c r="AY248" s="16" t="s">
        <v>135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</v>
      </c>
      <c r="BK248" s="256">
        <f>ROUND(I248*H248,0)</f>
        <v>0</v>
      </c>
      <c r="BL248" s="16" t="s">
        <v>179</v>
      </c>
      <c r="BM248" s="255" t="s">
        <v>856</v>
      </c>
    </row>
    <row r="249" spans="1:65" s="2" customFormat="1" ht="16.5" customHeight="1">
      <c r="A249" s="37"/>
      <c r="B249" s="38"/>
      <c r="C249" s="243" t="s">
        <v>857</v>
      </c>
      <c r="D249" s="243" t="s">
        <v>138</v>
      </c>
      <c r="E249" s="244" t="s">
        <v>858</v>
      </c>
      <c r="F249" s="245" t="s">
        <v>859</v>
      </c>
      <c r="G249" s="246" t="s">
        <v>141</v>
      </c>
      <c r="H249" s="247">
        <v>2</v>
      </c>
      <c r="I249" s="248"/>
      <c r="J249" s="249">
        <f>ROUND(I249*H249,0)</f>
        <v>0</v>
      </c>
      <c r="K249" s="250"/>
      <c r="L249" s="43"/>
      <c r="M249" s="251" t="s">
        <v>1</v>
      </c>
      <c r="N249" s="252" t="s">
        <v>41</v>
      </c>
      <c r="O249" s="90"/>
      <c r="P249" s="253">
        <f>O249*H249</f>
        <v>0</v>
      </c>
      <c r="Q249" s="253">
        <v>0.00052</v>
      </c>
      <c r="R249" s="253">
        <f>Q249*H249</f>
        <v>0.00104</v>
      </c>
      <c r="S249" s="253">
        <v>0</v>
      </c>
      <c r="T249" s="25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5" t="s">
        <v>179</v>
      </c>
      <c r="AT249" s="255" t="s">
        <v>138</v>
      </c>
      <c r="AU249" s="255" t="s">
        <v>85</v>
      </c>
      <c r="AY249" s="16" t="s">
        <v>135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6" t="s">
        <v>8</v>
      </c>
      <c r="BK249" s="256">
        <f>ROUND(I249*H249,0)</f>
        <v>0</v>
      </c>
      <c r="BL249" s="16" t="s">
        <v>179</v>
      </c>
      <c r="BM249" s="255" t="s">
        <v>860</v>
      </c>
    </row>
    <row r="250" spans="1:65" s="2" customFormat="1" ht="21.75" customHeight="1">
      <c r="A250" s="37"/>
      <c r="B250" s="38"/>
      <c r="C250" s="243" t="s">
        <v>861</v>
      </c>
      <c r="D250" s="243" t="s">
        <v>138</v>
      </c>
      <c r="E250" s="244" t="s">
        <v>862</v>
      </c>
      <c r="F250" s="245" t="s">
        <v>863</v>
      </c>
      <c r="G250" s="246" t="s">
        <v>141</v>
      </c>
      <c r="H250" s="247">
        <v>12</v>
      </c>
      <c r="I250" s="248"/>
      <c r="J250" s="249">
        <f>ROUND(I250*H250,0)</f>
        <v>0</v>
      </c>
      <c r="K250" s="250"/>
      <c r="L250" s="43"/>
      <c r="M250" s="251" t="s">
        <v>1</v>
      </c>
      <c r="N250" s="252" t="s">
        <v>41</v>
      </c>
      <c r="O250" s="90"/>
      <c r="P250" s="253">
        <f>O250*H250</f>
        <v>0</v>
      </c>
      <c r="Q250" s="253">
        <v>0.00022</v>
      </c>
      <c r="R250" s="253">
        <f>Q250*H250</f>
        <v>0.00264</v>
      </c>
      <c r="S250" s="253">
        <v>0</v>
      </c>
      <c r="T250" s="25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5" t="s">
        <v>179</v>
      </c>
      <c r="AT250" s="255" t="s">
        <v>138</v>
      </c>
      <c r="AU250" s="255" t="s">
        <v>85</v>
      </c>
      <c r="AY250" s="16" t="s">
        <v>135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6" t="s">
        <v>8</v>
      </c>
      <c r="BK250" s="256">
        <f>ROUND(I250*H250,0)</f>
        <v>0</v>
      </c>
      <c r="BL250" s="16" t="s">
        <v>179</v>
      </c>
      <c r="BM250" s="255" t="s">
        <v>864</v>
      </c>
    </row>
    <row r="251" spans="1:65" s="2" customFormat="1" ht="21.75" customHeight="1">
      <c r="A251" s="37"/>
      <c r="B251" s="38"/>
      <c r="C251" s="243" t="s">
        <v>865</v>
      </c>
      <c r="D251" s="243" t="s">
        <v>138</v>
      </c>
      <c r="E251" s="244" t="s">
        <v>866</v>
      </c>
      <c r="F251" s="245" t="s">
        <v>867</v>
      </c>
      <c r="G251" s="246" t="s">
        <v>141</v>
      </c>
      <c r="H251" s="247">
        <v>2</v>
      </c>
      <c r="I251" s="248"/>
      <c r="J251" s="249">
        <f>ROUND(I251*H251,0)</f>
        <v>0</v>
      </c>
      <c r="K251" s="250"/>
      <c r="L251" s="43"/>
      <c r="M251" s="251" t="s">
        <v>1</v>
      </c>
      <c r="N251" s="252" t="s">
        <v>41</v>
      </c>
      <c r="O251" s="90"/>
      <c r="P251" s="253">
        <f>O251*H251</f>
        <v>0</v>
      </c>
      <c r="Q251" s="253">
        <v>0.00027</v>
      </c>
      <c r="R251" s="253">
        <f>Q251*H251</f>
        <v>0.00054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179</v>
      </c>
      <c r="AT251" s="255" t="s">
        <v>138</v>
      </c>
      <c r="AU251" s="255" t="s">
        <v>85</v>
      </c>
      <c r="AY251" s="16" t="s">
        <v>135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</v>
      </c>
      <c r="BK251" s="256">
        <f>ROUND(I251*H251,0)</f>
        <v>0</v>
      </c>
      <c r="BL251" s="16" t="s">
        <v>179</v>
      </c>
      <c r="BM251" s="255" t="s">
        <v>868</v>
      </c>
    </row>
    <row r="252" spans="1:65" s="2" customFormat="1" ht="21.75" customHeight="1">
      <c r="A252" s="37"/>
      <c r="B252" s="38"/>
      <c r="C252" s="243" t="s">
        <v>869</v>
      </c>
      <c r="D252" s="243" t="s">
        <v>138</v>
      </c>
      <c r="E252" s="244" t="s">
        <v>870</v>
      </c>
      <c r="F252" s="245" t="s">
        <v>871</v>
      </c>
      <c r="G252" s="246" t="s">
        <v>141</v>
      </c>
      <c r="H252" s="247">
        <v>1</v>
      </c>
      <c r="I252" s="248"/>
      <c r="J252" s="249">
        <f>ROUND(I252*H252,0)</f>
        <v>0</v>
      </c>
      <c r="K252" s="250"/>
      <c r="L252" s="43"/>
      <c r="M252" s="251" t="s">
        <v>1</v>
      </c>
      <c r="N252" s="252" t="s">
        <v>41</v>
      </c>
      <c r="O252" s="90"/>
      <c r="P252" s="253">
        <f>O252*H252</f>
        <v>0</v>
      </c>
      <c r="Q252" s="253">
        <v>0.00124</v>
      </c>
      <c r="R252" s="253">
        <f>Q252*H252</f>
        <v>0.00124</v>
      </c>
      <c r="S252" s="253">
        <v>0</v>
      </c>
      <c r="T252" s="25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5" t="s">
        <v>179</v>
      </c>
      <c r="AT252" s="255" t="s">
        <v>138</v>
      </c>
      <c r="AU252" s="255" t="s">
        <v>85</v>
      </c>
      <c r="AY252" s="16" t="s">
        <v>135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6" t="s">
        <v>8</v>
      </c>
      <c r="BK252" s="256">
        <f>ROUND(I252*H252,0)</f>
        <v>0</v>
      </c>
      <c r="BL252" s="16" t="s">
        <v>179</v>
      </c>
      <c r="BM252" s="255" t="s">
        <v>872</v>
      </c>
    </row>
    <row r="253" spans="1:65" s="2" customFormat="1" ht="21.75" customHeight="1">
      <c r="A253" s="37"/>
      <c r="B253" s="38"/>
      <c r="C253" s="243" t="s">
        <v>873</v>
      </c>
      <c r="D253" s="243" t="s">
        <v>138</v>
      </c>
      <c r="E253" s="244" t="s">
        <v>874</v>
      </c>
      <c r="F253" s="245" t="s">
        <v>875</v>
      </c>
      <c r="G253" s="246" t="s">
        <v>141</v>
      </c>
      <c r="H253" s="247">
        <v>2</v>
      </c>
      <c r="I253" s="248"/>
      <c r="J253" s="249">
        <f>ROUND(I253*H253,0)</f>
        <v>0</v>
      </c>
      <c r="K253" s="250"/>
      <c r="L253" s="43"/>
      <c r="M253" s="251" t="s">
        <v>1</v>
      </c>
      <c r="N253" s="252" t="s">
        <v>41</v>
      </c>
      <c r="O253" s="90"/>
      <c r="P253" s="253">
        <f>O253*H253</f>
        <v>0</v>
      </c>
      <c r="Q253" s="253">
        <v>0.00114</v>
      </c>
      <c r="R253" s="253">
        <f>Q253*H253</f>
        <v>0.00228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179</v>
      </c>
      <c r="AT253" s="255" t="s">
        <v>138</v>
      </c>
      <c r="AU253" s="255" t="s">
        <v>85</v>
      </c>
      <c r="AY253" s="16" t="s">
        <v>135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</v>
      </c>
      <c r="BK253" s="256">
        <f>ROUND(I253*H253,0)</f>
        <v>0</v>
      </c>
      <c r="BL253" s="16" t="s">
        <v>179</v>
      </c>
      <c r="BM253" s="255" t="s">
        <v>876</v>
      </c>
    </row>
    <row r="254" spans="1:65" s="2" customFormat="1" ht="21.75" customHeight="1">
      <c r="A254" s="37"/>
      <c r="B254" s="38"/>
      <c r="C254" s="243" t="s">
        <v>877</v>
      </c>
      <c r="D254" s="243" t="s">
        <v>138</v>
      </c>
      <c r="E254" s="244" t="s">
        <v>878</v>
      </c>
      <c r="F254" s="245" t="s">
        <v>879</v>
      </c>
      <c r="G254" s="246" t="s">
        <v>141</v>
      </c>
      <c r="H254" s="247">
        <v>8</v>
      </c>
      <c r="I254" s="248"/>
      <c r="J254" s="249">
        <f>ROUND(I254*H254,0)</f>
        <v>0</v>
      </c>
      <c r="K254" s="250"/>
      <c r="L254" s="43"/>
      <c r="M254" s="251" t="s">
        <v>1</v>
      </c>
      <c r="N254" s="252" t="s">
        <v>41</v>
      </c>
      <c r="O254" s="90"/>
      <c r="P254" s="253">
        <f>O254*H254</f>
        <v>0</v>
      </c>
      <c r="Q254" s="253">
        <v>0.0007</v>
      </c>
      <c r="R254" s="253">
        <f>Q254*H254</f>
        <v>0.0056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179</v>
      </c>
      <c r="AT254" s="255" t="s">
        <v>138</v>
      </c>
      <c r="AU254" s="255" t="s">
        <v>85</v>
      </c>
      <c r="AY254" s="16" t="s">
        <v>135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</v>
      </c>
      <c r="BK254" s="256">
        <f>ROUND(I254*H254,0)</f>
        <v>0</v>
      </c>
      <c r="BL254" s="16" t="s">
        <v>179</v>
      </c>
      <c r="BM254" s="255" t="s">
        <v>880</v>
      </c>
    </row>
    <row r="255" spans="1:65" s="2" customFormat="1" ht="21.75" customHeight="1">
      <c r="A255" s="37"/>
      <c r="B255" s="38"/>
      <c r="C255" s="243" t="s">
        <v>881</v>
      </c>
      <c r="D255" s="243" t="s">
        <v>138</v>
      </c>
      <c r="E255" s="244" t="s">
        <v>882</v>
      </c>
      <c r="F255" s="245" t="s">
        <v>883</v>
      </c>
      <c r="G255" s="246" t="s">
        <v>141</v>
      </c>
      <c r="H255" s="247">
        <v>6</v>
      </c>
      <c r="I255" s="248"/>
      <c r="J255" s="249">
        <f>ROUND(I255*H255,0)</f>
        <v>0</v>
      </c>
      <c r="K255" s="250"/>
      <c r="L255" s="43"/>
      <c r="M255" s="251" t="s">
        <v>1</v>
      </c>
      <c r="N255" s="252" t="s">
        <v>41</v>
      </c>
      <c r="O255" s="90"/>
      <c r="P255" s="253">
        <f>O255*H255</f>
        <v>0</v>
      </c>
      <c r="Q255" s="253">
        <v>0.00107</v>
      </c>
      <c r="R255" s="253">
        <f>Q255*H255</f>
        <v>0.00642</v>
      </c>
      <c r="S255" s="253">
        <v>0</v>
      </c>
      <c r="T255" s="25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5" t="s">
        <v>179</v>
      </c>
      <c r="AT255" s="255" t="s">
        <v>138</v>
      </c>
      <c r="AU255" s="255" t="s">
        <v>85</v>
      </c>
      <c r="AY255" s="16" t="s">
        <v>135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6" t="s">
        <v>8</v>
      </c>
      <c r="BK255" s="256">
        <f>ROUND(I255*H255,0)</f>
        <v>0</v>
      </c>
      <c r="BL255" s="16" t="s">
        <v>179</v>
      </c>
      <c r="BM255" s="255" t="s">
        <v>884</v>
      </c>
    </row>
    <row r="256" spans="1:65" s="2" customFormat="1" ht="21.75" customHeight="1">
      <c r="A256" s="37"/>
      <c r="B256" s="38"/>
      <c r="C256" s="243" t="s">
        <v>885</v>
      </c>
      <c r="D256" s="243" t="s">
        <v>138</v>
      </c>
      <c r="E256" s="244" t="s">
        <v>886</v>
      </c>
      <c r="F256" s="245" t="s">
        <v>887</v>
      </c>
      <c r="G256" s="246" t="s">
        <v>493</v>
      </c>
      <c r="H256" s="278"/>
      <c r="I256" s="248"/>
      <c r="J256" s="249">
        <f>ROUND(I256*H256,0)</f>
        <v>0</v>
      </c>
      <c r="K256" s="250"/>
      <c r="L256" s="43"/>
      <c r="M256" s="251" t="s">
        <v>1</v>
      </c>
      <c r="N256" s="252" t="s">
        <v>41</v>
      </c>
      <c r="O256" s="90"/>
      <c r="P256" s="253">
        <f>O256*H256</f>
        <v>0</v>
      </c>
      <c r="Q256" s="253">
        <v>0</v>
      </c>
      <c r="R256" s="253">
        <f>Q256*H256</f>
        <v>0</v>
      </c>
      <c r="S256" s="253">
        <v>0</v>
      </c>
      <c r="T256" s="25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5" t="s">
        <v>179</v>
      </c>
      <c r="AT256" s="255" t="s">
        <v>138</v>
      </c>
      <c r="AU256" s="255" t="s">
        <v>85</v>
      </c>
      <c r="AY256" s="16" t="s">
        <v>135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6" t="s">
        <v>8</v>
      </c>
      <c r="BK256" s="256">
        <f>ROUND(I256*H256,0)</f>
        <v>0</v>
      </c>
      <c r="BL256" s="16" t="s">
        <v>179</v>
      </c>
      <c r="BM256" s="255" t="s">
        <v>888</v>
      </c>
    </row>
    <row r="257" spans="1:65" s="2" customFormat="1" ht="21.75" customHeight="1">
      <c r="A257" s="37"/>
      <c r="B257" s="38"/>
      <c r="C257" s="243" t="s">
        <v>889</v>
      </c>
      <c r="D257" s="243" t="s">
        <v>138</v>
      </c>
      <c r="E257" s="244" t="s">
        <v>890</v>
      </c>
      <c r="F257" s="245" t="s">
        <v>891</v>
      </c>
      <c r="G257" s="246" t="s">
        <v>141</v>
      </c>
      <c r="H257" s="247">
        <v>1</v>
      </c>
      <c r="I257" s="248"/>
      <c r="J257" s="249">
        <f>ROUND(I257*H257,0)</f>
        <v>0</v>
      </c>
      <c r="K257" s="250"/>
      <c r="L257" s="43"/>
      <c r="M257" s="251" t="s">
        <v>1</v>
      </c>
      <c r="N257" s="252" t="s">
        <v>41</v>
      </c>
      <c r="O257" s="90"/>
      <c r="P257" s="253">
        <f>O257*H257</f>
        <v>0</v>
      </c>
      <c r="Q257" s="253">
        <v>0.00011</v>
      </c>
      <c r="R257" s="253">
        <f>Q257*H257</f>
        <v>0.00011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179</v>
      </c>
      <c r="AT257" s="255" t="s">
        <v>138</v>
      </c>
      <c r="AU257" s="255" t="s">
        <v>85</v>
      </c>
      <c r="AY257" s="16" t="s">
        <v>135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</v>
      </c>
      <c r="BK257" s="256">
        <f>ROUND(I257*H257,0)</f>
        <v>0</v>
      </c>
      <c r="BL257" s="16" t="s">
        <v>179</v>
      </c>
      <c r="BM257" s="255" t="s">
        <v>892</v>
      </c>
    </row>
    <row r="258" spans="1:47" s="2" customFormat="1" ht="12">
      <c r="A258" s="37"/>
      <c r="B258" s="38"/>
      <c r="C258" s="39"/>
      <c r="D258" s="273" t="s">
        <v>451</v>
      </c>
      <c r="E258" s="39"/>
      <c r="F258" s="274" t="s">
        <v>893</v>
      </c>
      <c r="G258" s="39"/>
      <c r="H258" s="39"/>
      <c r="I258" s="153"/>
      <c r="J258" s="39"/>
      <c r="K258" s="39"/>
      <c r="L258" s="43"/>
      <c r="M258" s="279"/>
      <c r="N258" s="28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451</v>
      </c>
      <c r="AU258" s="16" t="s">
        <v>85</v>
      </c>
    </row>
    <row r="259" spans="1:65" s="2" customFormat="1" ht="21.75" customHeight="1">
      <c r="A259" s="37"/>
      <c r="B259" s="38"/>
      <c r="C259" s="243" t="s">
        <v>894</v>
      </c>
      <c r="D259" s="243" t="s">
        <v>138</v>
      </c>
      <c r="E259" s="244" t="s">
        <v>895</v>
      </c>
      <c r="F259" s="245" t="s">
        <v>896</v>
      </c>
      <c r="G259" s="246" t="s">
        <v>141</v>
      </c>
      <c r="H259" s="247">
        <v>6</v>
      </c>
      <c r="I259" s="248"/>
      <c r="J259" s="249">
        <f>ROUND(I259*H259,0)</f>
        <v>0</v>
      </c>
      <c r="K259" s="250"/>
      <c r="L259" s="43"/>
      <c r="M259" s="251" t="s">
        <v>1</v>
      </c>
      <c r="N259" s="252" t="s">
        <v>41</v>
      </c>
      <c r="O259" s="90"/>
      <c r="P259" s="253">
        <f>O259*H259</f>
        <v>0</v>
      </c>
      <c r="Q259" s="253">
        <v>0.00052</v>
      </c>
      <c r="R259" s="253">
        <f>Q259*H259</f>
        <v>0.0031199999999999995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179</v>
      </c>
      <c r="AT259" s="255" t="s">
        <v>138</v>
      </c>
      <c r="AU259" s="255" t="s">
        <v>85</v>
      </c>
      <c r="AY259" s="16" t="s">
        <v>135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</v>
      </c>
      <c r="BK259" s="256">
        <f>ROUND(I259*H259,0)</f>
        <v>0</v>
      </c>
      <c r="BL259" s="16" t="s">
        <v>179</v>
      </c>
      <c r="BM259" s="255" t="s">
        <v>897</v>
      </c>
    </row>
    <row r="260" spans="1:65" s="2" customFormat="1" ht="21.75" customHeight="1">
      <c r="A260" s="37"/>
      <c r="B260" s="38"/>
      <c r="C260" s="243" t="s">
        <v>898</v>
      </c>
      <c r="D260" s="243" t="s">
        <v>138</v>
      </c>
      <c r="E260" s="244" t="s">
        <v>899</v>
      </c>
      <c r="F260" s="245" t="s">
        <v>900</v>
      </c>
      <c r="G260" s="246" t="s">
        <v>141</v>
      </c>
      <c r="H260" s="247">
        <v>2</v>
      </c>
      <c r="I260" s="248"/>
      <c r="J260" s="249">
        <f>ROUND(I260*H260,0)</f>
        <v>0</v>
      </c>
      <c r="K260" s="250"/>
      <c r="L260" s="43"/>
      <c r="M260" s="251" t="s">
        <v>1</v>
      </c>
      <c r="N260" s="252" t="s">
        <v>41</v>
      </c>
      <c r="O260" s="90"/>
      <c r="P260" s="253">
        <f>O260*H260</f>
        <v>0</v>
      </c>
      <c r="Q260" s="253">
        <v>0.00053</v>
      </c>
      <c r="R260" s="253">
        <f>Q260*H260</f>
        <v>0.00106</v>
      </c>
      <c r="S260" s="253">
        <v>0</v>
      </c>
      <c r="T260" s="25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5" t="s">
        <v>179</v>
      </c>
      <c r="AT260" s="255" t="s">
        <v>138</v>
      </c>
      <c r="AU260" s="255" t="s">
        <v>85</v>
      </c>
      <c r="AY260" s="16" t="s">
        <v>135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6" t="s">
        <v>8</v>
      </c>
      <c r="BK260" s="256">
        <f>ROUND(I260*H260,0)</f>
        <v>0</v>
      </c>
      <c r="BL260" s="16" t="s">
        <v>179</v>
      </c>
      <c r="BM260" s="255" t="s">
        <v>901</v>
      </c>
    </row>
    <row r="261" spans="1:65" s="2" customFormat="1" ht="21.75" customHeight="1">
      <c r="A261" s="37"/>
      <c r="B261" s="38"/>
      <c r="C261" s="243" t="s">
        <v>902</v>
      </c>
      <c r="D261" s="243" t="s">
        <v>138</v>
      </c>
      <c r="E261" s="244" t="s">
        <v>903</v>
      </c>
      <c r="F261" s="245" t="s">
        <v>904</v>
      </c>
      <c r="G261" s="246" t="s">
        <v>141</v>
      </c>
      <c r="H261" s="247">
        <v>2</v>
      </c>
      <c r="I261" s="248"/>
      <c r="J261" s="249">
        <f>ROUND(I261*H261,0)</f>
        <v>0</v>
      </c>
      <c r="K261" s="250"/>
      <c r="L261" s="43"/>
      <c r="M261" s="251" t="s">
        <v>1</v>
      </c>
      <c r="N261" s="252" t="s">
        <v>41</v>
      </c>
      <c r="O261" s="90"/>
      <c r="P261" s="253">
        <f>O261*H261</f>
        <v>0</v>
      </c>
      <c r="Q261" s="253">
        <v>0.00053</v>
      </c>
      <c r="R261" s="253">
        <f>Q261*H261</f>
        <v>0.00106</v>
      </c>
      <c r="S261" s="253">
        <v>0</v>
      </c>
      <c r="T261" s="25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179</v>
      </c>
      <c r="AT261" s="255" t="s">
        <v>138</v>
      </c>
      <c r="AU261" s="255" t="s">
        <v>85</v>
      </c>
      <c r="AY261" s="16" t="s">
        <v>135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</v>
      </c>
      <c r="BK261" s="256">
        <f>ROUND(I261*H261,0)</f>
        <v>0</v>
      </c>
      <c r="BL261" s="16" t="s">
        <v>179</v>
      </c>
      <c r="BM261" s="255" t="s">
        <v>905</v>
      </c>
    </row>
    <row r="262" spans="1:65" s="2" customFormat="1" ht="21.75" customHeight="1">
      <c r="A262" s="37"/>
      <c r="B262" s="38"/>
      <c r="C262" s="243" t="s">
        <v>906</v>
      </c>
      <c r="D262" s="243" t="s">
        <v>138</v>
      </c>
      <c r="E262" s="244" t="s">
        <v>907</v>
      </c>
      <c r="F262" s="245" t="s">
        <v>908</v>
      </c>
      <c r="G262" s="246" t="s">
        <v>141</v>
      </c>
      <c r="H262" s="247">
        <v>6</v>
      </c>
      <c r="I262" s="248"/>
      <c r="J262" s="249">
        <f>ROUND(I262*H262,0)</f>
        <v>0</v>
      </c>
      <c r="K262" s="250"/>
      <c r="L262" s="43"/>
      <c r="M262" s="251" t="s">
        <v>1</v>
      </c>
      <c r="N262" s="252" t="s">
        <v>41</v>
      </c>
      <c r="O262" s="90"/>
      <c r="P262" s="253">
        <f>O262*H262</f>
        <v>0</v>
      </c>
      <c r="Q262" s="253">
        <v>0.00147</v>
      </c>
      <c r="R262" s="253">
        <f>Q262*H262</f>
        <v>0.00882</v>
      </c>
      <c r="S262" s="253">
        <v>0</v>
      </c>
      <c r="T262" s="25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5" t="s">
        <v>179</v>
      </c>
      <c r="AT262" s="255" t="s">
        <v>138</v>
      </c>
      <c r="AU262" s="255" t="s">
        <v>85</v>
      </c>
      <c r="AY262" s="16" t="s">
        <v>135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6" t="s">
        <v>8</v>
      </c>
      <c r="BK262" s="256">
        <f>ROUND(I262*H262,0)</f>
        <v>0</v>
      </c>
      <c r="BL262" s="16" t="s">
        <v>179</v>
      </c>
      <c r="BM262" s="255" t="s">
        <v>909</v>
      </c>
    </row>
    <row r="263" spans="1:65" s="2" customFormat="1" ht="21.75" customHeight="1">
      <c r="A263" s="37"/>
      <c r="B263" s="38"/>
      <c r="C263" s="243" t="s">
        <v>910</v>
      </c>
      <c r="D263" s="243" t="s">
        <v>138</v>
      </c>
      <c r="E263" s="244" t="s">
        <v>911</v>
      </c>
      <c r="F263" s="245" t="s">
        <v>912</v>
      </c>
      <c r="G263" s="246" t="s">
        <v>141</v>
      </c>
      <c r="H263" s="247">
        <v>7</v>
      </c>
      <c r="I263" s="248"/>
      <c r="J263" s="249">
        <f>ROUND(I263*H263,0)</f>
        <v>0</v>
      </c>
      <c r="K263" s="250"/>
      <c r="L263" s="43"/>
      <c r="M263" s="251" t="s">
        <v>1</v>
      </c>
      <c r="N263" s="252" t="s">
        <v>41</v>
      </c>
      <c r="O263" s="90"/>
      <c r="P263" s="253">
        <f>O263*H263</f>
        <v>0</v>
      </c>
      <c r="Q263" s="253">
        <v>0.00085</v>
      </c>
      <c r="R263" s="253">
        <f>Q263*H263</f>
        <v>0.0059499999999999996</v>
      </c>
      <c r="S263" s="253">
        <v>0</v>
      </c>
      <c r="T263" s="25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5" t="s">
        <v>179</v>
      </c>
      <c r="AT263" s="255" t="s">
        <v>138</v>
      </c>
      <c r="AU263" s="255" t="s">
        <v>85</v>
      </c>
      <c r="AY263" s="16" t="s">
        <v>135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6" t="s">
        <v>8</v>
      </c>
      <c r="BK263" s="256">
        <f>ROUND(I263*H263,0)</f>
        <v>0</v>
      </c>
      <c r="BL263" s="16" t="s">
        <v>179</v>
      </c>
      <c r="BM263" s="255" t="s">
        <v>913</v>
      </c>
    </row>
    <row r="264" spans="1:65" s="2" customFormat="1" ht="21.75" customHeight="1">
      <c r="A264" s="37"/>
      <c r="B264" s="38"/>
      <c r="C264" s="243" t="s">
        <v>914</v>
      </c>
      <c r="D264" s="243" t="s">
        <v>138</v>
      </c>
      <c r="E264" s="244" t="s">
        <v>915</v>
      </c>
      <c r="F264" s="245" t="s">
        <v>916</v>
      </c>
      <c r="G264" s="246" t="s">
        <v>141</v>
      </c>
      <c r="H264" s="247">
        <v>9</v>
      </c>
      <c r="I264" s="248"/>
      <c r="J264" s="249">
        <f>ROUND(I264*H264,0)</f>
        <v>0</v>
      </c>
      <c r="K264" s="250"/>
      <c r="L264" s="43"/>
      <c r="M264" s="251" t="s">
        <v>1</v>
      </c>
      <c r="N264" s="252" t="s">
        <v>41</v>
      </c>
      <c r="O264" s="90"/>
      <c r="P264" s="253">
        <f>O264*H264</f>
        <v>0</v>
      </c>
      <c r="Q264" s="253">
        <v>0.00051</v>
      </c>
      <c r="R264" s="253">
        <f>Q264*H264</f>
        <v>0.00459</v>
      </c>
      <c r="S264" s="253">
        <v>0</v>
      </c>
      <c r="T264" s="25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5" t="s">
        <v>179</v>
      </c>
      <c r="AT264" s="255" t="s">
        <v>138</v>
      </c>
      <c r="AU264" s="255" t="s">
        <v>85</v>
      </c>
      <c r="AY264" s="16" t="s">
        <v>135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6" t="s">
        <v>8</v>
      </c>
      <c r="BK264" s="256">
        <f>ROUND(I264*H264,0)</f>
        <v>0</v>
      </c>
      <c r="BL264" s="16" t="s">
        <v>179</v>
      </c>
      <c r="BM264" s="255" t="s">
        <v>917</v>
      </c>
    </row>
    <row r="265" spans="1:65" s="2" customFormat="1" ht="16.5" customHeight="1">
      <c r="A265" s="37"/>
      <c r="B265" s="38"/>
      <c r="C265" s="243" t="s">
        <v>918</v>
      </c>
      <c r="D265" s="243" t="s">
        <v>138</v>
      </c>
      <c r="E265" s="244" t="s">
        <v>919</v>
      </c>
      <c r="F265" s="245" t="s">
        <v>920</v>
      </c>
      <c r="G265" s="246" t="s">
        <v>141</v>
      </c>
      <c r="H265" s="247">
        <v>24</v>
      </c>
      <c r="I265" s="248"/>
      <c r="J265" s="249">
        <f>ROUND(I265*H265,0)</f>
        <v>0</v>
      </c>
      <c r="K265" s="250"/>
      <c r="L265" s="43"/>
      <c r="M265" s="251" t="s">
        <v>1</v>
      </c>
      <c r="N265" s="252" t="s">
        <v>41</v>
      </c>
      <c r="O265" s="90"/>
      <c r="P265" s="253">
        <f>O265*H265</f>
        <v>0</v>
      </c>
      <c r="Q265" s="253">
        <v>0.00024</v>
      </c>
      <c r="R265" s="253">
        <f>Q265*H265</f>
        <v>0.00576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179</v>
      </c>
      <c r="AT265" s="255" t="s">
        <v>138</v>
      </c>
      <c r="AU265" s="255" t="s">
        <v>85</v>
      </c>
      <c r="AY265" s="16" t="s">
        <v>135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</v>
      </c>
      <c r="BK265" s="256">
        <f>ROUND(I265*H265,0)</f>
        <v>0</v>
      </c>
      <c r="BL265" s="16" t="s">
        <v>179</v>
      </c>
      <c r="BM265" s="255" t="s">
        <v>921</v>
      </c>
    </row>
    <row r="266" spans="1:65" s="2" customFormat="1" ht="16.5" customHeight="1">
      <c r="A266" s="37"/>
      <c r="B266" s="38"/>
      <c r="C266" s="243" t="s">
        <v>922</v>
      </c>
      <c r="D266" s="243" t="s">
        <v>138</v>
      </c>
      <c r="E266" s="244" t="s">
        <v>923</v>
      </c>
      <c r="F266" s="245" t="s">
        <v>924</v>
      </c>
      <c r="G266" s="246" t="s">
        <v>141</v>
      </c>
      <c r="H266" s="247">
        <v>2</v>
      </c>
      <c r="I266" s="248"/>
      <c r="J266" s="249">
        <f>ROUND(I266*H266,0)</f>
        <v>0</v>
      </c>
      <c r="K266" s="250"/>
      <c r="L266" s="43"/>
      <c r="M266" s="251" t="s">
        <v>1</v>
      </c>
      <c r="N266" s="252" t="s">
        <v>41</v>
      </c>
      <c r="O266" s="90"/>
      <c r="P266" s="253">
        <f>O266*H266</f>
        <v>0</v>
      </c>
      <c r="Q266" s="253">
        <v>0.00026</v>
      </c>
      <c r="R266" s="253">
        <f>Q266*H266</f>
        <v>0.00052</v>
      </c>
      <c r="S266" s="253">
        <v>0</v>
      </c>
      <c r="T266" s="25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5" t="s">
        <v>179</v>
      </c>
      <c r="AT266" s="255" t="s">
        <v>138</v>
      </c>
      <c r="AU266" s="255" t="s">
        <v>85</v>
      </c>
      <c r="AY266" s="16" t="s">
        <v>135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6" t="s">
        <v>8</v>
      </c>
      <c r="BK266" s="256">
        <f>ROUND(I266*H266,0)</f>
        <v>0</v>
      </c>
      <c r="BL266" s="16" t="s">
        <v>179</v>
      </c>
      <c r="BM266" s="255" t="s">
        <v>925</v>
      </c>
    </row>
    <row r="267" spans="1:63" s="12" customFormat="1" ht="22.8" customHeight="1">
      <c r="A267" s="12"/>
      <c r="B267" s="227"/>
      <c r="C267" s="228"/>
      <c r="D267" s="229" t="s">
        <v>75</v>
      </c>
      <c r="E267" s="241" t="s">
        <v>926</v>
      </c>
      <c r="F267" s="241" t="s">
        <v>927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SUM(P268:P277)</f>
        <v>0</v>
      </c>
      <c r="Q267" s="235"/>
      <c r="R267" s="236">
        <f>SUM(R268:R277)</f>
        <v>0</v>
      </c>
      <c r="S267" s="235"/>
      <c r="T267" s="237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85</v>
      </c>
      <c r="AT267" s="239" t="s">
        <v>75</v>
      </c>
      <c r="AU267" s="239" t="s">
        <v>8</v>
      </c>
      <c r="AY267" s="238" t="s">
        <v>135</v>
      </c>
      <c r="BK267" s="240">
        <f>SUM(BK268:BK277)</f>
        <v>0</v>
      </c>
    </row>
    <row r="268" spans="1:65" s="2" customFormat="1" ht="16.5" customHeight="1">
      <c r="A268" s="37"/>
      <c r="B268" s="38"/>
      <c r="C268" s="243" t="s">
        <v>928</v>
      </c>
      <c r="D268" s="243" t="s">
        <v>138</v>
      </c>
      <c r="E268" s="244" t="s">
        <v>929</v>
      </c>
      <c r="F268" s="245" t="s">
        <v>930</v>
      </c>
      <c r="G268" s="246" t="s">
        <v>141</v>
      </c>
      <c r="H268" s="247">
        <v>14</v>
      </c>
      <c r="I268" s="248"/>
      <c r="J268" s="249">
        <f>ROUND(I268*H268,0)</f>
        <v>0</v>
      </c>
      <c r="K268" s="250"/>
      <c r="L268" s="43"/>
      <c r="M268" s="251" t="s">
        <v>1</v>
      </c>
      <c r="N268" s="252" t="s">
        <v>41</v>
      </c>
      <c r="O268" s="90"/>
      <c r="P268" s="253">
        <f>O268*H268</f>
        <v>0</v>
      </c>
      <c r="Q268" s="253">
        <v>0</v>
      </c>
      <c r="R268" s="253">
        <f>Q268*H268</f>
        <v>0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442</v>
      </c>
      <c r="AT268" s="255" t="s">
        <v>138</v>
      </c>
      <c r="AU268" s="255" t="s">
        <v>85</v>
      </c>
      <c r="AY268" s="16" t="s">
        <v>135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</v>
      </c>
      <c r="BK268" s="256">
        <f>ROUND(I268*H268,0)</f>
        <v>0</v>
      </c>
      <c r="BL268" s="16" t="s">
        <v>442</v>
      </c>
      <c r="BM268" s="255" t="s">
        <v>931</v>
      </c>
    </row>
    <row r="269" spans="1:65" s="2" customFormat="1" ht="16.5" customHeight="1">
      <c r="A269" s="37"/>
      <c r="B269" s="38"/>
      <c r="C269" s="243" t="s">
        <v>932</v>
      </c>
      <c r="D269" s="243" t="s">
        <v>138</v>
      </c>
      <c r="E269" s="244" t="s">
        <v>933</v>
      </c>
      <c r="F269" s="245" t="s">
        <v>934</v>
      </c>
      <c r="G269" s="246" t="s">
        <v>141</v>
      </c>
      <c r="H269" s="247">
        <v>50</v>
      </c>
      <c r="I269" s="248"/>
      <c r="J269" s="249">
        <f>ROUND(I269*H269,0)</f>
        <v>0</v>
      </c>
      <c r="K269" s="250"/>
      <c r="L269" s="43"/>
      <c r="M269" s="251" t="s">
        <v>1</v>
      </c>
      <c r="N269" s="252" t="s">
        <v>41</v>
      </c>
      <c r="O269" s="90"/>
      <c r="P269" s="253">
        <f>O269*H269</f>
        <v>0</v>
      </c>
      <c r="Q269" s="253">
        <v>0</v>
      </c>
      <c r="R269" s="253">
        <f>Q269*H269</f>
        <v>0</v>
      </c>
      <c r="S269" s="253">
        <v>0</v>
      </c>
      <c r="T269" s="25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5" t="s">
        <v>442</v>
      </c>
      <c r="AT269" s="255" t="s">
        <v>138</v>
      </c>
      <c r="AU269" s="255" t="s">
        <v>85</v>
      </c>
      <c r="AY269" s="16" t="s">
        <v>135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6" t="s">
        <v>8</v>
      </c>
      <c r="BK269" s="256">
        <f>ROUND(I269*H269,0)</f>
        <v>0</v>
      </c>
      <c r="BL269" s="16" t="s">
        <v>442</v>
      </c>
      <c r="BM269" s="255" t="s">
        <v>935</v>
      </c>
    </row>
    <row r="270" spans="1:65" s="2" customFormat="1" ht="33" customHeight="1">
      <c r="A270" s="37"/>
      <c r="B270" s="38"/>
      <c r="C270" s="243" t="s">
        <v>936</v>
      </c>
      <c r="D270" s="243" t="s">
        <v>138</v>
      </c>
      <c r="E270" s="244" t="s">
        <v>937</v>
      </c>
      <c r="F270" s="245" t="s">
        <v>938</v>
      </c>
      <c r="G270" s="246" t="s">
        <v>141</v>
      </c>
      <c r="H270" s="247">
        <v>4</v>
      </c>
      <c r="I270" s="248"/>
      <c r="J270" s="249">
        <f>ROUND(I270*H270,0)</f>
        <v>0</v>
      </c>
      <c r="K270" s="250"/>
      <c r="L270" s="43"/>
      <c r="M270" s="251" t="s">
        <v>1</v>
      </c>
      <c r="N270" s="252" t="s">
        <v>41</v>
      </c>
      <c r="O270" s="90"/>
      <c r="P270" s="253">
        <f>O270*H270</f>
        <v>0</v>
      </c>
      <c r="Q270" s="253">
        <v>0</v>
      </c>
      <c r="R270" s="253">
        <f>Q270*H270</f>
        <v>0</v>
      </c>
      <c r="S270" s="253">
        <v>0</v>
      </c>
      <c r="T270" s="25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5" t="s">
        <v>179</v>
      </c>
      <c r="AT270" s="255" t="s">
        <v>138</v>
      </c>
      <c r="AU270" s="255" t="s">
        <v>85</v>
      </c>
      <c r="AY270" s="16" t="s">
        <v>135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6" t="s">
        <v>8</v>
      </c>
      <c r="BK270" s="256">
        <f>ROUND(I270*H270,0)</f>
        <v>0</v>
      </c>
      <c r="BL270" s="16" t="s">
        <v>179</v>
      </c>
      <c r="BM270" s="255" t="s">
        <v>939</v>
      </c>
    </row>
    <row r="271" spans="1:65" s="2" customFormat="1" ht="33" customHeight="1">
      <c r="A271" s="37"/>
      <c r="B271" s="38"/>
      <c r="C271" s="243" t="s">
        <v>940</v>
      </c>
      <c r="D271" s="243" t="s">
        <v>138</v>
      </c>
      <c r="E271" s="244" t="s">
        <v>941</v>
      </c>
      <c r="F271" s="245" t="s">
        <v>942</v>
      </c>
      <c r="G271" s="246" t="s">
        <v>141</v>
      </c>
      <c r="H271" s="247">
        <v>10</v>
      </c>
      <c r="I271" s="248"/>
      <c r="J271" s="249">
        <f>ROUND(I271*H271,0)</f>
        <v>0</v>
      </c>
      <c r="K271" s="250"/>
      <c r="L271" s="43"/>
      <c r="M271" s="251" t="s">
        <v>1</v>
      </c>
      <c r="N271" s="252" t="s">
        <v>41</v>
      </c>
      <c r="O271" s="90"/>
      <c r="P271" s="253">
        <f>O271*H271</f>
        <v>0</v>
      </c>
      <c r="Q271" s="253">
        <v>0</v>
      </c>
      <c r="R271" s="253">
        <f>Q271*H271</f>
        <v>0</v>
      </c>
      <c r="S271" s="253">
        <v>0</v>
      </c>
      <c r="T271" s="25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5" t="s">
        <v>179</v>
      </c>
      <c r="AT271" s="255" t="s">
        <v>138</v>
      </c>
      <c r="AU271" s="255" t="s">
        <v>85</v>
      </c>
      <c r="AY271" s="16" t="s">
        <v>135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6" t="s">
        <v>8</v>
      </c>
      <c r="BK271" s="256">
        <f>ROUND(I271*H271,0)</f>
        <v>0</v>
      </c>
      <c r="BL271" s="16" t="s">
        <v>179</v>
      </c>
      <c r="BM271" s="255" t="s">
        <v>943</v>
      </c>
    </row>
    <row r="272" spans="1:65" s="2" customFormat="1" ht="16.5" customHeight="1">
      <c r="A272" s="37"/>
      <c r="B272" s="38"/>
      <c r="C272" s="243" t="s">
        <v>944</v>
      </c>
      <c r="D272" s="243" t="s">
        <v>138</v>
      </c>
      <c r="E272" s="244" t="s">
        <v>945</v>
      </c>
      <c r="F272" s="245" t="s">
        <v>946</v>
      </c>
      <c r="G272" s="246" t="s">
        <v>244</v>
      </c>
      <c r="H272" s="247">
        <v>6</v>
      </c>
      <c r="I272" s="248"/>
      <c r="J272" s="249">
        <f>ROUND(I272*H272,0)</f>
        <v>0</v>
      </c>
      <c r="K272" s="250"/>
      <c r="L272" s="43"/>
      <c r="M272" s="251" t="s">
        <v>1</v>
      </c>
      <c r="N272" s="252" t="s">
        <v>41</v>
      </c>
      <c r="O272" s="90"/>
      <c r="P272" s="253">
        <f>O272*H272</f>
        <v>0</v>
      </c>
      <c r="Q272" s="253">
        <v>0</v>
      </c>
      <c r="R272" s="253">
        <f>Q272*H272</f>
        <v>0</v>
      </c>
      <c r="S272" s="253">
        <v>0</v>
      </c>
      <c r="T272" s="25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5" t="s">
        <v>179</v>
      </c>
      <c r="AT272" s="255" t="s">
        <v>138</v>
      </c>
      <c r="AU272" s="255" t="s">
        <v>85</v>
      </c>
      <c r="AY272" s="16" t="s">
        <v>135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6" t="s">
        <v>8</v>
      </c>
      <c r="BK272" s="256">
        <f>ROUND(I272*H272,0)</f>
        <v>0</v>
      </c>
      <c r="BL272" s="16" t="s">
        <v>179</v>
      </c>
      <c r="BM272" s="255" t="s">
        <v>947</v>
      </c>
    </row>
    <row r="273" spans="1:65" s="2" customFormat="1" ht="21.75" customHeight="1">
      <c r="A273" s="37"/>
      <c r="B273" s="38"/>
      <c r="C273" s="243" t="s">
        <v>948</v>
      </c>
      <c r="D273" s="243" t="s">
        <v>138</v>
      </c>
      <c r="E273" s="244" t="s">
        <v>949</v>
      </c>
      <c r="F273" s="245" t="s">
        <v>950</v>
      </c>
      <c r="G273" s="246" t="s">
        <v>225</v>
      </c>
      <c r="H273" s="247">
        <v>20</v>
      </c>
      <c r="I273" s="248"/>
      <c r="J273" s="249">
        <f>ROUND(I273*H273,0)</f>
        <v>0</v>
      </c>
      <c r="K273" s="250"/>
      <c r="L273" s="43"/>
      <c r="M273" s="251" t="s">
        <v>1</v>
      </c>
      <c r="N273" s="252" t="s">
        <v>41</v>
      </c>
      <c r="O273" s="90"/>
      <c r="P273" s="253">
        <f>O273*H273</f>
        <v>0</v>
      </c>
      <c r="Q273" s="253">
        <v>0</v>
      </c>
      <c r="R273" s="253">
        <f>Q273*H273</f>
        <v>0</v>
      </c>
      <c r="S273" s="253">
        <v>0</v>
      </c>
      <c r="T273" s="25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5" t="s">
        <v>179</v>
      </c>
      <c r="AT273" s="255" t="s">
        <v>138</v>
      </c>
      <c r="AU273" s="255" t="s">
        <v>85</v>
      </c>
      <c r="AY273" s="16" t="s">
        <v>135</v>
      </c>
      <c r="BE273" s="256">
        <f>IF(N273="základní",J273,0)</f>
        <v>0</v>
      </c>
      <c r="BF273" s="256">
        <f>IF(N273="snížená",J273,0)</f>
        <v>0</v>
      </c>
      <c r="BG273" s="256">
        <f>IF(N273="zákl. přenesená",J273,0)</f>
        <v>0</v>
      </c>
      <c r="BH273" s="256">
        <f>IF(N273="sníž. přenesená",J273,0)</f>
        <v>0</v>
      </c>
      <c r="BI273" s="256">
        <f>IF(N273="nulová",J273,0)</f>
        <v>0</v>
      </c>
      <c r="BJ273" s="16" t="s">
        <v>8</v>
      </c>
      <c r="BK273" s="256">
        <f>ROUND(I273*H273,0)</f>
        <v>0</v>
      </c>
      <c r="BL273" s="16" t="s">
        <v>179</v>
      </c>
      <c r="BM273" s="255" t="s">
        <v>951</v>
      </c>
    </row>
    <row r="274" spans="1:65" s="2" customFormat="1" ht="21.75" customHeight="1">
      <c r="A274" s="37"/>
      <c r="B274" s="38"/>
      <c r="C274" s="243" t="s">
        <v>952</v>
      </c>
      <c r="D274" s="243" t="s">
        <v>138</v>
      </c>
      <c r="E274" s="244" t="s">
        <v>953</v>
      </c>
      <c r="F274" s="245" t="s">
        <v>954</v>
      </c>
      <c r="G274" s="246" t="s">
        <v>141</v>
      </c>
      <c r="H274" s="247">
        <v>6</v>
      </c>
      <c r="I274" s="248"/>
      <c r="J274" s="249">
        <f>ROUND(I274*H274,0)</f>
        <v>0</v>
      </c>
      <c r="K274" s="250"/>
      <c r="L274" s="43"/>
      <c r="M274" s="251" t="s">
        <v>1</v>
      </c>
      <c r="N274" s="252" t="s">
        <v>41</v>
      </c>
      <c r="O274" s="90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5" t="s">
        <v>179</v>
      </c>
      <c r="AT274" s="255" t="s">
        <v>138</v>
      </c>
      <c r="AU274" s="255" t="s">
        <v>85</v>
      </c>
      <c r="AY274" s="16" t="s">
        <v>135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6" t="s">
        <v>8</v>
      </c>
      <c r="BK274" s="256">
        <f>ROUND(I274*H274,0)</f>
        <v>0</v>
      </c>
      <c r="BL274" s="16" t="s">
        <v>179</v>
      </c>
      <c r="BM274" s="255" t="s">
        <v>955</v>
      </c>
    </row>
    <row r="275" spans="1:65" s="2" customFormat="1" ht="21.75" customHeight="1">
      <c r="A275" s="37"/>
      <c r="B275" s="38"/>
      <c r="C275" s="243" t="s">
        <v>956</v>
      </c>
      <c r="D275" s="243" t="s">
        <v>138</v>
      </c>
      <c r="E275" s="244" t="s">
        <v>957</v>
      </c>
      <c r="F275" s="245" t="s">
        <v>958</v>
      </c>
      <c r="G275" s="246" t="s">
        <v>141</v>
      </c>
      <c r="H275" s="247">
        <v>14</v>
      </c>
      <c r="I275" s="248"/>
      <c r="J275" s="249">
        <f>ROUND(I275*H275,0)</f>
        <v>0</v>
      </c>
      <c r="K275" s="250"/>
      <c r="L275" s="43"/>
      <c r="M275" s="251" t="s">
        <v>1</v>
      </c>
      <c r="N275" s="252" t="s">
        <v>41</v>
      </c>
      <c r="O275" s="90"/>
      <c r="P275" s="253">
        <f>O275*H275</f>
        <v>0</v>
      </c>
      <c r="Q275" s="253">
        <v>0</v>
      </c>
      <c r="R275" s="253">
        <f>Q275*H275</f>
        <v>0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179</v>
      </c>
      <c r="AT275" s="255" t="s">
        <v>138</v>
      </c>
      <c r="AU275" s="255" t="s">
        <v>85</v>
      </c>
      <c r="AY275" s="16" t="s">
        <v>135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</v>
      </c>
      <c r="BK275" s="256">
        <f>ROUND(I275*H275,0)</f>
        <v>0</v>
      </c>
      <c r="BL275" s="16" t="s">
        <v>179</v>
      </c>
      <c r="BM275" s="255" t="s">
        <v>959</v>
      </c>
    </row>
    <row r="276" spans="1:65" s="2" customFormat="1" ht="21.75" customHeight="1">
      <c r="A276" s="37"/>
      <c r="B276" s="38"/>
      <c r="C276" s="243" t="s">
        <v>960</v>
      </c>
      <c r="D276" s="243" t="s">
        <v>138</v>
      </c>
      <c r="E276" s="244" t="s">
        <v>961</v>
      </c>
      <c r="F276" s="245" t="s">
        <v>962</v>
      </c>
      <c r="G276" s="246" t="s">
        <v>141</v>
      </c>
      <c r="H276" s="247">
        <v>30</v>
      </c>
      <c r="I276" s="248"/>
      <c r="J276" s="249">
        <f>ROUND(I276*H276,0)</f>
        <v>0</v>
      </c>
      <c r="K276" s="250"/>
      <c r="L276" s="43"/>
      <c r="M276" s="251" t="s">
        <v>1</v>
      </c>
      <c r="N276" s="252" t="s">
        <v>41</v>
      </c>
      <c r="O276" s="90"/>
      <c r="P276" s="253">
        <f>O276*H276</f>
        <v>0</v>
      </c>
      <c r="Q276" s="253">
        <v>0</v>
      </c>
      <c r="R276" s="253">
        <f>Q276*H276</f>
        <v>0</v>
      </c>
      <c r="S276" s="253">
        <v>0</v>
      </c>
      <c r="T276" s="25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5" t="s">
        <v>179</v>
      </c>
      <c r="AT276" s="255" t="s">
        <v>138</v>
      </c>
      <c r="AU276" s="255" t="s">
        <v>85</v>
      </c>
      <c r="AY276" s="16" t="s">
        <v>135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6" t="s">
        <v>8</v>
      </c>
      <c r="BK276" s="256">
        <f>ROUND(I276*H276,0)</f>
        <v>0</v>
      </c>
      <c r="BL276" s="16" t="s">
        <v>179</v>
      </c>
      <c r="BM276" s="255" t="s">
        <v>963</v>
      </c>
    </row>
    <row r="277" spans="1:65" s="2" customFormat="1" ht="21.75" customHeight="1">
      <c r="A277" s="37"/>
      <c r="B277" s="38"/>
      <c r="C277" s="243" t="s">
        <v>964</v>
      </c>
      <c r="D277" s="243" t="s">
        <v>138</v>
      </c>
      <c r="E277" s="244" t="s">
        <v>965</v>
      </c>
      <c r="F277" s="245" t="s">
        <v>966</v>
      </c>
      <c r="G277" s="246" t="s">
        <v>493</v>
      </c>
      <c r="H277" s="278"/>
      <c r="I277" s="248"/>
      <c r="J277" s="249">
        <f>ROUND(I277*H277,0)</f>
        <v>0</v>
      </c>
      <c r="K277" s="250"/>
      <c r="L277" s="43"/>
      <c r="M277" s="251" t="s">
        <v>1</v>
      </c>
      <c r="N277" s="252" t="s">
        <v>41</v>
      </c>
      <c r="O277" s="90"/>
      <c r="P277" s="253">
        <f>O277*H277</f>
        <v>0</v>
      </c>
      <c r="Q277" s="253">
        <v>0</v>
      </c>
      <c r="R277" s="253">
        <f>Q277*H277</f>
        <v>0</v>
      </c>
      <c r="S277" s="253">
        <v>0</v>
      </c>
      <c r="T277" s="25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5" t="s">
        <v>179</v>
      </c>
      <c r="AT277" s="255" t="s">
        <v>138</v>
      </c>
      <c r="AU277" s="255" t="s">
        <v>85</v>
      </c>
      <c r="AY277" s="16" t="s">
        <v>135</v>
      </c>
      <c r="BE277" s="256">
        <f>IF(N277="základní",J277,0)</f>
        <v>0</v>
      </c>
      <c r="BF277" s="256">
        <f>IF(N277="snížená",J277,0)</f>
        <v>0</v>
      </c>
      <c r="BG277" s="256">
        <f>IF(N277="zákl. přenesená",J277,0)</f>
        <v>0</v>
      </c>
      <c r="BH277" s="256">
        <f>IF(N277="sníž. přenesená",J277,0)</f>
        <v>0</v>
      </c>
      <c r="BI277" s="256">
        <f>IF(N277="nulová",J277,0)</f>
        <v>0</v>
      </c>
      <c r="BJ277" s="16" t="s">
        <v>8</v>
      </c>
      <c r="BK277" s="256">
        <f>ROUND(I277*H277,0)</f>
        <v>0</v>
      </c>
      <c r="BL277" s="16" t="s">
        <v>179</v>
      </c>
      <c r="BM277" s="255" t="s">
        <v>967</v>
      </c>
    </row>
    <row r="278" spans="1:63" s="12" customFormat="1" ht="22.8" customHeight="1">
      <c r="A278" s="12"/>
      <c r="B278" s="227"/>
      <c r="C278" s="228"/>
      <c r="D278" s="229" t="s">
        <v>75</v>
      </c>
      <c r="E278" s="241" t="s">
        <v>385</v>
      </c>
      <c r="F278" s="241" t="s">
        <v>386</v>
      </c>
      <c r="G278" s="228"/>
      <c r="H278" s="228"/>
      <c r="I278" s="231"/>
      <c r="J278" s="242">
        <f>BK278</f>
        <v>0</v>
      </c>
      <c r="K278" s="228"/>
      <c r="L278" s="233"/>
      <c r="M278" s="234"/>
      <c r="N278" s="235"/>
      <c r="O278" s="235"/>
      <c r="P278" s="236">
        <f>SUM(P279:P282)</f>
        <v>0</v>
      </c>
      <c r="Q278" s="235"/>
      <c r="R278" s="236">
        <f>SUM(R279:R282)</f>
        <v>0.00234</v>
      </c>
      <c r="S278" s="235"/>
      <c r="T278" s="237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8" t="s">
        <v>85</v>
      </c>
      <c r="AT278" s="239" t="s">
        <v>75</v>
      </c>
      <c r="AU278" s="239" t="s">
        <v>8</v>
      </c>
      <c r="AY278" s="238" t="s">
        <v>135</v>
      </c>
      <c r="BK278" s="240">
        <f>SUM(BK279:BK282)</f>
        <v>0</v>
      </c>
    </row>
    <row r="279" spans="1:65" s="2" customFormat="1" ht="21.75" customHeight="1">
      <c r="A279" s="37"/>
      <c r="B279" s="38"/>
      <c r="C279" s="243" t="s">
        <v>968</v>
      </c>
      <c r="D279" s="243" t="s">
        <v>138</v>
      </c>
      <c r="E279" s="244" t="s">
        <v>969</v>
      </c>
      <c r="F279" s="245" t="s">
        <v>970</v>
      </c>
      <c r="G279" s="246" t="s">
        <v>244</v>
      </c>
      <c r="H279" s="247">
        <v>46</v>
      </c>
      <c r="I279" s="248"/>
      <c r="J279" s="249">
        <f>ROUND(I279*H279,0)</f>
        <v>0</v>
      </c>
      <c r="K279" s="250"/>
      <c r="L279" s="43"/>
      <c r="M279" s="251" t="s">
        <v>1</v>
      </c>
      <c r="N279" s="252" t="s">
        <v>41</v>
      </c>
      <c r="O279" s="90"/>
      <c r="P279" s="253">
        <f>O279*H279</f>
        <v>0</v>
      </c>
      <c r="Q279" s="253">
        <v>2E-05</v>
      </c>
      <c r="R279" s="253">
        <f>Q279*H279</f>
        <v>0.00092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179</v>
      </c>
      <c r="AT279" s="255" t="s">
        <v>138</v>
      </c>
      <c r="AU279" s="255" t="s">
        <v>85</v>
      </c>
      <c r="AY279" s="16" t="s">
        <v>135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</v>
      </c>
      <c r="BK279" s="256">
        <f>ROUND(I279*H279,0)</f>
        <v>0</v>
      </c>
      <c r="BL279" s="16" t="s">
        <v>179</v>
      </c>
      <c r="BM279" s="255" t="s">
        <v>971</v>
      </c>
    </row>
    <row r="280" spans="1:65" s="2" customFormat="1" ht="21.75" customHeight="1">
      <c r="A280" s="37"/>
      <c r="B280" s="38"/>
      <c r="C280" s="243" t="s">
        <v>972</v>
      </c>
      <c r="D280" s="243" t="s">
        <v>138</v>
      </c>
      <c r="E280" s="244" t="s">
        <v>973</v>
      </c>
      <c r="F280" s="245" t="s">
        <v>974</v>
      </c>
      <c r="G280" s="246" t="s">
        <v>244</v>
      </c>
      <c r="H280" s="247">
        <v>14</v>
      </c>
      <c r="I280" s="248"/>
      <c r="J280" s="249">
        <f>ROUND(I280*H280,0)</f>
        <v>0</v>
      </c>
      <c r="K280" s="250"/>
      <c r="L280" s="43"/>
      <c r="M280" s="251" t="s">
        <v>1</v>
      </c>
      <c r="N280" s="252" t="s">
        <v>41</v>
      </c>
      <c r="O280" s="90"/>
      <c r="P280" s="253">
        <f>O280*H280</f>
        <v>0</v>
      </c>
      <c r="Q280" s="253">
        <v>5E-05</v>
      </c>
      <c r="R280" s="253">
        <f>Q280*H280</f>
        <v>0.0007</v>
      </c>
      <c r="S280" s="253">
        <v>0</v>
      </c>
      <c r="T280" s="25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5" t="s">
        <v>179</v>
      </c>
      <c r="AT280" s="255" t="s">
        <v>138</v>
      </c>
      <c r="AU280" s="255" t="s">
        <v>85</v>
      </c>
      <c r="AY280" s="16" t="s">
        <v>135</v>
      </c>
      <c r="BE280" s="256">
        <f>IF(N280="základní",J280,0)</f>
        <v>0</v>
      </c>
      <c r="BF280" s="256">
        <f>IF(N280="snížená",J280,0)</f>
        <v>0</v>
      </c>
      <c r="BG280" s="256">
        <f>IF(N280="zákl. přenesená",J280,0)</f>
        <v>0</v>
      </c>
      <c r="BH280" s="256">
        <f>IF(N280="sníž. přenesená",J280,0)</f>
        <v>0</v>
      </c>
      <c r="BI280" s="256">
        <f>IF(N280="nulová",J280,0)</f>
        <v>0</v>
      </c>
      <c r="BJ280" s="16" t="s">
        <v>8</v>
      </c>
      <c r="BK280" s="256">
        <f>ROUND(I280*H280,0)</f>
        <v>0</v>
      </c>
      <c r="BL280" s="16" t="s">
        <v>179</v>
      </c>
      <c r="BM280" s="255" t="s">
        <v>975</v>
      </c>
    </row>
    <row r="281" spans="1:65" s="2" customFormat="1" ht="21.75" customHeight="1">
      <c r="A281" s="37"/>
      <c r="B281" s="38"/>
      <c r="C281" s="243" t="s">
        <v>976</v>
      </c>
      <c r="D281" s="243" t="s">
        <v>138</v>
      </c>
      <c r="E281" s="244" t="s">
        <v>395</v>
      </c>
      <c r="F281" s="245" t="s">
        <v>396</v>
      </c>
      <c r="G281" s="246" t="s">
        <v>244</v>
      </c>
      <c r="H281" s="247">
        <v>8</v>
      </c>
      <c r="I281" s="248"/>
      <c r="J281" s="249">
        <f>ROUND(I281*H281,0)</f>
        <v>0</v>
      </c>
      <c r="K281" s="250"/>
      <c r="L281" s="43"/>
      <c r="M281" s="251" t="s">
        <v>1</v>
      </c>
      <c r="N281" s="252" t="s">
        <v>41</v>
      </c>
      <c r="O281" s="90"/>
      <c r="P281" s="253">
        <f>O281*H281</f>
        <v>0</v>
      </c>
      <c r="Q281" s="253">
        <v>6E-05</v>
      </c>
      <c r="R281" s="253">
        <f>Q281*H281</f>
        <v>0.00048</v>
      </c>
      <c r="S281" s="253">
        <v>0</v>
      </c>
      <c r="T281" s="25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5" t="s">
        <v>179</v>
      </c>
      <c r="AT281" s="255" t="s">
        <v>138</v>
      </c>
      <c r="AU281" s="255" t="s">
        <v>85</v>
      </c>
      <c r="AY281" s="16" t="s">
        <v>135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6" t="s">
        <v>8</v>
      </c>
      <c r="BK281" s="256">
        <f>ROUND(I281*H281,0)</f>
        <v>0</v>
      </c>
      <c r="BL281" s="16" t="s">
        <v>179</v>
      </c>
      <c r="BM281" s="255" t="s">
        <v>977</v>
      </c>
    </row>
    <row r="282" spans="1:65" s="2" customFormat="1" ht="21.75" customHeight="1">
      <c r="A282" s="37"/>
      <c r="B282" s="38"/>
      <c r="C282" s="243" t="s">
        <v>978</v>
      </c>
      <c r="D282" s="243" t="s">
        <v>138</v>
      </c>
      <c r="E282" s="244" t="s">
        <v>979</v>
      </c>
      <c r="F282" s="245" t="s">
        <v>980</v>
      </c>
      <c r="G282" s="246" t="s">
        <v>244</v>
      </c>
      <c r="H282" s="247">
        <v>8</v>
      </c>
      <c r="I282" s="248"/>
      <c r="J282" s="249">
        <f>ROUND(I282*H282,0)</f>
        <v>0</v>
      </c>
      <c r="K282" s="250"/>
      <c r="L282" s="43"/>
      <c r="M282" s="251" t="s">
        <v>1</v>
      </c>
      <c r="N282" s="252" t="s">
        <v>41</v>
      </c>
      <c r="O282" s="90"/>
      <c r="P282" s="253">
        <f>O282*H282</f>
        <v>0</v>
      </c>
      <c r="Q282" s="253">
        <v>3E-05</v>
      </c>
      <c r="R282" s="253">
        <f>Q282*H282</f>
        <v>0.00024</v>
      </c>
      <c r="S282" s="253">
        <v>0</v>
      </c>
      <c r="T282" s="25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5" t="s">
        <v>179</v>
      </c>
      <c r="AT282" s="255" t="s">
        <v>138</v>
      </c>
      <c r="AU282" s="255" t="s">
        <v>85</v>
      </c>
      <c r="AY282" s="16" t="s">
        <v>135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6" t="s">
        <v>8</v>
      </c>
      <c r="BK282" s="256">
        <f>ROUND(I282*H282,0)</f>
        <v>0</v>
      </c>
      <c r="BL282" s="16" t="s">
        <v>179</v>
      </c>
      <c r="BM282" s="255" t="s">
        <v>981</v>
      </c>
    </row>
    <row r="283" spans="1:63" s="12" customFormat="1" ht="22.8" customHeight="1">
      <c r="A283" s="12"/>
      <c r="B283" s="227"/>
      <c r="C283" s="228"/>
      <c r="D283" s="229" t="s">
        <v>75</v>
      </c>
      <c r="E283" s="241" t="s">
        <v>982</v>
      </c>
      <c r="F283" s="241" t="s">
        <v>983</v>
      </c>
      <c r="G283" s="228"/>
      <c r="H283" s="228"/>
      <c r="I283" s="231"/>
      <c r="J283" s="242">
        <f>BK283</f>
        <v>0</v>
      </c>
      <c r="K283" s="228"/>
      <c r="L283" s="233"/>
      <c r="M283" s="234"/>
      <c r="N283" s="235"/>
      <c r="O283" s="235"/>
      <c r="P283" s="236">
        <f>SUM(P284:P285)</f>
        <v>0</v>
      </c>
      <c r="Q283" s="235"/>
      <c r="R283" s="236">
        <f>SUM(R284:R285)</f>
        <v>0.0038</v>
      </c>
      <c r="S283" s="235"/>
      <c r="T283" s="237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8" t="s">
        <v>85</v>
      </c>
      <c r="AT283" s="239" t="s">
        <v>75</v>
      </c>
      <c r="AU283" s="239" t="s">
        <v>8</v>
      </c>
      <c r="AY283" s="238" t="s">
        <v>135</v>
      </c>
      <c r="BK283" s="240">
        <f>SUM(BK284:BK285)</f>
        <v>0</v>
      </c>
    </row>
    <row r="284" spans="1:65" s="2" customFormat="1" ht="21.75" customHeight="1">
      <c r="A284" s="37"/>
      <c r="B284" s="38"/>
      <c r="C284" s="243" t="s">
        <v>984</v>
      </c>
      <c r="D284" s="243" t="s">
        <v>138</v>
      </c>
      <c r="E284" s="244" t="s">
        <v>985</v>
      </c>
      <c r="F284" s="245" t="s">
        <v>986</v>
      </c>
      <c r="G284" s="246" t="s">
        <v>238</v>
      </c>
      <c r="H284" s="247">
        <v>5</v>
      </c>
      <c r="I284" s="248"/>
      <c r="J284" s="249">
        <f>ROUND(I284*H284,0)</f>
        <v>0</v>
      </c>
      <c r="K284" s="250"/>
      <c r="L284" s="43"/>
      <c r="M284" s="251" t="s">
        <v>1</v>
      </c>
      <c r="N284" s="252" t="s">
        <v>41</v>
      </c>
      <c r="O284" s="90"/>
      <c r="P284" s="253">
        <f>O284*H284</f>
        <v>0</v>
      </c>
      <c r="Q284" s="253">
        <v>0.00053</v>
      </c>
      <c r="R284" s="253">
        <f>Q284*H284</f>
        <v>0.00265</v>
      </c>
      <c r="S284" s="253">
        <v>0</v>
      </c>
      <c r="T284" s="25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5" t="s">
        <v>179</v>
      </c>
      <c r="AT284" s="255" t="s">
        <v>138</v>
      </c>
      <c r="AU284" s="255" t="s">
        <v>85</v>
      </c>
      <c r="AY284" s="16" t="s">
        <v>135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6" t="s">
        <v>8</v>
      </c>
      <c r="BK284" s="256">
        <f>ROUND(I284*H284,0)</f>
        <v>0</v>
      </c>
      <c r="BL284" s="16" t="s">
        <v>179</v>
      </c>
      <c r="BM284" s="255" t="s">
        <v>987</v>
      </c>
    </row>
    <row r="285" spans="1:65" s="2" customFormat="1" ht="21.75" customHeight="1">
      <c r="A285" s="37"/>
      <c r="B285" s="38"/>
      <c r="C285" s="243" t="s">
        <v>988</v>
      </c>
      <c r="D285" s="243" t="s">
        <v>138</v>
      </c>
      <c r="E285" s="244" t="s">
        <v>989</v>
      </c>
      <c r="F285" s="245" t="s">
        <v>990</v>
      </c>
      <c r="G285" s="246" t="s">
        <v>238</v>
      </c>
      <c r="H285" s="247">
        <v>5</v>
      </c>
      <c r="I285" s="248"/>
      <c r="J285" s="249">
        <f>ROUND(I285*H285,0)</f>
        <v>0</v>
      </c>
      <c r="K285" s="250"/>
      <c r="L285" s="43"/>
      <c r="M285" s="251" t="s">
        <v>1</v>
      </c>
      <c r="N285" s="252" t="s">
        <v>41</v>
      </c>
      <c r="O285" s="90"/>
      <c r="P285" s="253">
        <f>O285*H285</f>
        <v>0</v>
      </c>
      <c r="Q285" s="253">
        <v>0.00023</v>
      </c>
      <c r="R285" s="253">
        <f>Q285*H285</f>
        <v>0.00115</v>
      </c>
      <c r="S285" s="253">
        <v>0</v>
      </c>
      <c r="T285" s="25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5" t="s">
        <v>179</v>
      </c>
      <c r="AT285" s="255" t="s">
        <v>138</v>
      </c>
      <c r="AU285" s="255" t="s">
        <v>85</v>
      </c>
      <c r="AY285" s="16" t="s">
        <v>135</v>
      </c>
      <c r="BE285" s="256">
        <f>IF(N285="základní",J285,0)</f>
        <v>0</v>
      </c>
      <c r="BF285" s="256">
        <f>IF(N285="snížená",J285,0)</f>
        <v>0</v>
      </c>
      <c r="BG285" s="256">
        <f>IF(N285="zákl. přenesená",J285,0)</f>
        <v>0</v>
      </c>
      <c r="BH285" s="256">
        <f>IF(N285="sníž. přenesená",J285,0)</f>
        <v>0</v>
      </c>
      <c r="BI285" s="256">
        <f>IF(N285="nulová",J285,0)</f>
        <v>0</v>
      </c>
      <c r="BJ285" s="16" t="s">
        <v>8</v>
      </c>
      <c r="BK285" s="256">
        <f>ROUND(I285*H285,0)</f>
        <v>0</v>
      </c>
      <c r="BL285" s="16" t="s">
        <v>179</v>
      </c>
      <c r="BM285" s="255" t="s">
        <v>991</v>
      </c>
    </row>
    <row r="286" spans="1:63" s="12" customFormat="1" ht="25.9" customHeight="1">
      <c r="A286" s="12"/>
      <c r="B286" s="227"/>
      <c r="C286" s="228"/>
      <c r="D286" s="229" t="s">
        <v>75</v>
      </c>
      <c r="E286" s="230" t="s">
        <v>992</v>
      </c>
      <c r="F286" s="230" t="s">
        <v>444</v>
      </c>
      <c r="G286" s="228"/>
      <c r="H286" s="228"/>
      <c r="I286" s="231"/>
      <c r="J286" s="232">
        <f>BK286</f>
        <v>0</v>
      </c>
      <c r="K286" s="228"/>
      <c r="L286" s="233"/>
      <c r="M286" s="234"/>
      <c r="N286" s="235"/>
      <c r="O286" s="235"/>
      <c r="P286" s="236">
        <f>SUM(P287:P300)</f>
        <v>0</v>
      </c>
      <c r="Q286" s="235"/>
      <c r="R286" s="236">
        <f>SUM(R287:R300)</f>
        <v>0</v>
      </c>
      <c r="S286" s="235"/>
      <c r="T286" s="237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8" t="s">
        <v>142</v>
      </c>
      <c r="AT286" s="239" t="s">
        <v>75</v>
      </c>
      <c r="AU286" s="239" t="s">
        <v>76</v>
      </c>
      <c r="AY286" s="238" t="s">
        <v>135</v>
      </c>
      <c r="BK286" s="240">
        <f>SUM(BK287:BK300)</f>
        <v>0</v>
      </c>
    </row>
    <row r="287" spans="1:65" s="2" customFormat="1" ht="16.5" customHeight="1">
      <c r="A287" s="37"/>
      <c r="B287" s="38"/>
      <c r="C287" s="243" t="s">
        <v>993</v>
      </c>
      <c r="D287" s="243" t="s">
        <v>138</v>
      </c>
      <c r="E287" s="244" t="s">
        <v>994</v>
      </c>
      <c r="F287" s="245" t="s">
        <v>995</v>
      </c>
      <c r="G287" s="246" t="s">
        <v>273</v>
      </c>
      <c r="H287" s="247">
        <v>1</v>
      </c>
      <c r="I287" s="248"/>
      <c r="J287" s="249">
        <f>ROUND(I287*H287,0)</f>
        <v>0</v>
      </c>
      <c r="K287" s="250"/>
      <c r="L287" s="43"/>
      <c r="M287" s="251" t="s">
        <v>1</v>
      </c>
      <c r="N287" s="252" t="s">
        <v>41</v>
      </c>
      <c r="O287" s="90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5" t="s">
        <v>442</v>
      </c>
      <c r="AT287" s="255" t="s">
        <v>138</v>
      </c>
      <c r="AU287" s="255" t="s">
        <v>8</v>
      </c>
      <c r="AY287" s="16" t="s">
        <v>135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6" t="s">
        <v>8</v>
      </c>
      <c r="BK287" s="256">
        <f>ROUND(I287*H287,0)</f>
        <v>0</v>
      </c>
      <c r="BL287" s="16" t="s">
        <v>442</v>
      </c>
      <c r="BM287" s="255" t="s">
        <v>996</v>
      </c>
    </row>
    <row r="288" spans="1:65" s="2" customFormat="1" ht="16.5" customHeight="1">
      <c r="A288" s="37"/>
      <c r="B288" s="38"/>
      <c r="C288" s="243" t="s">
        <v>997</v>
      </c>
      <c r="D288" s="243" t="s">
        <v>138</v>
      </c>
      <c r="E288" s="244" t="s">
        <v>998</v>
      </c>
      <c r="F288" s="245" t="s">
        <v>999</v>
      </c>
      <c r="G288" s="246" t="s">
        <v>273</v>
      </c>
      <c r="H288" s="247">
        <v>1</v>
      </c>
      <c r="I288" s="248"/>
      <c r="J288" s="249">
        <f>ROUND(I288*H288,0)</f>
        <v>0</v>
      </c>
      <c r="K288" s="250"/>
      <c r="L288" s="43"/>
      <c r="M288" s="251" t="s">
        <v>1</v>
      </c>
      <c r="N288" s="252" t="s">
        <v>41</v>
      </c>
      <c r="O288" s="90"/>
      <c r="P288" s="253">
        <f>O288*H288</f>
        <v>0</v>
      </c>
      <c r="Q288" s="253">
        <v>0</v>
      </c>
      <c r="R288" s="253">
        <f>Q288*H288</f>
        <v>0</v>
      </c>
      <c r="S288" s="253">
        <v>0</v>
      </c>
      <c r="T288" s="25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5" t="s">
        <v>442</v>
      </c>
      <c r="AT288" s="255" t="s">
        <v>138</v>
      </c>
      <c r="AU288" s="255" t="s">
        <v>8</v>
      </c>
      <c r="AY288" s="16" t="s">
        <v>135</v>
      </c>
      <c r="BE288" s="256">
        <f>IF(N288="základní",J288,0)</f>
        <v>0</v>
      </c>
      <c r="BF288" s="256">
        <f>IF(N288="snížená",J288,0)</f>
        <v>0</v>
      </c>
      <c r="BG288" s="256">
        <f>IF(N288="zákl. přenesená",J288,0)</f>
        <v>0</v>
      </c>
      <c r="BH288" s="256">
        <f>IF(N288="sníž. přenesená",J288,0)</f>
        <v>0</v>
      </c>
      <c r="BI288" s="256">
        <f>IF(N288="nulová",J288,0)</f>
        <v>0</v>
      </c>
      <c r="BJ288" s="16" t="s">
        <v>8</v>
      </c>
      <c r="BK288" s="256">
        <f>ROUND(I288*H288,0)</f>
        <v>0</v>
      </c>
      <c r="BL288" s="16" t="s">
        <v>442</v>
      </c>
      <c r="BM288" s="255" t="s">
        <v>1000</v>
      </c>
    </row>
    <row r="289" spans="1:65" s="2" customFormat="1" ht="16.5" customHeight="1">
      <c r="A289" s="37"/>
      <c r="B289" s="38"/>
      <c r="C289" s="243" t="s">
        <v>1001</v>
      </c>
      <c r="D289" s="243" t="s">
        <v>138</v>
      </c>
      <c r="E289" s="244" t="s">
        <v>1002</v>
      </c>
      <c r="F289" s="245" t="s">
        <v>1003</v>
      </c>
      <c r="G289" s="246" t="s">
        <v>273</v>
      </c>
      <c r="H289" s="247">
        <v>1</v>
      </c>
      <c r="I289" s="248"/>
      <c r="J289" s="249">
        <f>ROUND(I289*H289,0)</f>
        <v>0</v>
      </c>
      <c r="K289" s="250"/>
      <c r="L289" s="43"/>
      <c r="M289" s="251" t="s">
        <v>1</v>
      </c>
      <c r="N289" s="252" t="s">
        <v>41</v>
      </c>
      <c r="O289" s="90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5" t="s">
        <v>442</v>
      </c>
      <c r="AT289" s="255" t="s">
        <v>138</v>
      </c>
      <c r="AU289" s="255" t="s">
        <v>8</v>
      </c>
      <c r="AY289" s="16" t="s">
        <v>135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6" t="s">
        <v>8</v>
      </c>
      <c r="BK289" s="256">
        <f>ROUND(I289*H289,0)</f>
        <v>0</v>
      </c>
      <c r="BL289" s="16" t="s">
        <v>442</v>
      </c>
      <c r="BM289" s="255" t="s">
        <v>1004</v>
      </c>
    </row>
    <row r="290" spans="1:65" s="2" customFormat="1" ht="16.5" customHeight="1">
      <c r="A290" s="37"/>
      <c r="B290" s="38"/>
      <c r="C290" s="243" t="s">
        <v>1005</v>
      </c>
      <c r="D290" s="243" t="s">
        <v>138</v>
      </c>
      <c r="E290" s="244" t="s">
        <v>1006</v>
      </c>
      <c r="F290" s="245" t="s">
        <v>1007</v>
      </c>
      <c r="G290" s="246" t="s">
        <v>273</v>
      </c>
      <c r="H290" s="247">
        <v>1</v>
      </c>
      <c r="I290" s="248"/>
      <c r="J290" s="249">
        <f>ROUND(I290*H290,0)</f>
        <v>0</v>
      </c>
      <c r="K290" s="250"/>
      <c r="L290" s="43"/>
      <c r="M290" s="251" t="s">
        <v>1</v>
      </c>
      <c r="N290" s="252" t="s">
        <v>41</v>
      </c>
      <c r="O290" s="90"/>
      <c r="P290" s="253">
        <f>O290*H290</f>
        <v>0</v>
      </c>
      <c r="Q290" s="253">
        <v>0</v>
      </c>
      <c r="R290" s="253">
        <f>Q290*H290</f>
        <v>0</v>
      </c>
      <c r="S290" s="253">
        <v>0</v>
      </c>
      <c r="T290" s="25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5" t="s">
        <v>442</v>
      </c>
      <c r="AT290" s="255" t="s">
        <v>138</v>
      </c>
      <c r="AU290" s="255" t="s">
        <v>8</v>
      </c>
      <c r="AY290" s="16" t="s">
        <v>135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6" t="s">
        <v>8</v>
      </c>
      <c r="BK290" s="256">
        <f>ROUND(I290*H290,0)</f>
        <v>0</v>
      </c>
      <c r="BL290" s="16" t="s">
        <v>442</v>
      </c>
      <c r="BM290" s="255" t="s">
        <v>1008</v>
      </c>
    </row>
    <row r="291" spans="1:65" s="2" customFormat="1" ht="16.5" customHeight="1">
      <c r="A291" s="37"/>
      <c r="B291" s="38"/>
      <c r="C291" s="243" t="s">
        <v>1009</v>
      </c>
      <c r="D291" s="243" t="s">
        <v>138</v>
      </c>
      <c r="E291" s="244" t="s">
        <v>1010</v>
      </c>
      <c r="F291" s="245" t="s">
        <v>1011</v>
      </c>
      <c r="G291" s="246" t="s">
        <v>273</v>
      </c>
      <c r="H291" s="247">
        <v>1</v>
      </c>
      <c r="I291" s="248"/>
      <c r="J291" s="249">
        <f>ROUND(I291*H291,0)</f>
        <v>0</v>
      </c>
      <c r="K291" s="250"/>
      <c r="L291" s="43"/>
      <c r="M291" s="251" t="s">
        <v>1</v>
      </c>
      <c r="N291" s="252" t="s">
        <v>41</v>
      </c>
      <c r="O291" s="90"/>
      <c r="P291" s="253">
        <f>O291*H291</f>
        <v>0</v>
      </c>
      <c r="Q291" s="253">
        <v>0</v>
      </c>
      <c r="R291" s="253">
        <f>Q291*H291</f>
        <v>0</v>
      </c>
      <c r="S291" s="253">
        <v>0</v>
      </c>
      <c r="T291" s="254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5" t="s">
        <v>442</v>
      </c>
      <c r="AT291" s="255" t="s">
        <v>138</v>
      </c>
      <c r="AU291" s="255" t="s">
        <v>8</v>
      </c>
      <c r="AY291" s="16" t="s">
        <v>135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6" t="s">
        <v>8</v>
      </c>
      <c r="BK291" s="256">
        <f>ROUND(I291*H291,0)</f>
        <v>0</v>
      </c>
      <c r="BL291" s="16" t="s">
        <v>442</v>
      </c>
      <c r="BM291" s="255" t="s">
        <v>1012</v>
      </c>
    </row>
    <row r="292" spans="1:65" s="2" customFormat="1" ht="16.5" customHeight="1">
      <c r="A292" s="37"/>
      <c r="B292" s="38"/>
      <c r="C292" s="243" t="s">
        <v>1013</v>
      </c>
      <c r="D292" s="243" t="s">
        <v>138</v>
      </c>
      <c r="E292" s="244" t="s">
        <v>1014</v>
      </c>
      <c r="F292" s="245" t="s">
        <v>1015</v>
      </c>
      <c r="G292" s="246" t="s">
        <v>273</v>
      </c>
      <c r="H292" s="247">
        <v>1</v>
      </c>
      <c r="I292" s="248"/>
      <c r="J292" s="249">
        <f>ROUND(I292*H292,0)</f>
        <v>0</v>
      </c>
      <c r="K292" s="250"/>
      <c r="L292" s="43"/>
      <c r="M292" s="251" t="s">
        <v>1</v>
      </c>
      <c r="N292" s="252" t="s">
        <v>41</v>
      </c>
      <c r="O292" s="90"/>
      <c r="P292" s="253">
        <f>O292*H292</f>
        <v>0</v>
      </c>
      <c r="Q292" s="253">
        <v>0</v>
      </c>
      <c r="R292" s="253">
        <f>Q292*H292</f>
        <v>0</v>
      </c>
      <c r="S292" s="253">
        <v>0</v>
      </c>
      <c r="T292" s="25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5" t="s">
        <v>442</v>
      </c>
      <c r="AT292" s="255" t="s">
        <v>138</v>
      </c>
      <c r="AU292" s="255" t="s">
        <v>8</v>
      </c>
      <c r="AY292" s="16" t="s">
        <v>135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6" t="s">
        <v>8</v>
      </c>
      <c r="BK292" s="256">
        <f>ROUND(I292*H292,0)</f>
        <v>0</v>
      </c>
      <c r="BL292" s="16" t="s">
        <v>442</v>
      </c>
      <c r="BM292" s="255" t="s">
        <v>1016</v>
      </c>
    </row>
    <row r="293" spans="1:65" s="2" customFormat="1" ht="16.5" customHeight="1">
      <c r="A293" s="37"/>
      <c r="B293" s="38"/>
      <c r="C293" s="243" t="s">
        <v>1017</v>
      </c>
      <c r="D293" s="243" t="s">
        <v>138</v>
      </c>
      <c r="E293" s="244" t="s">
        <v>1018</v>
      </c>
      <c r="F293" s="245" t="s">
        <v>1019</v>
      </c>
      <c r="G293" s="246" t="s">
        <v>273</v>
      </c>
      <c r="H293" s="247">
        <v>1</v>
      </c>
      <c r="I293" s="248"/>
      <c r="J293" s="249">
        <f>ROUND(I293*H293,0)</f>
        <v>0</v>
      </c>
      <c r="K293" s="250"/>
      <c r="L293" s="43"/>
      <c r="M293" s="251" t="s">
        <v>1</v>
      </c>
      <c r="N293" s="252" t="s">
        <v>41</v>
      </c>
      <c r="O293" s="90"/>
      <c r="P293" s="253">
        <f>O293*H293</f>
        <v>0</v>
      </c>
      <c r="Q293" s="253">
        <v>0</v>
      </c>
      <c r="R293" s="253">
        <f>Q293*H293</f>
        <v>0</v>
      </c>
      <c r="S293" s="253">
        <v>0</v>
      </c>
      <c r="T293" s="254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5" t="s">
        <v>442</v>
      </c>
      <c r="AT293" s="255" t="s">
        <v>138</v>
      </c>
      <c r="AU293" s="255" t="s">
        <v>8</v>
      </c>
      <c r="AY293" s="16" t="s">
        <v>135</v>
      </c>
      <c r="BE293" s="256">
        <f>IF(N293="základní",J293,0)</f>
        <v>0</v>
      </c>
      <c r="BF293" s="256">
        <f>IF(N293="snížená",J293,0)</f>
        <v>0</v>
      </c>
      <c r="BG293" s="256">
        <f>IF(N293="zákl. přenesená",J293,0)</f>
        <v>0</v>
      </c>
      <c r="BH293" s="256">
        <f>IF(N293="sníž. přenesená",J293,0)</f>
        <v>0</v>
      </c>
      <c r="BI293" s="256">
        <f>IF(N293="nulová",J293,0)</f>
        <v>0</v>
      </c>
      <c r="BJ293" s="16" t="s">
        <v>8</v>
      </c>
      <c r="BK293" s="256">
        <f>ROUND(I293*H293,0)</f>
        <v>0</v>
      </c>
      <c r="BL293" s="16" t="s">
        <v>442</v>
      </c>
      <c r="BM293" s="255" t="s">
        <v>1020</v>
      </c>
    </row>
    <row r="294" spans="1:65" s="2" customFormat="1" ht="16.5" customHeight="1">
      <c r="A294" s="37"/>
      <c r="B294" s="38"/>
      <c r="C294" s="243" t="s">
        <v>1021</v>
      </c>
      <c r="D294" s="243" t="s">
        <v>138</v>
      </c>
      <c r="E294" s="244" t="s">
        <v>1022</v>
      </c>
      <c r="F294" s="245" t="s">
        <v>1023</v>
      </c>
      <c r="G294" s="246" t="s">
        <v>441</v>
      </c>
      <c r="H294" s="247">
        <v>72</v>
      </c>
      <c r="I294" s="248"/>
      <c r="J294" s="249">
        <f>ROUND(I294*H294,0)</f>
        <v>0</v>
      </c>
      <c r="K294" s="250"/>
      <c r="L294" s="43"/>
      <c r="M294" s="251" t="s">
        <v>1</v>
      </c>
      <c r="N294" s="252" t="s">
        <v>41</v>
      </c>
      <c r="O294" s="90"/>
      <c r="P294" s="253">
        <f>O294*H294</f>
        <v>0</v>
      </c>
      <c r="Q294" s="253">
        <v>0</v>
      </c>
      <c r="R294" s="253">
        <f>Q294*H294</f>
        <v>0</v>
      </c>
      <c r="S294" s="253">
        <v>0</v>
      </c>
      <c r="T294" s="25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5" t="s">
        <v>442</v>
      </c>
      <c r="AT294" s="255" t="s">
        <v>138</v>
      </c>
      <c r="AU294" s="255" t="s">
        <v>8</v>
      </c>
      <c r="AY294" s="16" t="s">
        <v>135</v>
      </c>
      <c r="BE294" s="256">
        <f>IF(N294="základní",J294,0)</f>
        <v>0</v>
      </c>
      <c r="BF294" s="256">
        <f>IF(N294="snížená",J294,0)</f>
        <v>0</v>
      </c>
      <c r="BG294" s="256">
        <f>IF(N294="zákl. přenesená",J294,0)</f>
        <v>0</v>
      </c>
      <c r="BH294" s="256">
        <f>IF(N294="sníž. přenesená",J294,0)</f>
        <v>0</v>
      </c>
      <c r="BI294" s="256">
        <f>IF(N294="nulová",J294,0)</f>
        <v>0</v>
      </c>
      <c r="BJ294" s="16" t="s">
        <v>8</v>
      </c>
      <c r="BK294" s="256">
        <f>ROUND(I294*H294,0)</f>
        <v>0</v>
      </c>
      <c r="BL294" s="16" t="s">
        <v>442</v>
      </c>
      <c r="BM294" s="255" t="s">
        <v>1024</v>
      </c>
    </row>
    <row r="295" spans="1:65" s="2" customFormat="1" ht="16.5" customHeight="1">
      <c r="A295" s="37"/>
      <c r="B295" s="38"/>
      <c r="C295" s="243" t="s">
        <v>1025</v>
      </c>
      <c r="D295" s="243" t="s">
        <v>138</v>
      </c>
      <c r="E295" s="244" t="s">
        <v>1026</v>
      </c>
      <c r="F295" s="245" t="s">
        <v>1027</v>
      </c>
      <c r="G295" s="246" t="s">
        <v>273</v>
      </c>
      <c r="H295" s="247">
        <v>1</v>
      </c>
      <c r="I295" s="248"/>
      <c r="J295" s="249">
        <f>ROUND(I295*H295,0)</f>
        <v>0</v>
      </c>
      <c r="K295" s="250"/>
      <c r="L295" s="43"/>
      <c r="M295" s="251" t="s">
        <v>1</v>
      </c>
      <c r="N295" s="252" t="s">
        <v>41</v>
      </c>
      <c r="O295" s="90"/>
      <c r="P295" s="253">
        <f>O295*H295</f>
        <v>0</v>
      </c>
      <c r="Q295" s="253">
        <v>0</v>
      </c>
      <c r="R295" s="253">
        <f>Q295*H295</f>
        <v>0</v>
      </c>
      <c r="S295" s="253">
        <v>0</v>
      </c>
      <c r="T295" s="25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5" t="s">
        <v>442</v>
      </c>
      <c r="AT295" s="255" t="s">
        <v>138</v>
      </c>
      <c r="AU295" s="255" t="s">
        <v>8</v>
      </c>
      <c r="AY295" s="16" t="s">
        <v>135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6" t="s">
        <v>8</v>
      </c>
      <c r="BK295" s="256">
        <f>ROUND(I295*H295,0)</f>
        <v>0</v>
      </c>
      <c r="BL295" s="16" t="s">
        <v>442</v>
      </c>
      <c r="BM295" s="255" t="s">
        <v>1028</v>
      </c>
    </row>
    <row r="296" spans="1:65" s="2" customFormat="1" ht="16.5" customHeight="1">
      <c r="A296" s="37"/>
      <c r="B296" s="38"/>
      <c r="C296" s="243" t="s">
        <v>1029</v>
      </c>
      <c r="D296" s="243" t="s">
        <v>138</v>
      </c>
      <c r="E296" s="244" t="s">
        <v>1030</v>
      </c>
      <c r="F296" s="245" t="s">
        <v>1031</v>
      </c>
      <c r="G296" s="246" t="s">
        <v>273</v>
      </c>
      <c r="H296" s="247">
        <v>1</v>
      </c>
      <c r="I296" s="248"/>
      <c r="J296" s="249">
        <f>ROUND(I296*H296,0)</f>
        <v>0</v>
      </c>
      <c r="K296" s="250"/>
      <c r="L296" s="43"/>
      <c r="M296" s="251" t="s">
        <v>1</v>
      </c>
      <c r="N296" s="252" t="s">
        <v>41</v>
      </c>
      <c r="O296" s="90"/>
      <c r="P296" s="253">
        <f>O296*H296</f>
        <v>0</v>
      </c>
      <c r="Q296" s="253">
        <v>0</v>
      </c>
      <c r="R296" s="253">
        <f>Q296*H296</f>
        <v>0</v>
      </c>
      <c r="S296" s="253">
        <v>0</v>
      </c>
      <c r="T296" s="25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5" t="s">
        <v>442</v>
      </c>
      <c r="AT296" s="255" t="s">
        <v>138</v>
      </c>
      <c r="AU296" s="255" t="s">
        <v>8</v>
      </c>
      <c r="AY296" s="16" t="s">
        <v>135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6" t="s">
        <v>8</v>
      </c>
      <c r="BK296" s="256">
        <f>ROUND(I296*H296,0)</f>
        <v>0</v>
      </c>
      <c r="BL296" s="16" t="s">
        <v>442</v>
      </c>
      <c r="BM296" s="255" t="s">
        <v>1032</v>
      </c>
    </row>
    <row r="297" spans="1:65" s="2" customFormat="1" ht="33" customHeight="1">
      <c r="A297" s="37"/>
      <c r="B297" s="38"/>
      <c r="C297" s="243" t="s">
        <v>1033</v>
      </c>
      <c r="D297" s="243" t="s">
        <v>138</v>
      </c>
      <c r="E297" s="244" t="s">
        <v>1034</v>
      </c>
      <c r="F297" s="245" t="s">
        <v>1035</v>
      </c>
      <c r="G297" s="246" t="s">
        <v>273</v>
      </c>
      <c r="H297" s="247">
        <v>1</v>
      </c>
      <c r="I297" s="248"/>
      <c r="J297" s="249">
        <f>ROUND(I297*H297,0)</f>
        <v>0</v>
      </c>
      <c r="K297" s="250"/>
      <c r="L297" s="43"/>
      <c r="M297" s="251" t="s">
        <v>1</v>
      </c>
      <c r="N297" s="252" t="s">
        <v>41</v>
      </c>
      <c r="O297" s="90"/>
      <c r="P297" s="253">
        <f>O297*H297</f>
        <v>0</v>
      </c>
      <c r="Q297" s="253">
        <v>0</v>
      </c>
      <c r="R297" s="253">
        <f>Q297*H297</f>
        <v>0</v>
      </c>
      <c r="S297" s="253">
        <v>0</v>
      </c>
      <c r="T297" s="25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5" t="s">
        <v>442</v>
      </c>
      <c r="AT297" s="255" t="s">
        <v>138</v>
      </c>
      <c r="AU297" s="255" t="s">
        <v>8</v>
      </c>
      <c r="AY297" s="16" t="s">
        <v>135</v>
      </c>
      <c r="BE297" s="256">
        <f>IF(N297="základní",J297,0)</f>
        <v>0</v>
      </c>
      <c r="BF297" s="256">
        <f>IF(N297="snížená",J297,0)</f>
        <v>0</v>
      </c>
      <c r="BG297" s="256">
        <f>IF(N297="zákl. přenesená",J297,0)</f>
        <v>0</v>
      </c>
      <c r="BH297" s="256">
        <f>IF(N297="sníž. přenesená",J297,0)</f>
        <v>0</v>
      </c>
      <c r="BI297" s="256">
        <f>IF(N297="nulová",J297,0)</f>
        <v>0</v>
      </c>
      <c r="BJ297" s="16" t="s">
        <v>8</v>
      </c>
      <c r="BK297" s="256">
        <f>ROUND(I297*H297,0)</f>
        <v>0</v>
      </c>
      <c r="BL297" s="16" t="s">
        <v>442</v>
      </c>
      <c r="BM297" s="255" t="s">
        <v>1036</v>
      </c>
    </row>
    <row r="298" spans="1:65" s="2" customFormat="1" ht="21.75" customHeight="1">
      <c r="A298" s="37"/>
      <c r="B298" s="38"/>
      <c r="C298" s="243" t="s">
        <v>1037</v>
      </c>
      <c r="D298" s="243" t="s">
        <v>138</v>
      </c>
      <c r="E298" s="244" t="s">
        <v>1038</v>
      </c>
      <c r="F298" s="245" t="s">
        <v>1039</v>
      </c>
      <c r="G298" s="246" t="s">
        <v>273</v>
      </c>
      <c r="H298" s="247">
        <v>1</v>
      </c>
      <c r="I298" s="248"/>
      <c r="J298" s="249">
        <f>ROUND(I298*H298,0)</f>
        <v>0</v>
      </c>
      <c r="K298" s="250"/>
      <c r="L298" s="43"/>
      <c r="M298" s="251" t="s">
        <v>1</v>
      </c>
      <c r="N298" s="252" t="s">
        <v>41</v>
      </c>
      <c r="O298" s="90"/>
      <c r="P298" s="253">
        <f>O298*H298</f>
        <v>0</v>
      </c>
      <c r="Q298" s="253">
        <v>0</v>
      </c>
      <c r="R298" s="253">
        <f>Q298*H298</f>
        <v>0</v>
      </c>
      <c r="S298" s="253">
        <v>0</v>
      </c>
      <c r="T298" s="25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5" t="s">
        <v>442</v>
      </c>
      <c r="AT298" s="255" t="s">
        <v>138</v>
      </c>
      <c r="AU298" s="255" t="s">
        <v>8</v>
      </c>
      <c r="AY298" s="16" t="s">
        <v>135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6" t="s">
        <v>8</v>
      </c>
      <c r="BK298" s="256">
        <f>ROUND(I298*H298,0)</f>
        <v>0</v>
      </c>
      <c r="BL298" s="16" t="s">
        <v>442</v>
      </c>
      <c r="BM298" s="255" t="s">
        <v>1040</v>
      </c>
    </row>
    <row r="299" spans="1:65" s="2" customFormat="1" ht="21.75" customHeight="1">
      <c r="A299" s="37"/>
      <c r="B299" s="38"/>
      <c r="C299" s="243" t="s">
        <v>1041</v>
      </c>
      <c r="D299" s="243" t="s">
        <v>138</v>
      </c>
      <c r="E299" s="244" t="s">
        <v>1042</v>
      </c>
      <c r="F299" s="245" t="s">
        <v>1043</v>
      </c>
      <c r="G299" s="246" t="s">
        <v>273</v>
      </c>
      <c r="H299" s="247">
        <v>1</v>
      </c>
      <c r="I299" s="248"/>
      <c r="J299" s="249">
        <f>ROUND(I299*H299,0)</f>
        <v>0</v>
      </c>
      <c r="K299" s="250"/>
      <c r="L299" s="43"/>
      <c r="M299" s="251" t="s">
        <v>1</v>
      </c>
      <c r="N299" s="252" t="s">
        <v>41</v>
      </c>
      <c r="O299" s="90"/>
      <c r="P299" s="253">
        <f>O299*H299</f>
        <v>0</v>
      </c>
      <c r="Q299" s="253">
        <v>0</v>
      </c>
      <c r="R299" s="253">
        <f>Q299*H299</f>
        <v>0</v>
      </c>
      <c r="S299" s="253">
        <v>0</v>
      </c>
      <c r="T299" s="25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5" t="s">
        <v>442</v>
      </c>
      <c r="AT299" s="255" t="s">
        <v>138</v>
      </c>
      <c r="AU299" s="255" t="s">
        <v>8</v>
      </c>
      <c r="AY299" s="16" t="s">
        <v>135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6" t="s">
        <v>8</v>
      </c>
      <c r="BK299" s="256">
        <f>ROUND(I299*H299,0)</f>
        <v>0</v>
      </c>
      <c r="BL299" s="16" t="s">
        <v>442</v>
      </c>
      <c r="BM299" s="255" t="s">
        <v>1044</v>
      </c>
    </row>
    <row r="300" spans="1:65" s="2" customFormat="1" ht="21.75" customHeight="1">
      <c r="A300" s="37"/>
      <c r="B300" s="38"/>
      <c r="C300" s="243" t="s">
        <v>1045</v>
      </c>
      <c r="D300" s="243" t="s">
        <v>138</v>
      </c>
      <c r="E300" s="244" t="s">
        <v>1046</v>
      </c>
      <c r="F300" s="245" t="s">
        <v>1047</v>
      </c>
      <c r="G300" s="246" t="s">
        <v>273</v>
      </c>
      <c r="H300" s="247">
        <v>1</v>
      </c>
      <c r="I300" s="248"/>
      <c r="J300" s="249">
        <f>ROUND(I300*H300,0)</f>
        <v>0</v>
      </c>
      <c r="K300" s="250"/>
      <c r="L300" s="43"/>
      <c r="M300" s="257" t="s">
        <v>1</v>
      </c>
      <c r="N300" s="258" t="s">
        <v>41</v>
      </c>
      <c r="O300" s="259"/>
      <c r="P300" s="260">
        <f>O300*H300</f>
        <v>0</v>
      </c>
      <c r="Q300" s="260">
        <v>0</v>
      </c>
      <c r="R300" s="260">
        <f>Q300*H300</f>
        <v>0</v>
      </c>
      <c r="S300" s="260">
        <v>0</v>
      </c>
      <c r="T300" s="26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5" t="s">
        <v>442</v>
      </c>
      <c r="AT300" s="255" t="s">
        <v>138</v>
      </c>
      <c r="AU300" s="255" t="s">
        <v>8</v>
      </c>
      <c r="AY300" s="16" t="s">
        <v>135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6" t="s">
        <v>8</v>
      </c>
      <c r="BK300" s="256">
        <f>ROUND(I300*H300,0)</f>
        <v>0</v>
      </c>
      <c r="BL300" s="16" t="s">
        <v>442</v>
      </c>
      <c r="BM300" s="255" t="s">
        <v>1048</v>
      </c>
    </row>
    <row r="301" spans="1:31" s="2" customFormat="1" ht="6.95" customHeight="1">
      <c r="A301" s="37"/>
      <c r="B301" s="65"/>
      <c r="C301" s="66"/>
      <c r="D301" s="66"/>
      <c r="E301" s="66"/>
      <c r="F301" s="66"/>
      <c r="G301" s="66"/>
      <c r="H301" s="66"/>
      <c r="I301" s="191"/>
      <c r="J301" s="66"/>
      <c r="K301" s="66"/>
      <c r="L301" s="43"/>
      <c r="M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</sheetData>
  <sheetProtection password="CC35" sheet="1" objects="1" scenarios="1" formatColumns="0" formatRows="0" autoFilter="0"/>
  <autoFilter ref="C130:K3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1049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ROUND(J137,0)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ROUND((SUM(BE137:BE222)),0)</f>
        <v>0</v>
      </c>
      <c r="G35" s="37"/>
      <c r="H35" s="37"/>
      <c r="I35" s="170">
        <v>0.21</v>
      </c>
      <c r="J35" s="169">
        <f>ROUND(((SUM(BE137:BE222))*I35),0)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ROUND((SUM(BF137:BF222)),0)</f>
        <v>0</v>
      </c>
      <c r="G36" s="37"/>
      <c r="H36" s="37"/>
      <c r="I36" s="170">
        <v>0.15</v>
      </c>
      <c r="J36" s="169">
        <f>ROUND(((SUM(BF137:BF222))*I36),0)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ROUND((SUM(BG137:BG222)),0)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ROUND((SUM(BH137:BH222)),0)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ROUND((SUM(BI137:BI222)),0)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PS01_STAV - Profese Stavební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1050</v>
      </c>
      <c r="E99" s="204"/>
      <c r="F99" s="204"/>
      <c r="G99" s="204"/>
      <c r="H99" s="204"/>
      <c r="I99" s="205"/>
      <c r="J99" s="206">
        <f>J138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1"/>
      <c r="C100" s="202"/>
      <c r="D100" s="203" t="s">
        <v>1051</v>
      </c>
      <c r="E100" s="204"/>
      <c r="F100" s="204"/>
      <c r="G100" s="204"/>
      <c r="H100" s="204"/>
      <c r="I100" s="205"/>
      <c r="J100" s="206">
        <f>J146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1"/>
      <c r="C101" s="202"/>
      <c r="D101" s="203" t="s">
        <v>1052</v>
      </c>
      <c r="E101" s="204"/>
      <c r="F101" s="204"/>
      <c r="G101" s="204"/>
      <c r="H101" s="204"/>
      <c r="I101" s="205"/>
      <c r="J101" s="206">
        <f>J153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1"/>
      <c r="C102" s="202"/>
      <c r="D102" s="203" t="s">
        <v>1053</v>
      </c>
      <c r="E102" s="204"/>
      <c r="F102" s="204"/>
      <c r="G102" s="204"/>
      <c r="H102" s="204"/>
      <c r="I102" s="205"/>
      <c r="J102" s="206">
        <f>J158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1"/>
      <c r="C103" s="202"/>
      <c r="D103" s="203" t="s">
        <v>1054</v>
      </c>
      <c r="E103" s="204"/>
      <c r="F103" s="204"/>
      <c r="G103" s="204"/>
      <c r="H103" s="204"/>
      <c r="I103" s="205"/>
      <c r="J103" s="206">
        <f>J166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1"/>
      <c r="C104" s="202"/>
      <c r="D104" s="203" t="s">
        <v>1055</v>
      </c>
      <c r="E104" s="204"/>
      <c r="F104" s="204"/>
      <c r="G104" s="204"/>
      <c r="H104" s="204"/>
      <c r="I104" s="205"/>
      <c r="J104" s="206">
        <f>J170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1056</v>
      </c>
      <c r="E105" s="204"/>
      <c r="F105" s="204"/>
      <c r="G105" s="204"/>
      <c r="H105" s="204"/>
      <c r="I105" s="205"/>
      <c r="J105" s="206">
        <f>J172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201"/>
      <c r="C106" s="202"/>
      <c r="D106" s="203" t="s">
        <v>1057</v>
      </c>
      <c r="E106" s="204"/>
      <c r="F106" s="204"/>
      <c r="G106" s="204"/>
      <c r="H106" s="204"/>
      <c r="I106" s="205"/>
      <c r="J106" s="206">
        <f>J174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201"/>
      <c r="C107" s="202"/>
      <c r="D107" s="203" t="s">
        <v>1058</v>
      </c>
      <c r="E107" s="204"/>
      <c r="F107" s="204"/>
      <c r="G107" s="204"/>
      <c r="H107" s="204"/>
      <c r="I107" s="205"/>
      <c r="J107" s="206">
        <f>J179</f>
        <v>0</v>
      </c>
      <c r="K107" s="202"/>
      <c r="L107" s="20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201"/>
      <c r="C108" s="202"/>
      <c r="D108" s="203" t="s">
        <v>1059</v>
      </c>
      <c r="E108" s="204"/>
      <c r="F108" s="204"/>
      <c r="G108" s="204"/>
      <c r="H108" s="204"/>
      <c r="I108" s="205"/>
      <c r="J108" s="206">
        <f>J184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1060</v>
      </c>
      <c r="E109" s="204"/>
      <c r="F109" s="204"/>
      <c r="G109" s="204"/>
      <c r="H109" s="204"/>
      <c r="I109" s="205"/>
      <c r="J109" s="206">
        <f>J186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201"/>
      <c r="C110" s="202"/>
      <c r="D110" s="203" t="s">
        <v>1061</v>
      </c>
      <c r="E110" s="204"/>
      <c r="F110" s="204"/>
      <c r="G110" s="204"/>
      <c r="H110" s="204"/>
      <c r="I110" s="205"/>
      <c r="J110" s="206">
        <f>J196</f>
        <v>0</v>
      </c>
      <c r="K110" s="202"/>
      <c r="L110" s="20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201"/>
      <c r="C111" s="202"/>
      <c r="D111" s="203" t="s">
        <v>1062</v>
      </c>
      <c r="E111" s="204"/>
      <c r="F111" s="204"/>
      <c r="G111" s="204"/>
      <c r="H111" s="204"/>
      <c r="I111" s="205"/>
      <c r="J111" s="206">
        <f>J201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201"/>
      <c r="C112" s="202"/>
      <c r="D112" s="203" t="s">
        <v>1063</v>
      </c>
      <c r="E112" s="204"/>
      <c r="F112" s="204"/>
      <c r="G112" s="204"/>
      <c r="H112" s="204"/>
      <c r="I112" s="205"/>
      <c r="J112" s="206">
        <f>J205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201"/>
      <c r="C113" s="202"/>
      <c r="D113" s="203" t="s">
        <v>1064</v>
      </c>
      <c r="E113" s="204"/>
      <c r="F113" s="204"/>
      <c r="G113" s="204"/>
      <c r="H113" s="204"/>
      <c r="I113" s="205"/>
      <c r="J113" s="206">
        <f>J211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201"/>
      <c r="C114" s="202"/>
      <c r="D114" s="203" t="s">
        <v>1065</v>
      </c>
      <c r="E114" s="204"/>
      <c r="F114" s="204"/>
      <c r="G114" s="204"/>
      <c r="H114" s="204"/>
      <c r="I114" s="205"/>
      <c r="J114" s="206">
        <f>J219</f>
        <v>0</v>
      </c>
      <c r="K114" s="202"/>
      <c r="L114" s="2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 hidden="1">
      <c r="A115" s="9"/>
      <c r="B115" s="201"/>
      <c r="C115" s="202"/>
      <c r="D115" s="203" t="s">
        <v>1066</v>
      </c>
      <c r="E115" s="204"/>
      <c r="F115" s="204"/>
      <c r="G115" s="204"/>
      <c r="H115" s="204"/>
      <c r="I115" s="205"/>
      <c r="J115" s="206">
        <f>J221</f>
        <v>0</v>
      </c>
      <c r="K115" s="202"/>
      <c r="L115" s="207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2" customFormat="1" ht="21.8" customHeight="1" hidden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 hidden="1">
      <c r="A117" s="37"/>
      <c r="B117" s="65"/>
      <c r="C117" s="66"/>
      <c r="D117" s="66"/>
      <c r="E117" s="66"/>
      <c r="F117" s="66"/>
      <c r="G117" s="66"/>
      <c r="H117" s="66"/>
      <c r="I117" s="191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ht="12" hidden="1"/>
    <row r="119" ht="12" hidden="1"/>
    <row r="120" ht="12" hidden="1"/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194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121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17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95" t="str">
        <f>E7</f>
        <v>Kotelna U Hroznu, Mnichovo Hradiště</v>
      </c>
      <c r="F125" s="31"/>
      <c r="G125" s="31"/>
      <c r="H125" s="31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12" s="1" customFormat="1" ht="12" customHeight="1">
      <c r="B126" s="20"/>
      <c r="C126" s="31" t="s">
        <v>109</v>
      </c>
      <c r="D126" s="21"/>
      <c r="E126" s="21"/>
      <c r="F126" s="21"/>
      <c r="G126" s="21"/>
      <c r="H126" s="21"/>
      <c r="I126" s="145"/>
      <c r="J126" s="21"/>
      <c r="K126" s="21"/>
      <c r="L126" s="19"/>
    </row>
    <row r="127" spans="1:31" s="2" customFormat="1" ht="16.5" customHeight="1">
      <c r="A127" s="37"/>
      <c r="B127" s="38"/>
      <c r="C127" s="39"/>
      <c r="D127" s="39"/>
      <c r="E127" s="195" t="s">
        <v>207</v>
      </c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208</v>
      </c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E11</f>
        <v>PS01_STAV - Profese Stavební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21</v>
      </c>
      <c r="D131" s="39"/>
      <c r="E131" s="39"/>
      <c r="F131" s="26" t="str">
        <f>F14</f>
        <v>Mnichovo Hradiště</v>
      </c>
      <c r="G131" s="39"/>
      <c r="H131" s="39"/>
      <c r="I131" s="155" t="s">
        <v>23</v>
      </c>
      <c r="J131" s="78" t="str">
        <f>IF(J14="","",J14)</f>
        <v>1. 7. 2020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25</v>
      </c>
      <c r="D133" s="39"/>
      <c r="E133" s="39"/>
      <c r="F133" s="26" t="str">
        <f>E17</f>
        <v xml:space="preserve"> </v>
      </c>
      <c r="G133" s="39"/>
      <c r="H133" s="39"/>
      <c r="I133" s="155" t="s">
        <v>31</v>
      </c>
      <c r="J133" s="35" t="str">
        <f>E23</f>
        <v>ENESA a.s.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29</v>
      </c>
      <c r="D134" s="39"/>
      <c r="E134" s="39"/>
      <c r="F134" s="26" t="str">
        <f>IF(E20="","",E20)</f>
        <v>Vyplň údaj</v>
      </c>
      <c r="G134" s="39"/>
      <c r="H134" s="39"/>
      <c r="I134" s="155" t="s">
        <v>33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214"/>
      <c r="B136" s="215"/>
      <c r="C136" s="216" t="s">
        <v>122</v>
      </c>
      <c r="D136" s="217" t="s">
        <v>61</v>
      </c>
      <c r="E136" s="217" t="s">
        <v>57</v>
      </c>
      <c r="F136" s="217" t="s">
        <v>58</v>
      </c>
      <c r="G136" s="217" t="s">
        <v>123</v>
      </c>
      <c r="H136" s="217" t="s">
        <v>124</v>
      </c>
      <c r="I136" s="218" t="s">
        <v>125</v>
      </c>
      <c r="J136" s="219" t="s">
        <v>113</v>
      </c>
      <c r="K136" s="220" t="s">
        <v>126</v>
      </c>
      <c r="L136" s="221"/>
      <c r="M136" s="99" t="s">
        <v>1</v>
      </c>
      <c r="N136" s="100" t="s">
        <v>40</v>
      </c>
      <c r="O136" s="100" t="s">
        <v>127</v>
      </c>
      <c r="P136" s="100" t="s">
        <v>128</v>
      </c>
      <c r="Q136" s="100" t="s">
        <v>129</v>
      </c>
      <c r="R136" s="100" t="s">
        <v>130</v>
      </c>
      <c r="S136" s="100" t="s">
        <v>131</v>
      </c>
      <c r="T136" s="101" t="s">
        <v>132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7"/>
      <c r="B137" s="38"/>
      <c r="C137" s="106" t="s">
        <v>133</v>
      </c>
      <c r="D137" s="39"/>
      <c r="E137" s="39"/>
      <c r="F137" s="39"/>
      <c r="G137" s="39"/>
      <c r="H137" s="39"/>
      <c r="I137" s="153"/>
      <c r="J137" s="222">
        <f>BK137</f>
        <v>0</v>
      </c>
      <c r="K137" s="39"/>
      <c r="L137" s="43"/>
      <c r="M137" s="102"/>
      <c r="N137" s="223"/>
      <c r="O137" s="103"/>
      <c r="P137" s="224">
        <f>P138+P146+P153+P158+P166+P170+P172+P174+P179+P184+P186+P196+P201+P205+P211+P219+P221</f>
        <v>0</v>
      </c>
      <c r="Q137" s="103"/>
      <c r="R137" s="224">
        <f>R138+R146+R153+R158+R166+R170+R172+R174+R179+R184+R186+R196+R201+R205+R211+R219+R221</f>
        <v>1.62828498</v>
      </c>
      <c r="S137" s="103"/>
      <c r="T137" s="225">
        <f>T138+T146+T153+T158+T166+T170+T172+T174+T179+T184+T186+T196+T201+T205+T211+T219+T221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75</v>
      </c>
      <c r="AU137" s="16" t="s">
        <v>115</v>
      </c>
      <c r="BK137" s="226">
        <f>BK138+BK146+BK153+BK158+BK166+BK170+BK172+BK174+BK179+BK184+BK186+BK196+BK201+BK205+BK211+BK219+BK221</f>
        <v>0</v>
      </c>
    </row>
    <row r="138" spans="1:63" s="12" customFormat="1" ht="25.9" customHeight="1">
      <c r="A138" s="12"/>
      <c r="B138" s="227"/>
      <c r="C138" s="228"/>
      <c r="D138" s="229" t="s">
        <v>75</v>
      </c>
      <c r="E138" s="230" t="s">
        <v>398</v>
      </c>
      <c r="F138" s="230" t="s">
        <v>1067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SUM(P139:P145)</f>
        <v>0</v>
      </c>
      <c r="Q138" s="235"/>
      <c r="R138" s="236">
        <f>SUM(R139:R145)</f>
        <v>0.9241604800000001</v>
      </c>
      <c r="S138" s="235"/>
      <c r="T138" s="237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</v>
      </c>
      <c r="AT138" s="239" t="s">
        <v>75</v>
      </c>
      <c r="AU138" s="239" t="s">
        <v>76</v>
      </c>
      <c r="AY138" s="238" t="s">
        <v>135</v>
      </c>
      <c r="BK138" s="240">
        <f>SUM(BK139:BK145)</f>
        <v>0</v>
      </c>
    </row>
    <row r="139" spans="1:65" s="2" customFormat="1" ht="16.5" customHeight="1">
      <c r="A139" s="37"/>
      <c r="B139" s="38"/>
      <c r="C139" s="243" t="s">
        <v>8</v>
      </c>
      <c r="D139" s="243" t="s">
        <v>138</v>
      </c>
      <c r="E139" s="244" t="s">
        <v>1068</v>
      </c>
      <c r="F139" s="245" t="s">
        <v>1069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0.0373</v>
      </c>
      <c r="R139" s="253">
        <f>Q139*H139</f>
        <v>0.0373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1070</v>
      </c>
    </row>
    <row r="140" spans="1:65" s="2" customFormat="1" ht="21.75" customHeight="1">
      <c r="A140" s="37"/>
      <c r="B140" s="38"/>
      <c r="C140" s="243" t="s">
        <v>85</v>
      </c>
      <c r="D140" s="243" t="s">
        <v>138</v>
      </c>
      <c r="E140" s="244" t="s">
        <v>1071</v>
      </c>
      <c r="F140" s="245" t="s">
        <v>1072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0.02651</v>
      </c>
      <c r="R140" s="253">
        <f>Q140*H140</f>
        <v>0.02651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142</v>
      </c>
      <c r="AT140" s="255" t="s">
        <v>138</v>
      </c>
      <c r="AU140" s="255" t="s">
        <v>8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142</v>
      </c>
      <c r="BM140" s="255" t="s">
        <v>1073</v>
      </c>
    </row>
    <row r="141" spans="1:65" s="2" customFormat="1" ht="16.5" customHeight="1">
      <c r="A141" s="37"/>
      <c r="B141" s="38"/>
      <c r="C141" s="243" t="s">
        <v>147</v>
      </c>
      <c r="D141" s="243" t="s">
        <v>138</v>
      </c>
      <c r="E141" s="244" t="s">
        <v>1074</v>
      </c>
      <c r="F141" s="245" t="s">
        <v>1075</v>
      </c>
      <c r="G141" s="246" t="s">
        <v>244</v>
      </c>
      <c r="H141" s="247">
        <v>3.59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8E-05</v>
      </c>
      <c r="R141" s="253">
        <f>Q141*H141</f>
        <v>0.0002872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1076</v>
      </c>
    </row>
    <row r="142" spans="1:65" s="2" customFormat="1" ht="16.5" customHeight="1">
      <c r="A142" s="37"/>
      <c r="B142" s="38"/>
      <c r="C142" s="243" t="s">
        <v>142</v>
      </c>
      <c r="D142" s="243" t="s">
        <v>138</v>
      </c>
      <c r="E142" s="244" t="s">
        <v>1077</v>
      </c>
      <c r="F142" s="245" t="s">
        <v>1078</v>
      </c>
      <c r="G142" s="246" t="s">
        <v>244</v>
      </c>
      <c r="H142" s="247">
        <v>5.2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0.00102</v>
      </c>
      <c r="R142" s="253">
        <f>Q142*H142</f>
        <v>0.0053040000000000006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1079</v>
      </c>
    </row>
    <row r="143" spans="1:51" s="13" customFormat="1" ht="12">
      <c r="A143" s="13"/>
      <c r="B143" s="281"/>
      <c r="C143" s="282"/>
      <c r="D143" s="273" t="s">
        <v>1080</v>
      </c>
      <c r="E143" s="283" t="s">
        <v>1</v>
      </c>
      <c r="F143" s="284" t="s">
        <v>1081</v>
      </c>
      <c r="G143" s="282"/>
      <c r="H143" s="285">
        <v>5.2</v>
      </c>
      <c r="I143" s="286"/>
      <c r="J143" s="282"/>
      <c r="K143" s="282"/>
      <c r="L143" s="287"/>
      <c r="M143" s="288"/>
      <c r="N143" s="289"/>
      <c r="O143" s="289"/>
      <c r="P143" s="289"/>
      <c r="Q143" s="289"/>
      <c r="R143" s="289"/>
      <c r="S143" s="289"/>
      <c r="T143" s="2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91" t="s">
        <v>1080</v>
      </c>
      <c r="AU143" s="291" t="s">
        <v>8</v>
      </c>
      <c r="AV143" s="13" t="s">
        <v>85</v>
      </c>
      <c r="AW143" s="13" t="s">
        <v>34</v>
      </c>
      <c r="AX143" s="13" t="s">
        <v>76</v>
      </c>
      <c r="AY143" s="291" t="s">
        <v>135</v>
      </c>
    </row>
    <row r="144" spans="1:51" s="14" customFormat="1" ht="12">
      <c r="A144" s="14"/>
      <c r="B144" s="292"/>
      <c r="C144" s="293"/>
      <c r="D144" s="273" t="s">
        <v>1080</v>
      </c>
      <c r="E144" s="294" t="s">
        <v>1</v>
      </c>
      <c r="F144" s="295" t="s">
        <v>1082</v>
      </c>
      <c r="G144" s="293"/>
      <c r="H144" s="296">
        <v>5.2</v>
      </c>
      <c r="I144" s="297"/>
      <c r="J144" s="293"/>
      <c r="K144" s="293"/>
      <c r="L144" s="298"/>
      <c r="M144" s="299"/>
      <c r="N144" s="300"/>
      <c r="O144" s="300"/>
      <c r="P144" s="300"/>
      <c r="Q144" s="300"/>
      <c r="R144" s="300"/>
      <c r="S144" s="300"/>
      <c r="T144" s="30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302" t="s">
        <v>1080</v>
      </c>
      <c r="AU144" s="302" t="s">
        <v>8</v>
      </c>
      <c r="AV144" s="14" t="s">
        <v>142</v>
      </c>
      <c r="AW144" s="14" t="s">
        <v>34</v>
      </c>
      <c r="AX144" s="14" t="s">
        <v>8</v>
      </c>
      <c r="AY144" s="302" t="s">
        <v>135</v>
      </c>
    </row>
    <row r="145" spans="1:65" s="2" customFormat="1" ht="16.5" customHeight="1">
      <c r="A145" s="37"/>
      <c r="B145" s="38"/>
      <c r="C145" s="243" t="s">
        <v>154</v>
      </c>
      <c r="D145" s="243" t="s">
        <v>138</v>
      </c>
      <c r="E145" s="244" t="s">
        <v>1083</v>
      </c>
      <c r="F145" s="245" t="s">
        <v>1084</v>
      </c>
      <c r="G145" s="246" t="s">
        <v>238</v>
      </c>
      <c r="H145" s="247">
        <v>7.016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0.12183</v>
      </c>
      <c r="R145" s="253">
        <f>Q145*H145</f>
        <v>0.85475928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1085</v>
      </c>
    </row>
    <row r="146" spans="1:63" s="12" customFormat="1" ht="25.9" customHeight="1">
      <c r="A146" s="12"/>
      <c r="B146" s="227"/>
      <c r="C146" s="228"/>
      <c r="D146" s="229" t="s">
        <v>75</v>
      </c>
      <c r="E146" s="230" t="s">
        <v>142</v>
      </c>
      <c r="F146" s="230" t="s">
        <v>1086</v>
      </c>
      <c r="G146" s="228"/>
      <c r="H146" s="228"/>
      <c r="I146" s="231"/>
      <c r="J146" s="232">
        <f>BK146</f>
        <v>0</v>
      </c>
      <c r="K146" s="228"/>
      <c r="L146" s="233"/>
      <c r="M146" s="234"/>
      <c r="N146" s="235"/>
      <c r="O146" s="235"/>
      <c r="P146" s="236">
        <f>SUM(P147:P152)</f>
        <v>0</v>
      </c>
      <c r="Q146" s="235"/>
      <c r="R146" s="236">
        <f>SUM(R147:R152)</f>
        <v>0.26924866000000003</v>
      </c>
      <c r="S146" s="235"/>
      <c r="T146" s="237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</v>
      </c>
      <c r="AT146" s="239" t="s">
        <v>75</v>
      </c>
      <c r="AU146" s="239" t="s">
        <v>76</v>
      </c>
      <c r="AY146" s="238" t="s">
        <v>135</v>
      </c>
      <c r="BK146" s="240">
        <f>SUM(BK147:BK152)</f>
        <v>0</v>
      </c>
    </row>
    <row r="147" spans="1:65" s="2" customFormat="1" ht="21.75" customHeight="1">
      <c r="A147" s="37"/>
      <c r="B147" s="38"/>
      <c r="C147" s="243" t="s">
        <v>162</v>
      </c>
      <c r="D147" s="243" t="s">
        <v>138</v>
      </c>
      <c r="E147" s="244" t="s">
        <v>1087</v>
      </c>
      <c r="F147" s="245" t="s">
        <v>1088</v>
      </c>
      <c r="G147" s="246" t="s">
        <v>238</v>
      </c>
      <c r="H147" s="247">
        <v>0.634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0.28853</v>
      </c>
      <c r="R147" s="253">
        <f>Q147*H147</f>
        <v>0.18292802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142</v>
      </c>
      <c r="AT147" s="255" t="s">
        <v>138</v>
      </c>
      <c r="AU147" s="255" t="s">
        <v>8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142</v>
      </c>
      <c r="BM147" s="255" t="s">
        <v>1089</v>
      </c>
    </row>
    <row r="148" spans="1:51" s="13" customFormat="1" ht="12">
      <c r="A148" s="13"/>
      <c r="B148" s="281"/>
      <c r="C148" s="282"/>
      <c r="D148" s="273" t="s">
        <v>1080</v>
      </c>
      <c r="E148" s="283" t="s">
        <v>1</v>
      </c>
      <c r="F148" s="284" t="s">
        <v>1090</v>
      </c>
      <c r="G148" s="282"/>
      <c r="H148" s="285">
        <v>0.6335</v>
      </c>
      <c r="I148" s="286"/>
      <c r="J148" s="282"/>
      <c r="K148" s="282"/>
      <c r="L148" s="287"/>
      <c r="M148" s="288"/>
      <c r="N148" s="289"/>
      <c r="O148" s="289"/>
      <c r="P148" s="289"/>
      <c r="Q148" s="289"/>
      <c r="R148" s="289"/>
      <c r="S148" s="289"/>
      <c r="T148" s="2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91" t="s">
        <v>1080</v>
      </c>
      <c r="AU148" s="291" t="s">
        <v>8</v>
      </c>
      <c r="AV148" s="13" t="s">
        <v>85</v>
      </c>
      <c r="AW148" s="13" t="s">
        <v>34</v>
      </c>
      <c r="AX148" s="13" t="s">
        <v>76</v>
      </c>
      <c r="AY148" s="291" t="s">
        <v>135</v>
      </c>
    </row>
    <row r="149" spans="1:51" s="14" customFormat="1" ht="12">
      <c r="A149" s="14"/>
      <c r="B149" s="292"/>
      <c r="C149" s="293"/>
      <c r="D149" s="273" t="s">
        <v>1080</v>
      </c>
      <c r="E149" s="294" t="s">
        <v>1</v>
      </c>
      <c r="F149" s="295" t="s">
        <v>1082</v>
      </c>
      <c r="G149" s="293"/>
      <c r="H149" s="296">
        <v>0.6335</v>
      </c>
      <c r="I149" s="297"/>
      <c r="J149" s="293"/>
      <c r="K149" s="293"/>
      <c r="L149" s="298"/>
      <c r="M149" s="299"/>
      <c r="N149" s="300"/>
      <c r="O149" s="300"/>
      <c r="P149" s="300"/>
      <c r="Q149" s="300"/>
      <c r="R149" s="300"/>
      <c r="S149" s="300"/>
      <c r="T149" s="30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302" t="s">
        <v>1080</v>
      </c>
      <c r="AU149" s="302" t="s">
        <v>8</v>
      </c>
      <c r="AV149" s="14" t="s">
        <v>142</v>
      </c>
      <c r="AW149" s="14" t="s">
        <v>34</v>
      </c>
      <c r="AX149" s="14" t="s">
        <v>8</v>
      </c>
      <c r="AY149" s="302" t="s">
        <v>135</v>
      </c>
    </row>
    <row r="150" spans="1:65" s="2" customFormat="1" ht="16.5" customHeight="1">
      <c r="A150" s="37"/>
      <c r="B150" s="38"/>
      <c r="C150" s="243" t="s">
        <v>158</v>
      </c>
      <c r="D150" s="243" t="s">
        <v>138</v>
      </c>
      <c r="E150" s="244" t="s">
        <v>1091</v>
      </c>
      <c r="F150" s="245" t="s">
        <v>1092</v>
      </c>
      <c r="G150" s="246" t="s">
        <v>1093</v>
      </c>
      <c r="H150" s="247">
        <v>0.032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2.69752</v>
      </c>
      <c r="R150" s="253">
        <f>Q150*H150</f>
        <v>0.08632064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142</v>
      </c>
      <c r="AT150" s="255" t="s">
        <v>138</v>
      </c>
      <c r="AU150" s="255" t="s">
        <v>8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142</v>
      </c>
      <c r="BM150" s="255" t="s">
        <v>1094</v>
      </c>
    </row>
    <row r="151" spans="1:51" s="13" customFormat="1" ht="12">
      <c r="A151" s="13"/>
      <c r="B151" s="281"/>
      <c r="C151" s="282"/>
      <c r="D151" s="273" t="s">
        <v>1080</v>
      </c>
      <c r="E151" s="283" t="s">
        <v>1</v>
      </c>
      <c r="F151" s="284" t="s">
        <v>1095</v>
      </c>
      <c r="G151" s="282"/>
      <c r="H151" s="285">
        <v>0.031675</v>
      </c>
      <c r="I151" s="286"/>
      <c r="J151" s="282"/>
      <c r="K151" s="282"/>
      <c r="L151" s="287"/>
      <c r="M151" s="288"/>
      <c r="N151" s="289"/>
      <c r="O151" s="289"/>
      <c r="P151" s="289"/>
      <c r="Q151" s="289"/>
      <c r="R151" s="289"/>
      <c r="S151" s="289"/>
      <c r="T151" s="2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91" t="s">
        <v>1080</v>
      </c>
      <c r="AU151" s="291" t="s">
        <v>8</v>
      </c>
      <c r="AV151" s="13" t="s">
        <v>85</v>
      </c>
      <c r="AW151" s="13" t="s">
        <v>34</v>
      </c>
      <c r="AX151" s="13" t="s">
        <v>76</v>
      </c>
      <c r="AY151" s="291" t="s">
        <v>135</v>
      </c>
    </row>
    <row r="152" spans="1:51" s="14" customFormat="1" ht="12">
      <c r="A152" s="14"/>
      <c r="B152" s="292"/>
      <c r="C152" s="293"/>
      <c r="D152" s="273" t="s">
        <v>1080</v>
      </c>
      <c r="E152" s="294" t="s">
        <v>1</v>
      </c>
      <c r="F152" s="295" t="s">
        <v>1082</v>
      </c>
      <c r="G152" s="293"/>
      <c r="H152" s="296">
        <v>0.031675</v>
      </c>
      <c r="I152" s="297"/>
      <c r="J152" s="293"/>
      <c r="K152" s="293"/>
      <c r="L152" s="298"/>
      <c r="M152" s="299"/>
      <c r="N152" s="300"/>
      <c r="O152" s="300"/>
      <c r="P152" s="300"/>
      <c r="Q152" s="300"/>
      <c r="R152" s="300"/>
      <c r="S152" s="300"/>
      <c r="T152" s="30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302" t="s">
        <v>1080</v>
      </c>
      <c r="AU152" s="302" t="s">
        <v>8</v>
      </c>
      <c r="AV152" s="14" t="s">
        <v>142</v>
      </c>
      <c r="AW152" s="14" t="s">
        <v>34</v>
      </c>
      <c r="AX152" s="14" t="s">
        <v>8</v>
      </c>
      <c r="AY152" s="302" t="s">
        <v>135</v>
      </c>
    </row>
    <row r="153" spans="1:63" s="12" customFormat="1" ht="25.9" customHeight="1">
      <c r="A153" s="12"/>
      <c r="B153" s="227"/>
      <c r="C153" s="228"/>
      <c r="D153" s="229" t="s">
        <v>75</v>
      </c>
      <c r="E153" s="230" t="s">
        <v>158</v>
      </c>
      <c r="F153" s="230" t="s">
        <v>1096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SUM(P154:P157)</f>
        <v>0</v>
      </c>
      <c r="Q153" s="235"/>
      <c r="R153" s="236">
        <f>SUM(R154:R157)</f>
        <v>0.0903108</v>
      </c>
      <c r="S153" s="235"/>
      <c r="T153" s="237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</v>
      </c>
      <c r="AT153" s="239" t="s">
        <v>75</v>
      </c>
      <c r="AU153" s="239" t="s">
        <v>76</v>
      </c>
      <c r="AY153" s="238" t="s">
        <v>135</v>
      </c>
      <c r="BK153" s="240">
        <f>SUM(BK154:BK157)</f>
        <v>0</v>
      </c>
    </row>
    <row r="154" spans="1:65" s="2" customFormat="1" ht="16.5" customHeight="1">
      <c r="A154" s="37"/>
      <c r="B154" s="38"/>
      <c r="C154" s="243" t="s">
        <v>166</v>
      </c>
      <c r="D154" s="243" t="s">
        <v>138</v>
      </c>
      <c r="E154" s="244" t="s">
        <v>1097</v>
      </c>
      <c r="F154" s="245" t="s">
        <v>1098</v>
      </c>
      <c r="G154" s="246" t="s">
        <v>238</v>
      </c>
      <c r="H154" s="247">
        <v>2.5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0.02118</v>
      </c>
      <c r="R154" s="253">
        <f>Q154*H154</f>
        <v>0.052950000000000004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142</v>
      </c>
      <c r="AT154" s="255" t="s">
        <v>138</v>
      </c>
      <c r="AU154" s="255" t="s">
        <v>8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142</v>
      </c>
      <c r="BM154" s="255" t="s">
        <v>1099</v>
      </c>
    </row>
    <row r="155" spans="1:65" s="2" customFormat="1" ht="16.5" customHeight="1">
      <c r="A155" s="37"/>
      <c r="B155" s="38"/>
      <c r="C155" s="243" t="s">
        <v>176</v>
      </c>
      <c r="D155" s="243" t="s">
        <v>138</v>
      </c>
      <c r="E155" s="244" t="s">
        <v>1100</v>
      </c>
      <c r="F155" s="245" t="s">
        <v>1101</v>
      </c>
      <c r="G155" s="246" t="s">
        <v>238</v>
      </c>
      <c r="H155" s="247">
        <v>0.72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0.05189</v>
      </c>
      <c r="R155" s="253">
        <f>Q155*H155</f>
        <v>0.0373608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8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1102</v>
      </c>
    </row>
    <row r="156" spans="1:51" s="13" customFormat="1" ht="12">
      <c r="A156" s="13"/>
      <c r="B156" s="281"/>
      <c r="C156" s="282"/>
      <c r="D156" s="273" t="s">
        <v>1080</v>
      </c>
      <c r="E156" s="283" t="s">
        <v>1</v>
      </c>
      <c r="F156" s="284" t="s">
        <v>1103</v>
      </c>
      <c r="G156" s="282"/>
      <c r="H156" s="285">
        <v>0.72</v>
      </c>
      <c r="I156" s="286"/>
      <c r="J156" s="282"/>
      <c r="K156" s="282"/>
      <c r="L156" s="287"/>
      <c r="M156" s="288"/>
      <c r="N156" s="289"/>
      <c r="O156" s="289"/>
      <c r="P156" s="289"/>
      <c r="Q156" s="289"/>
      <c r="R156" s="289"/>
      <c r="S156" s="289"/>
      <c r="T156" s="2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91" t="s">
        <v>1080</v>
      </c>
      <c r="AU156" s="291" t="s">
        <v>8</v>
      </c>
      <c r="AV156" s="13" t="s">
        <v>85</v>
      </c>
      <c r="AW156" s="13" t="s">
        <v>34</v>
      </c>
      <c r="AX156" s="13" t="s">
        <v>76</v>
      </c>
      <c r="AY156" s="291" t="s">
        <v>135</v>
      </c>
    </row>
    <row r="157" spans="1:51" s="14" customFormat="1" ht="12">
      <c r="A157" s="14"/>
      <c r="B157" s="292"/>
      <c r="C157" s="293"/>
      <c r="D157" s="273" t="s">
        <v>1080</v>
      </c>
      <c r="E157" s="294" t="s">
        <v>1</v>
      </c>
      <c r="F157" s="295" t="s">
        <v>1082</v>
      </c>
      <c r="G157" s="293"/>
      <c r="H157" s="296">
        <v>0.72</v>
      </c>
      <c r="I157" s="297"/>
      <c r="J157" s="293"/>
      <c r="K157" s="293"/>
      <c r="L157" s="298"/>
      <c r="M157" s="299"/>
      <c r="N157" s="300"/>
      <c r="O157" s="300"/>
      <c r="P157" s="300"/>
      <c r="Q157" s="300"/>
      <c r="R157" s="300"/>
      <c r="S157" s="300"/>
      <c r="T157" s="30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302" t="s">
        <v>1080</v>
      </c>
      <c r="AU157" s="302" t="s">
        <v>8</v>
      </c>
      <c r="AV157" s="14" t="s">
        <v>142</v>
      </c>
      <c r="AW157" s="14" t="s">
        <v>34</v>
      </c>
      <c r="AX157" s="14" t="s">
        <v>8</v>
      </c>
      <c r="AY157" s="302" t="s">
        <v>135</v>
      </c>
    </row>
    <row r="158" spans="1:63" s="12" customFormat="1" ht="25.9" customHeight="1">
      <c r="A158" s="12"/>
      <c r="B158" s="227"/>
      <c r="C158" s="228"/>
      <c r="D158" s="229" t="s">
        <v>75</v>
      </c>
      <c r="E158" s="230" t="s">
        <v>654</v>
      </c>
      <c r="F158" s="230" t="s">
        <v>1104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SUM(P159:P165)</f>
        <v>0</v>
      </c>
      <c r="Q158" s="235"/>
      <c r="R158" s="236">
        <f>SUM(R159:R165)</f>
        <v>0.15719513000000002</v>
      </c>
      <c r="S158" s="235"/>
      <c r="T158" s="237">
        <f>SUM(T159:T165)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8</v>
      </c>
      <c r="AT158" s="239" t="s">
        <v>75</v>
      </c>
      <c r="AU158" s="239" t="s">
        <v>76</v>
      </c>
      <c r="AY158" s="238" t="s">
        <v>135</v>
      </c>
      <c r="BK158" s="240">
        <f>SUM(BK159:BK165)</f>
        <v>0</v>
      </c>
    </row>
    <row r="159" spans="1:65" s="2" customFormat="1" ht="16.5" customHeight="1">
      <c r="A159" s="37"/>
      <c r="B159" s="38"/>
      <c r="C159" s="243" t="s">
        <v>181</v>
      </c>
      <c r="D159" s="243" t="s">
        <v>138</v>
      </c>
      <c r="E159" s="244" t="s">
        <v>1105</v>
      </c>
      <c r="F159" s="245" t="s">
        <v>1106</v>
      </c>
      <c r="G159" s="246" t="s">
        <v>238</v>
      </c>
      <c r="H159" s="247">
        <v>13.171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0.00032</v>
      </c>
      <c r="R159" s="253">
        <f>Q159*H159</f>
        <v>0.00421472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1107</v>
      </c>
    </row>
    <row r="160" spans="1:65" s="2" customFormat="1" ht="16.5" customHeight="1">
      <c r="A160" s="37"/>
      <c r="B160" s="38"/>
      <c r="C160" s="243" t="s">
        <v>185</v>
      </c>
      <c r="D160" s="243" t="s">
        <v>138</v>
      </c>
      <c r="E160" s="244" t="s">
        <v>1108</v>
      </c>
      <c r="F160" s="245" t="s">
        <v>1109</v>
      </c>
      <c r="G160" s="246" t="s">
        <v>238</v>
      </c>
      <c r="H160" s="247">
        <v>13.171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0.0049</v>
      </c>
      <c r="R160" s="253">
        <f>Q160*H160</f>
        <v>0.0645379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1110</v>
      </c>
    </row>
    <row r="161" spans="1:65" s="2" customFormat="1" ht="21.75" customHeight="1">
      <c r="A161" s="37"/>
      <c r="B161" s="38"/>
      <c r="C161" s="243" t="s">
        <v>189</v>
      </c>
      <c r="D161" s="243" t="s">
        <v>138</v>
      </c>
      <c r="E161" s="244" t="s">
        <v>1111</v>
      </c>
      <c r="F161" s="245" t="s">
        <v>1112</v>
      </c>
      <c r="G161" s="246" t="s">
        <v>141</v>
      </c>
      <c r="H161" s="247">
        <v>1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0.00867</v>
      </c>
      <c r="R161" s="253">
        <f>Q161*H161</f>
        <v>0.00867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1113</v>
      </c>
    </row>
    <row r="162" spans="1:65" s="2" customFormat="1" ht="21.75" customHeight="1">
      <c r="A162" s="37"/>
      <c r="B162" s="38"/>
      <c r="C162" s="243" t="s">
        <v>193</v>
      </c>
      <c r="D162" s="243" t="s">
        <v>138</v>
      </c>
      <c r="E162" s="244" t="s">
        <v>1114</v>
      </c>
      <c r="F162" s="245" t="s">
        <v>1115</v>
      </c>
      <c r="G162" s="246" t="s">
        <v>244</v>
      </c>
      <c r="H162" s="247">
        <v>13.54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0.00238</v>
      </c>
      <c r="R162" s="253">
        <f>Q162*H162</f>
        <v>0.0322252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1116</v>
      </c>
    </row>
    <row r="163" spans="1:51" s="13" customFormat="1" ht="12">
      <c r="A163" s="13"/>
      <c r="B163" s="281"/>
      <c r="C163" s="282"/>
      <c r="D163" s="273" t="s">
        <v>1080</v>
      </c>
      <c r="E163" s="283" t="s">
        <v>1</v>
      </c>
      <c r="F163" s="284" t="s">
        <v>1117</v>
      </c>
      <c r="G163" s="282"/>
      <c r="H163" s="285">
        <v>13.54</v>
      </c>
      <c r="I163" s="286"/>
      <c r="J163" s="282"/>
      <c r="K163" s="282"/>
      <c r="L163" s="287"/>
      <c r="M163" s="288"/>
      <c r="N163" s="289"/>
      <c r="O163" s="289"/>
      <c r="P163" s="289"/>
      <c r="Q163" s="289"/>
      <c r="R163" s="289"/>
      <c r="S163" s="289"/>
      <c r="T163" s="2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91" t="s">
        <v>1080</v>
      </c>
      <c r="AU163" s="291" t="s">
        <v>8</v>
      </c>
      <c r="AV163" s="13" t="s">
        <v>85</v>
      </c>
      <c r="AW163" s="13" t="s">
        <v>34</v>
      </c>
      <c r="AX163" s="13" t="s">
        <v>76</v>
      </c>
      <c r="AY163" s="291" t="s">
        <v>135</v>
      </c>
    </row>
    <row r="164" spans="1:51" s="14" customFormat="1" ht="12">
      <c r="A164" s="14"/>
      <c r="B164" s="292"/>
      <c r="C164" s="293"/>
      <c r="D164" s="273" t="s">
        <v>1080</v>
      </c>
      <c r="E164" s="294" t="s">
        <v>1</v>
      </c>
      <c r="F164" s="295" t="s">
        <v>1082</v>
      </c>
      <c r="G164" s="293"/>
      <c r="H164" s="296">
        <v>13.54</v>
      </c>
      <c r="I164" s="297"/>
      <c r="J164" s="293"/>
      <c r="K164" s="293"/>
      <c r="L164" s="298"/>
      <c r="M164" s="299"/>
      <c r="N164" s="300"/>
      <c r="O164" s="300"/>
      <c r="P164" s="300"/>
      <c r="Q164" s="300"/>
      <c r="R164" s="300"/>
      <c r="S164" s="300"/>
      <c r="T164" s="30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302" t="s">
        <v>1080</v>
      </c>
      <c r="AU164" s="302" t="s">
        <v>8</v>
      </c>
      <c r="AV164" s="14" t="s">
        <v>142</v>
      </c>
      <c r="AW164" s="14" t="s">
        <v>34</v>
      </c>
      <c r="AX164" s="14" t="s">
        <v>8</v>
      </c>
      <c r="AY164" s="302" t="s">
        <v>135</v>
      </c>
    </row>
    <row r="165" spans="1:65" s="2" customFormat="1" ht="21.75" customHeight="1">
      <c r="A165" s="37"/>
      <c r="B165" s="38"/>
      <c r="C165" s="243" t="s">
        <v>197</v>
      </c>
      <c r="D165" s="243" t="s">
        <v>138</v>
      </c>
      <c r="E165" s="244" t="s">
        <v>1118</v>
      </c>
      <c r="F165" s="245" t="s">
        <v>1119</v>
      </c>
      <c r="G165" s="246" t="s">
        <v>238</v>
      </c>
      <c r="H165" s="247">
        <v>13.171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0.00361</v>
      </c>
      <c r="R165" s="253">
        <f>Q165*H165</f>
        <v>0.047547309999999995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1120</v>
      </c>
    </row>
    <row r="166" spans="1:63" s="12" customFormat="1" ht="25.9" customHeight="1">
      <c r="A166" s="12"/>
      <c r="B166" s="227"/>
      <c r="C166" s="228"/>
      <c r="D166" s="229" t="s">
        <v>75</v>
      </c>
      <c r="E166" s="230" t="s">
        <v>416</v>
      </c>
      <c r="F166" s="230" t="s">
        <v>1121</v>
      </c>
      <c r="G166" s="228"/>
      <c r="H166" s="228"/>
      <c r="I166" s="231"/>
      <c r="J166" s="232">
        <f>BK166</f>
        <v>0</v>
      </c>
      <c r="K166" s="228"/>
      <c r="L166" s="233"/>
      <c r="M166" s="234"/>
      <c r="N166" s="235"/>
      <c r="O166" s="235"/>
      <c r="P166" s="236">
        <f>SUM(P167:P169)</f>
        <v>0</v>
      </c>
      <c r="Q166" s="235"/>
      <c r="R166" s="236">
        <f>SUM(R167:R169)</f>
        <v>0.06332</v>
      </c>
      <c r="S166" s="235"/>
      <c r="T166" s="237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8" t="s">
        <v>8</v>
      </c>
      <c r="AT166" s="239" t="s">
        <v>75</v>
      </c>
      <c r="AU166" s="239" t="s">
        <v>76</v>
      </c>
      <c r="AY166" s="238" t="s">
        <v>135</v>
      </c>
      <c r="BK166" s="240">
        <f>SUM(BK167:BK169)</f>
        <v>0</v>
      </c>
    </row>
    <row r="167" spans="1:65" s="2" customFormat="1" ht="33" customHeight="1">
      <c r="A167" s="37"/>
      <c r="B167" s="38"/>
      <c r="C167" s="243" t="s">
        <v>292</v>
      </c>
      <c r="D167" s="243" t="s">
        <v>138</v>
      </c>
      <c r="E167" s="244" t="s">
        <v>1122</v>
      </c>
      <c r="F167" s="245" t="s">
        <v>1123</v>
      </c>
      <c r="G167" s="246" t="s">
        <v>141</v>
      </c>
      <c r="H167" s="247">
        <v>1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0.013</v>
      </c>
      <c r="R167" s="253">
        <f>Q167*H167</f>
        <v>0.013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1124</v>
      </c>
    </row>
    <row r="168" spans="1:65" s="2" customFormat="1" ht="16.5" customHeight="1">
      <c r="A168" s="37"/>
      <c r="B168" s="38"/>
      <c r="C168" s="243" t="s">
        <v>9</v>
      </c>
      <c r="D168" s="243" t="s">
        <v>138</v>
      </c>
      <c r="E168" s="244" t="s">
        <v>1125</v>
      </c>
      <c r="F168" s="245" t="s">
        <v>1126</v>
      </c>
      <c r="G168" s="246" t="s">
        <v>141</v>
      </c>
      <c r="H168" s="247">
        <v>1</v>
      </c>
      <c r="I168" s="248"/>
      <c r="J168" s="249">
        <f>ROUND(I168*H168,0)</f>
        <v>0</v>
      </c>
      <c r="K168" s="250"/>
      <c r="L168" s="43"/>
      <c r="M168" s="251" t="s">
        <v>1</v>
      </c>
      <c r="N168" s="252" t="s">
        <v>41</v>
      </c>
      <c r="O168" s="90"/>
      <c r="P168" s="253">
        <f>O168*H168</f>
        <v>0</v>
      </c>
      <c r="Q168" s="253">
        <v>0.0432</v>
      </c>
      <c r="R168" s="253">
        <f>Q168*H168</f>
        <v>0.0432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142</v>
      </c>
      <c r="AT168" s="255" t="s">
        <v>138</v>
      </c>
      <c r="AU168" s="255" t="s">
        <v>8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142</v>
      </c>
      <c r="BM168" s="255" t="s">
        <v>1127</v>
      </c>
    </row>
    <row r="169" spans="1:65" s="2" customFormat="1" ht="21.75" customHeight="1">
      <c r="A169" s="37"/>
      <c r="B169" s="38"/>
      <c r="C169" s="243" t="s">
        <v>179</v>
      </c>
      <c r="D169" s="243" t="s">
        <v>138</v>
      </c>
      <c r="E169" s="244" t="s">
        <v>1128</v>
      </c>
      <c r="F169" s="245" t="s">
        <v>1129</v>
      </c>
      <c r="G169" s="246" t="s">
        <v>141</v>
      </c>
      <c r="H169" s="247">
        <v>1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0.00712</v>
      </c>
      <c r="R169" s="253">
        <f>Q169*H169</f>
        <v>0.00712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142</v>
      </c>
      <c r="AT169" s="255" t="s">
        <v>138</v>
      </c>
      <c r="AU169" s="255" t="s">
        <v>8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142</v>
      </c>
      <c r="BM169" s="255" t="s">
        <v>1130</v>
      </c>
    </row>
    <row r="170" spans="1:63" s="12" customFormat="1" ht="25.9" customHeight="1">
      <c r="A170" s="12"/>
      <c r="B170" s="227"/>
      <c r="C170" s="228"/>
      <c r="D170" s="229" t="s">
        <v>75</v>
      </c>
      <c r="E170" s="230" t="s">
        <v>176</v>
      </c>
      <c r="F170" s="230" t="s">
        <v>1131</v>
      </c>
      <c r="G170" s="228"/>
      <c r="H170" s="228"/>
      <c r="I170" s="231"/>
      <c r="J170" s="23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</v>
      </c>
      <c r="AT170" s="239" t="s">
        <v>75</v>
      </c>
      <c r="AU170" s="239" t="s">
        <v>76</v>
      </c>
      <c r="AY170" s="238" t="s">
        <v>135</v>
      </c>
      <c r="BK170" s="240">
        <f>BK171</f>
        <v>0</v>
      </c>
    </row>
    <row r="171" spans="1:65" s="2" customFormat="1" ht="16.5" customHeight="1">
      <c r="A171" s="37"/>
      <c r="B171" s="38"/>
      <c r="C171" s="243" t="s">
        <v>296</v>
      </c>
      <c r="D171" s="243" t="s">
        <v>138</v>
      </c>
      <c r="E171" s="244" t="s">
        <v>1132</v>
      </c>
      <c r="F171" s="245" t="s">
        <v>1133</v>
      </c>
      <c r="G171" s="246" t="s">
        <v>1134</v>
      </c>
      <c r="H171" s="247">
        <v>16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142</v>
      </c>
      <c r="AT171" s="255" t="s">
        <v>138</v>
      </c>
      <c r="AU171" s="255" t="s">
        <v>8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142</v>
      </c>
      <c r="BM171" s="255" t="s">
        <v>1135</v>
      </c>
    </row>
    <row r="172" spans="1:63" s="12" customFormat="1" ht="25.9" customHeight="1">
      <c r="A172" s="12"/>
      <c r="B172" s="227"/>
      <c r="C172" s="228"/>
      <c r="D172" s="229" t="s">
        <v>75</v>
      </c>
      <c r="E172" s="230" t="s">
        <v>789</v>
      </c>
      <c r="F172" s="230" t="s">
        <v>1136</v>
      </c>
      <c r="G172" s="228"/>
      <c r="H172" s="228"/>
      <c r="I172" s="231"/>
      <c r="J172" s="232">
        <f>BK172</f>
        <v>0</v>
      </c>
      <c r="K172" s="228"/>
      <c r="L172" s="233"/>
      <c r="M172" s="234"/>
      <c r="N172" s="235"/>
      <c r="O172" s="235"/>
      <c r="P172" s="236">
        <f>P173</f>
        <v>0</v>
      </c>
      <c r="Q172" s="235"/>
      <c r="R172" s="236">
        <f>R173</f>
        <v>0.0242</v>
      </c>
      <c r="S172" s="235"/>
      <c r="T172" s="23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</v>
      </c>
      <c r="AT172" s="239" t="s">
        <v>75</v>
      </c>
      <c r="AU172" s="239" t="s">
        <v>76</v>
      </c>
      <c r="AY172" s="238" t="s">
        <v>135</v>
      </c>
      <c r="BK172" s="240">
        <f>BK173</f>
        <v>0</v>
      </c>
    </row>
    <row r="173" spans="1:65" s="2" customFormat="1" ht="16.5" customHeight="1">
      <c r="A173" s="37"/>
      <c r="B173" s="38"/>
      <c r="C173" s="243" t="s">
        <v>300</v>
      </c>
      <c r="D173" s="243" t="s">
        <v>138</v>
      </c>
      <c r="E173" s="244" t="s">
        <v>1137</v>
      </c>
      <c r="F173" s="245" t="s">
        <v>1138</v>
      </c>
      <c r="G173" s="246" t="s">
        <v>238</v>
      </c>
      <c r="H173" s="247">
        <v>20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0.00121</v>
      </c>
      <c r="R173" s="253">
        <f>Q173*H173</f>
        <v>0.0242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142</v>
      </c>
      <c r="AT173" s="255" t="s">
        <v>138</v>
      </c>
      <c r="AU173" s="255" t="s">
        <v>8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142</v>
      </c>
      <c r="BM173" s="255" t="s">
        <v>1139</v>
      </c>
    </row>
    <row r="174" spans="1:63" s="12" customFormat="1" ht="25.9" customHeight="1">
      <c r="A174" s="12"/>
      <c r="B174" s="227"/>
      <c r="C174" s="228"/>
      <c r="D174" s="229" t="s">
        <v>75</v>
      </c>
      <c r="E174" s="230" t="s">
        <v>793</v>
      </c>
      <c r="F174" s="230" t="s">
        <v>1140</v>
      </c>
      <c r="G174" s="228"/>
      <c r="H174" s="228"/>
      <c r="I174" s="231"/>
      <c r="J174" s="232">
        <f>BK174</f>
        <v>0</v>
      </c>
      <c r="K174" s="228"/>
      <c r="L174" s="233"/>
      <c r="M174" s="234"/>
      <c r="N174" s="235"/>
      <c r="O174" s="235"/>
      <c r="P174" s="236">
        <f>SUM(P175:P178)</f>
        <v>0</v>
      </c>
      <c r="Q174" s="235"/>
      <c r="R174" s="236">
        <f>SUM(R175:R178)</f>
        <v>0.00388</v>
      </c>
      <c r="S174" s="235"/>
      <c r="T174" s="237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8" t="s">
        <v>8</v>
      </c>
      <c r="AT174" s="239" t="s">
        <v>75</v>
      </c>
      <c r="AU174" s="239" t="s">
        <v>76</v>
      </c>
      <c r="AY174" s="238" t="s">
        <v>135</v>
      </c>
      <c r="BK174" s="240">
        <f>SUM(BK175:BK178)</f>
        <v>0</v>
      </c>
    </row>
    <row r="175" spans="1:65" s="2" customFormat="1" ht="16.5" customHeight="1">
      <c r="A175" s="37"/>
      <c r="B175" s="38"/>
      <c r="C175" s="243" t="s">
        <v>312</v>
      </c>
      <c r="D175" s="243" t="s">
        <v>138</v>
      </c>
      <c r="E175" s="244" t="s">
        <v>1141</v>
      </c>
      <c r="F175" s="245" t="s">
        <v>1142</v>
      </c>
      <c r="G175" s="246" t="s">
        <v>141</v>
      </c>
      <c r="H175" s="247">
        <v>1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0.001</v>
      </c>
      <c r="R175" s="253">
        <f>Q175*H175</f>
        <v>0.001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142</v>
      </c>
      <c r="AT175" s="255" t="s">
        <v>138</v>
      </c>
      <c r="AU175" s="255" t="s">
        <v>8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142</v>
      </c>
      <c r="BM175" s="255" t="s">
        <v>1143</v>
      </c>
    </row>
    <row r="176" spans="1:65" s="2" customFormat="1" ht="16.5" customHeight="1">
      <c r="A176" s="37"/>
      <c r="B176" s="38"/>
      <c r="C176" s="243" t="s">
        <v>332</v>
      </c>
      <c r="D176" s="243" t="s">
        <v>138</v>
      </c>
      <c r="E176" s="244" t="s">
        <v>1144</v>
      </c>
      <c r="F176" s="245" t="s">
        <v>1145</v>
      </c>
      <c r="G176" s="246" t="s">
        <v>141</v>
      </c>
      <c r="H176" s="247">
        <v>1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0.0028</v>
      </c>
      <c r="R176" s="253">
        <f>Q176*H176</f>
        <v>0.0028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142</v>
      </c>
      <c r="AT176" s="255" t="s">
        <v>138</v>
      </c>
      <c r="AU176" s="255" t="s">
        <v>8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142</v>
      </c>
      <c r="BM176" s="255" t="s">
        <v>1146</v>
      </c>
    </row>
    <row r="177" spans="1:65" s="2" customFormat="1" ht="16.5" customHeight="1">
      <c r="A177" s="37"/>
      <c r="B177" s="38"/>
      <c r="C177" s="243" t="s">
        <v>304</v>
      </c>
      <c r="D177" s="243" t="s">
        <v>138</v>
      </c>
      <c r="E177" s="244" t="s">
        <v>1147</v>
      </c>
      <c r="F177" s="245" t="s">
        <v>1148</v>
      </c>
      <c r="G177" s="246" t="s">
        <v>238</v>
      </c>
      <c r="H177" s="247">
        <v>500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1149</v>
      </c>
    </row>
    <row r="178" spans="1:65" s="2" customFormat="1" ht="16.5" customHeight="1">
      <c r="A178" s="37"/>
      <c r="B178" s="38"/>
      <c r="C178" s="243" t="s">
        <v>7</v>
      </c>
      <c r="D178" s="243" t="s">
        <v>138</v>
      </c>
      <c r="E178" s="244" t="s">
        <v>1150</v>
      </c>
      <c r="F178" s="245" t="s">
        <v>1151</v>
      </c>
      <c r="G178" s="246" t="s">
        <v>141</v>
      </c>
      <c r="H178" s="247">
        <v>2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4E-05</v>
      </c>
      <c r="R178" s="253">
        <f>Q178*H178</f>
        <v>8E-05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142</v>
      </c>
      <c r="AT178" s="255" t="s">
        <v>138</v>
      </c>
      <c r="AU178" s="255" t="s">
        <v>8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142</v>
      </c>
      <c r="BM178" s="255" t="s">
        <v>1152</v>
      </c>
    </row>
    <row r="179" spans="1:63" s="12" customFormat="1" ht="25.9" customHeight="1">
      <c r="A179" s="12"/>
      <c r="B179" s="227"/>
      <c r="C179" s="228"/>
      <c r="D179" s="229" t="s">
        <v>75</v>
      </c>
      <c r="E179" s="230" t="s">
        <v>797</v>
      </c>
      <c r="F179" s="230" t="s">
        <v>1153</v>
      </c>
      <c r="G179" s="228"/>
      <c r="H179" s="228"/>
      <c r="I179" s="231"/>
      <c r="J179" s="232">
        <f>BK179</f>
        <v>0</v>
      </c>
      <c r="K179" s="228"/>
      <c r="L179" s="233"/>
      <c r="M179" s="234"/>
      <c r="N179" s="235"/>
      <c r="O179" s="235"/>
      <c r="P179" s="236">
        <f>SUM(P180:P183)</f>
        <v>0</v>
      </c>
      <c r="Q179" s="235"/>
      <c r="R179" s="236">
        <f>SUM(R180:R183)</f>
        <v>0.00052375</v>
      </c>
      <c r="S179" s="235"/>
      <c r="T179" s="237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</v>
      </c>
      <c r="AT179" s="239" t="s">
        <v>75</v>
      </c>
      <c r="AU179" s="239" t="s">
        <v>76</v>
      </c>
      <c r="AY179" s="238" t="s">
        <v>135</v>
      </c>
      <c r="BK179" s="240">
        <f>SUM(BK180:BK183)</f>
        <v>0</v>
      </c>
    </row>
    <row r="180" spans="1:65" s="2" customFormat="1" ht="16.5" customHeight="1">
      <c r="A180" s="37"/>
      <c r="B180" s="38"/>
      <c r="C180" s="243" t="s">
        <v>348</v>
      </c>
      <c r="D180" s="243" t="s">
        <v>138</v>
      </c>
      <c r="E180" s="244" t="s">
        <v>1154</v>
      </c>
      <c r="F180" s="245" t="s">
        <v>1155</v>
      </c>
      <c r="G180" s="246" t="s">
        <v>244</v>
      </c>
      <c r="H180" s="247">
        <v>8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1156</v>
      </c>
    </row>
    <row r="181" spans="1:65" s="2" customFormat="1" ht="16.5" customHeight="1">
      <c r="A181" s="37"/>
      <c r="B181" s="38"/>
      <c r="C181" s="243" t="s">
        <v>336</v>
      </c>
      <c r="D181" s="243" t="s">
        <v>138</v>
      </c>
      <c r="E181" s="244" t="s">
        <v>1157</v>
      </c>
      <c r="F181" s="245" t="s">
        <v>1158</v>
      </c>
      <c r="G181" s="246" t="s">
        <v>1093</v>
      </c>
      <c r="H181" s="247">
        <v>0.125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0.00147</v>
      </c>
      <c r="R181" s="253">
        <f>Q181*H181</f>
        <v>0.00018375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1159</v>
      </c>
    </row>
    <row r="182" spans="1:65" s="2" customFormat="1" ht="16.5" customHeight="1">
      <c r="A182" s="37"/>
      <c r="B182" s="38"/>
      <c r="C182" s="243" t="s">
        <v>340</v>
      </c>
      <c r="D182" s="243" t="s">
        <v>138</v>
      </c>
      <c r="E182" s="244" t="s">
        <v>1160</v>
      </c>
      <c r="F182" s="245" t="s">
        <v>1161</v>
      </c>
      <c r="G182" s="246" t="s">
        <v>141</v>
      </c>
      <c r="H182" s="247">
        <v>1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0.00034</v>
      </c>
      <c r="R182" s="253">
        <f>Q182*H182</f>
        <v>0.00034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1162</v>
      </c>
    </row>
    <row r="183" spans="1:65" s="2" customFormat="1" ht="16.5" customHeight="1">
      <c r="A183" s="37"/>
      <c r="B183" s="38"/>
      <c r="C183" s="243" t="s">
        <v>344</v>
      </c>
      <c r="D183" s="243" t="s">
        <v>138</v>
      </c>
      <c r="E183" s="244" t="s">
        <v>1163</v>
      </c>
      <c r="F183" s="245" t="s">
        <v>1164</v>
      </c>
      <c r="G183" s="246" t="s">
        <v>141</v>
      </c>
      <c r="H183" s="247">
        <v>8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1165</v>
      </c>
    </row>
    <row r="184" spans="1:63" s="12" customFormat="1" ht="25.9" customHeight="1">
      <c r="A184" s="12"/>
      <c r="B184" s="227"/>
      <c r="C184" s="228"/>
      <c r="D184" s="229" t="s">
        <v>75</v>
      </c>
      <c r="E184" s="230" t="s">
        <v>809</v>
      </c>
      <c r="F184" s="230" t="s">
        <v>1166</v>
      </c>
      <c r="G184" s="228"/>
      <c r="H184" s="228"/>
      <c r="I184" s="231"/>
      <c r="J184" s="232">
        <f>BK184</f>
        <v>0</v>
      </c>
      <c r="K184" s="228"/>
      <c r="L184" s="233"/>
      <c r="M184" s="234"/>
      <c r="N184" s="235"/>
      <c r="O184" s="235"/>
      <c r="P184" s="236">
        <f>P185</f>
        <v>0</v>
      </c>
      <c r="Q184" s="235"/>
      <c r="R184" s="236">
        <f>R185</f>
        <v>0</v>
      </c>
      <c r="S184" s="235"/>
      <c r="T184" s="237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</v>
      </c>
      <c r="AT184" s="239" t="s">
        <v>75</v>
      </c>
      <c r="AU184" s="239" t="s">
        <v>76</v>
      </c>
      <c r="AY184" s="238" t="s">
        <v>135</v>
      </c>
      <c r="BK184" s="240">
        <f>BK185</f>
        <v>0</v>
      </c>
    </row>
    <row r="185" spans="1:65" s="2" customFormat="1" ht="16.5" customHeight="1">
      <c r="A185" s="37"/>
      <c r="B185" s="38"/>
      <c r="C185" s="243" t="s">
        <v>352</v>
      </c>
      <c r="D185" s="243" t="s">
        <v>138</v>
      </c>
      <c r="E185" s="244" t="s">
        <v>1167</v>
      </c>
      <c r="F185" s="245" t="s">
        <v>1168</v>
      </c>
      <c r="G185" s="246" t="s">
        <v>379</v>
      </c>
      <c r="H185" s="247">
        <v>1.349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1169</v>
      </c>
    </row>
    <row r="186" spans="1:63" s="12" customFormat="1" ht="25.9" customHeight="1">
      <c r="A186" s="12"/>
      <c r="B186" s="227"/>
      <c r="C186" s="228"/>
      <c r="D186" s="229" t="s">
        <v>75</v>
      </c>
      <c r="E186" s="230" t="s">
        <v>1170</v>
      </c>
      <c r="F186" s="230" t="s">
        <v>1171</v>
      </c>
      <c r="G186" s="228"/>
      <c r="H186" s="228"/>
      <c r="I186" s="231"/>
      <c r="J186" s="232">
        <f>BK186</f>
        <v>0</v>
      </c>
      <c r="K186" s="228"/>
      <c r="L186" s="233"/>
      <c r="M186" s="234"/>
      <c r="N186" s="235"/>
      <c r="O186" s="235"/>
      <c r="P186" s="236">
        <f>SUM(P187:P195)</f>
        <v>0</v>
      </c>
      <c r="Q186" s="235"/>
      <c r="R186" s="236">
        <f>SUM(R187:R195)</f>
        <v>0</v>
      </c>
      <c r="S186" s="235"/>
      <c r="T186" s="237">
        <f>SUM(T187:T195)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8</v>
      </c>
      <c r="AT186" s="239" t="s">
        <v>75</v>
      </c>
      <c r="AU186" s="239" t="s">
        <v>76</v>
      </c>
      <c r="AY186" s="238" t="s">
        <v>135</v>
      </c>
      <c r="BK186" s="240">
        <f>SUM(BK187:BK195)</f>
        <v>0</v>
      </c>
    </row>
    <row r="187" spans="1:65" s="2" customFormat="1" ht="16.5" customHeight="1">
      <c r="A187" s="37"/>
      <c r="B187" s="38"/>
      <c r="C187" s="243" t="s">
        <v>368</v>
      </c>
      <c r="D187" s="243" t="s">
        <v>138</v>
      </c>
      <c r="E187" s="244" t="s">
        <v>1172</v>
      </c>
      <c r="F187" s="245" t="s">
        <v>1173</v>
      </c>
      <c r="G187" s="246" t="s">
        <v>379</v>
      </c>
      <c r="H187" s="247">
        <v>0.409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1174</v>
      </c>
    </row>
    <row r="188" spans="1:65" s="2" customFormat="1" ht="16.5" customHeight="1">
      <c r="A188" s="37"/>
      <c r="B188" s="38"/>
      <c r="C188" s="243" t="s">
        <v>356</v>
      </c>
      <c r="D188" s="243" t="s">
        <v>138</v>
      </c>
      <c r="E188" s="244" t="s">
        <v>1175</v>
      </c>
      <c r="F188" s="245" t="s">
        <v>1176</v>
      </c>
      <c r="G188" s="246" t="s">
        <v>379</v>
      </c>
      <c r="H188" s="247">
        <v>0.409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1177</v>
      </c>
    </row>
    <row r="189" spans="1:65" s="2" customFormat="1" ht="16.5" customHeight="1">
      <c r="A189" s="37"/>
      <c r="B189" s="38"/>
      <c r="C189" s="243" t="s">
        <v>360</v>
      </c>
      <c r="D189" s="243" t="s">
        <v>138</v>
      </c>
      <c r="E189" s="244" t="s">
        <v>1178</v>
      </c>
      <c r="F189" s="245" t="s">
        <v>1179</v>
      </c>
      <c r="G189" s="246" t="s">
        <v>379</v>
      </c>
      <c r="H189" s="247">
        <v>0.409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1180</v>
      </c>
    </row>
    <row r="190" spans="1:65" s="2" customFormat="1" ht="16.5" customHeight="1">
      <c r="A190" s="37"/>
      <c r="B190" s="38"/>
      <c r="C190" s="243" t="s">
        <v>270</v>
      </c>
      <c r="D190" s="243" t="s">
        <v>138</v>
      </c>
      <c r="E190" s="244" t="s">
        <v>1181</v>
      </c>
      <c r="F190" s="245" t="s">
        <v>1182</v>
      </c>
      <c r="G190" s="246" t="s">
        <v>379</v>
      </c>
      <c r="H190" s="247">
        <v>3.681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1183</v>
      </c>
    </row>
    <row r="191" spans="1:65" s="2" customFormat="1" ht="16.5" customHeight="1">
      <c r="A191" s="37"/>
      <c r="B191" s="38"/>
      <c r="C191" s="243" t="s">
        <v>275</v>
      </c>
      <c r="D191" s="243" t="s">
        <v>138</v>
      </c>
      <c r="E191" s="244" t="s">
        <v>1184</v>
      </c>
      <c r="F191" s="245" t="s">
        <v>1185</v>
      </c>
      <c r="G191" s="246" t="s">
        <v>379</v>
      </c>
      <c r="H191" s="247">
        <v>0.409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1186</v>
      </c>
    </row>
    <row r="192" spans="1:65" s="2" customFormat="1" ht="16.5" customHeight="1">
      <c r="A192" s="37"/>
      <c r="B192" s="38"/>
      <c r="C192" s="243" t="s">
        <v>279</v>
      </c>
      <c r="D192" s="243" t="s">
        <v>138</v>
      </c>
      <c r="E192" s="244" t="s">
        <v>1187</v>
      </c>
      <c r="F192" s="245" t="s">
        <v>1188</v>
      </c>
      <c r="G192" s="246" t="s">
        <v>379</v>
      </c>
      <c r="H192" s="247">
        <v>1.636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142</v>
      </c>
      <c r="AT192" s="255" t="s">
        <v>138</v>
      </c>
      <c r="AU192" s="255" t="s">
        <v>8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142</v>
      </c>
      <c r="BM192" s="255" t="s">
        <v>1189</v>
      </c>
    </row>
    <row r="193" spans="1:65" s="2" customFormat="1" ht="16.5" customHeight="1">
      <c r="A193" s="37"/>
      <c r="B193" s="38"/>
      <c r="C193" s="243" t="s">
        <v>320</v>
      </c>
      <c r="D193" s="243" t="s">
        <v>138</v>
      </c>
      <c r="E193" s="244" t="s">
        <v>1190</v>
      </c>
      <c r="F193" s="245" t="s">
        <v>1191</v>
      </c>
      <c r="G193" s="246" t="s">
        <v>379</v>
      </c>
      <c r="H193" s="247">
        <v>0.409</v>
      </c>
      <c r="I193" s="248"/>
      <c r="J193" s="249">
        <f>ROUND(I193*H193,0)</f>
        <v>0</v>
      </c>
      <c r="K193" s="250"/>
      <c r="L193" s="43"/>
      <c r="M193" s="251" t="s">
        <v>1</v>
      </c>
      <c r="N193" s="252" t="s">
        <v>41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142</v>
      </c>
      <c r="AT193" s="255" t="s">
        <v>138</v>
      </c>
      <c r="AU193" s="255" t="s">
        <v>8</v>
      </c>
      <c r="AY193" s="16" t="s">
        <v>135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</v>
      </c>
      <c r="BK193" s="256">
        <f>ROUND(I193*H193,0)</f>
        <v>0</v>
      </c>
      <c r="BL193" s="16" t="s">
        <v>142</v>
      </c>
      <c r="BM193" s="255" t="s">
        <v>1192</v>
      </c>
    </row>
    <row r="194" spans="1:65" s="2" customFormat="1" ht="16.5" customHeight="1">
      <c r="A194" s="37"/>
      <c r="B194" s="38"/>
      <c r="C194" s="243" t="s">
        <v>364</v>
      </c>
      <c r="D194" s="243" t="s">
        <v>138</v>
      </c>
      <c r="E194" s="244" t="s">
        <v>1193</v>
      </c>
      <c r="F194" s="245" t="s">
        <v>1194</v>
      </c>
      <c r="G194" s="246" t="s">
        <v>379</v>
      </c>
      <c r="H194" s="247">
        <v>0.409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142</v>
      </c>
      <c r="AT194" s="255" t="s">
        <v>138</v>
      </c>
      <c r="AU194" s="255" t="s">
        <v>8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142</v>
      </c>
      <c r="BM194" s="255" t="s">
        <v>1195</v>
      </c>
    </row>
    <row r="195" spans="1:65" s="2" customFormat="1" ht="16.5" customHeight="1">
      <c r="A195" s="37"/>
      <c r="B195" s="38"/>
      <c r="C195" s="243" t="s">
        <v>316</v>
      </c>
      <c r="D195" s="243" t="s">
        <v>138</v>
      </c>
      <c r="E195" s="244" t="s">
        <v>1196</v>
      </c>
      <c r="F195" s="245" t="s">
        <v>1197</v>
      </c>
      <c r="G195" s="246" t="s">
        <v>379</v>
      </c>
      <c r="H195" s="247">
        <v>0.409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142</v>
      </c>
      <c r="AT195" s="255" t="s">
        <v>138</v>
      </c>
      <c r="AU195" s="255" t="s">
        <v>8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142</v>
      </c>
      <c r="BM195" s="255" t="s">
        <v>1198</v>
      </c>
    </row>
    <row r="196" spans="1:63" s="12" customFormat="1" ht="25.9" customHeight="1">
      <c r="A196" s="12"/>
      <c r="B196" s="227"/>
      <c r="C196" s="228"/>
      <c r="D196" s="229" t="s">
        <v>75</v>
      </c>
      <c r="E196" s="230" t="s">
        <v>1199</v>
      </c>
      <c r="F196" s="230" t="s">
        <v>1200</v>
      </c>
      <c r="G196" s="228"/>
      <c r="H196" s="228"/>
      <c r="I196" s="231"/>
      <c r="J196" s="232">
        <f>BK196</f>
        <v>0</v>
      </c>
      <c r="K196" s="228"/>
      <c r="L196" s="233"/>
      <c r="M196" s="234"/>
      <c r="N196" s="235"/>
      <c r="O196" s="235"/>
      <c r="P196" s="236">
        <f>SUM(P197:P200)</f>
        <v>0</v>
      </c>
      <c r="Q196" s="235"/>
      <c r="R196" s="236">
        <f>SUM(R197:R200)</f>
        <v>0</v>
      </c>
      <c r="S196" s="235"/>
      <c r="T196" s="237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8" t="s">
        <v>8</v>
      </c>
      <c r="AT196" s="239" t="s">
        <v>75</v>
      </c>
      <c r="AU196" s="239" t="s">
        <v>76</v>
      </c>
      <c r="AY196" s="238" t="s">
        <v>135</v>
      </c>
      <c r="BK196" s="240">
        <f>SUM(BK197:BK200)</f>
        <v>0</v>
      </c>
    </row>
    <row r="197" spans="1:65" s="2" customFormat="1" ht="16.5" customHeight="1">
      <c r="A197" s="37"/>
      <c r="B197" s="38"/>
      <c r="C197" s="243" t="s">
        <v>324</v>
      </c>
      <c r="D197" s="243" t="s">
        <v>138</v>
      </c>
      <c r="E197" s="244" t="s">
        <v>1201</v>
      </c>
      <c r="F197" s="245" t="s">
        <v>1202</v>
      </c>
      <c r="G197" s="246" t="s">
        <v>1203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142</v>
      </c>
      <c r="AT197" s="255" t="s">
        <v>138</v>
      </c>
      <c r="AU197" s="255" t="s">
        <v>8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142</v>
      </c>
      <c r="BM197" s="255" t="s">
        <v>1204</v>
      </c>
    </row>
    <row r="198" spans="1:65" s="2" customFormat="1" ht="16.5" customHeight="1">
      <c r="A198" s="37"/>
      <c r="B198" s="38"/>
      <c r="C198" s="243" t="s">
        <v>328</v>
      </c>
      <c r="D198" s="243" t="s">
        <v>138</v>
      </c>
      <c r="E198" s="244" t="s">
        <v>1205</v>
      </c>
      <c r="F198" s="245" t="s">
        <v>1206</v>
      </c>
      <c r="G198" s="246" t="s">
        <v>1203</v>
      </c>
      <c r="H198" s="247">
        <v>1</v>
      </c>
      <c r="I198" s="248"/>
      <c r="J198" s="249">
        <f>ROUND(I198*H198,0)</f>
        <v>0</v>
      </c>
      <c r="K198" s="250"/>
      <c r="L198" s="43"/>
      <c r="M198" s="251" t="s">
        <v>1</v>
      </c>
      <c r="N198" s="252" t="s">
        <v>41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142</v>
      </c>
      <c r="AT198" s="255" t="s">
        <v>138</v>
      </c>
      <c r="AU198" s="255" t="s">
        <v>8</v>
      </c>
      <c r="AY198" s="16" t="s">
        <v>135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</v>
      </c>
      <c r="BK198" s="256">
        <f>ROUND(I198*H198,0)</f>
        <v>0</v>
      </c>
      <c r="BL198" s="16" t="s">
        <v>142</v>
      </c>
      <c r="BM198" s="255" t="s">
        <v>1207</v>
      </c>
    </row>
    <row r="199" spans="1:65" s="2" customFormat="1" ht="16.5" customHeight="1">
      <c r="A199" s="37"/>
      <c r="B199" s="38"/>
      <c r="C199" s="243" t="s">
        <v>636</v>
      </c>
      <c r="D199" s="243" t="s">
        <v>138</v>
      </c>
      <c r="E199" s="244" t="s">
        <v>1208</v>
      </c>
      <c r="F199" s="245" t="s">
        <v>1209</v>
      </c>
      <c r="G199" s="246" t="s">
        <v>1203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142</v>
      </c>
      <c r="AT199" s="255" t="s">
        <v>138</v>
      </c>
      <c r="AU199" s="255" t="s">
        <v>8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142</v>
      </c>
      <c r="BM199" s="255" t="s">
        <v>1210</v>
      </c>
    </row>
    <row r="200" spans="1:65" s="2" customFormat="1" ht="16.5" customHeight="1">
      <c r="A200" s="37"/>
      <c r="B200" s="38"/>
      <c r="C200" s="243" t="s">
        <v>642</v>
      </c>
      <c r="D200" s="243" t="s">
        <v>138</v>
      </c>
      <c r="E200" s="244" t="s">
        <v>1211</v>
      </c>
      <c r="F200" s="245" t="s">
        <v>1212</v>
      </c>
      <c r="G200" s="246" t="s">
        <v>1203</v>
      </c>
      <c r="H200" s="247">
        <v>1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142</v>
      </c>
      <c r="AT200" s="255" t="s">
        <v>138</v>
      </c>
      <c r="AU200" s="255" t="s">
        <v>8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142</v>
      </c>
      <c r="BM200" s="255" t="s">
        <v>1213</v>
      </c>
    </row>
    <row r="201" spans="1:63" s="12" customFormat="1" ht="25.9" customHeight="1">
      <c r="A201" s="12"/>
      <c r="B201" s="227"/>
      <c r="C201" s="228"/>
      <c r="D201" s="229" t="s">
        <v>75</v>
      </c>
      <c r="E201" s="230" t="s">
        <v>1214</v>
      </c>
      <c r="F201" s="230" t="s">
        <v>1215</v>
      </c>
      <c r="G201" s="228"/>
      <c r="H201" s="228"/>
      <c r="I201" s="231"/>
      <c r="J201" s="232">
        <f>BK201</f>
        <v>0</v>
      </c>
      <c r="K201" s="228"/>
      <c r="L201" s="233"/>
      <c r="M201" s="234"/>
      <c r="N201" s="235"/>
      <c r="O201" s="235"/>
      <c r="P201" s="236">
        <f>SUM(P202:P204)</f>
        <v>0</v>
      </c>
      <c r="Q201" s="235"/>
      <c r="R201" s="236">
        <f>SUM(R202:R204)</f>
        <v>0.02625</v>
      </c>
      <c r="S201" s="235"/>
      <c r="T201" s="237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8" t="s">
        <v>85</v>
      </c>
      <c r="AT201" s="239" t="s">
        <v>75</v>
      </c>
      <c r="AU201" s="239" t="s">
        <v>76</v>
      </c>
      <c r="AY201" s="238" t="s">
        <v>135</v>
      </c>
      <c r="BK201" s="240">
        <f>SUM(BK202:BK204)</f>
        <v>0</v>
      </c>
    </row>
    <row r="202" spans="1:65" s="2" customFormat="1" ht="21.75" customHeight="1">
      <c r="A202" s="37"/>
      <c r="B202" s="38"/>
      <c r="C202" s="243" t="s">
        <v>376</v>
      </c>
      <c r="D202" s="243" t="s">
        <v>138</v>
      </c>
      <c r="E202" s="244" t="s">
        <v>1216</v>
      </c>
      <c r="F202" s="245" t="s">
        <v>1217</v>
      </c>
      <c r="G202" s="246" t="s">
        <v>141</v>
      </c>
      <c r="H202" s="247">
        <v>1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0.00735</v>
      </c>
      <c r="R202" s="253">
        <f>Q202*H202</f>
        <v>0.00735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1218</v>
      </c>
    </row>
    <row r="203" spans="1:65" s="2" customFormat="1" ht="16.5" customHeight="1">
      <c r="A203" s="37"/>
      <c r="B203" s="38"/>
      <c r="C203" s="243" t="s">
        <v>381</v>
      </c>
      <c r="D203" s="243" t="s">
        <v>138</v>
      </c>
      <c r="E203" s="244" t="s">
        <v>1219</v>
      </c>
      <c r="F203" s="245" t="s">
        <v>1220</v>
      </c>
      <c r="G203" s="246" t="s">
        <v>141</v>
      </c>
      <c r="H203" s="247">
        <v>10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0.00189</v>
      </c>
      <c r="R203" s="253">
        <f>Q203*H203</f>
        <v>0.0189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1221</v>
      </c>
    </row>
    <row r="204" spans="1:65" s="2" customFormat="1" ht="16.5" customHeight="1">
      <c r="A204" s="37"/>
      <c r="B204" s="38"/>
      <c r="C204" s="243" t="s">
        <v>387</v>
      </c>
      <c r="D204" s="243" t="s">
        <v>138</v>
      </c>
      <c r="E204" s="244" t="s">
        <v>1222</v>
      </c>
      <c r="F204" s="245" t="s">
        <v>1223</v>
      </c>
      <c r="G204" s="246" t="s">
        <v>379</v>
      </c>
      <c r="H204" s="247">
        <v>0.026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1224</v>
      </c>
    </row>
    <row r="205" spans="1:63" s="12" customFormat="1" ht="25.9" customHeight="1">
      <c r="A205" s="12"/>
      <c r="B205" s="227"/>
      <c r="C205" s="228"/>
      <c r="D205" s="229" t="s">
        <v>75</v>
      </c>
      <c r="E205" s="230" t="s">
        <v>1225</v>
      </c>
      <c r="F205" s="230" t="s">
        <v>1226</v>
      </c>
      <c r="G205" s="228"/>
      <c r="H205" s="228"/>
      <c r="I205" s="231"/>
      <c r="J205" s="232">
        <f>BK205</f>
        <v>0</v>
      </c>
      <c r="K205" s="228"/>
      <c r="L205" s="233"/>
      <c r="M205" s="234"/>
      <c r="N205" s="235"/>
      <c r="O205" s="235"/>
      <c r="P205" s="236">
        <f>SUM(P206:P210)</f>
        <v>0</v>
      </c>
      <c r="Q205" s="235"/>
      <c r="R205" s="236">
        <f>SUM(R206:R210)</f>
        <v>0.00073</v>
      </c>
      <c r="S205" s="235"/>
      <c r="T205" s="237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8" t="s">
        <v>85</v>
      </c>
      <c r="AT205" s="239" t="s">
        <v>75</v>
      </c>
      <c r="AU205" s="239" t="s">
        <v>76</v>
      </c>
      <c r="AY205" s="238" t="s">
        <v>135</v>
      </c>
      <c r="BK205" s="240">
        <f>SUM(BK206:BK210)</f>
        <v>0</v>
      </c>
    </row>
    <row r="206" spans="1:65" s="2" customFormat="1" ht="21.75" customHeight="1">
      <c r="A206" s="37"/>
      <c r="B206" s="38"/>
      <c r="C206" s="243" t="s">
        <v>310</v>
      </c>
      <c r="D206" s="243" t="s">
        <v>138</v>
      </c>
      <c r="E206" s="244" t="s">
        <v>1227</v>
      </c>
      <c r="F206" s="245" t="s">
        <v>1228</v>
      </c>
      <c r="G206" s="246" t="s">
        <v>141</v>
      </c>
      <c r="H206" s="247">
        <v>1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0.00065</v>
      </c>
      <c r="R206" s="253">
        <f>Q206*H206</f>
        <v>0.00065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1229</v>
      </c>
    </row>
    <row r="207" spans="1:65" s="2" customFormat="1" ht="16.5" customHeight="1">
      <c r="A207" s="37"/>
      <c r="B207" s="38"/>
      <c r="C207" s="243" t="s">
        <v>402</v>
      </c>
      <c r="D207" s="243" t="s">
        <v>138</v>
      </c>
      <c r="E207" s="244" t="s">
        <v>1230</v>
      </c>
      <c r="F207" s="245" t="s">
        <v>1231</v>
      </c>
      <c r="G207" s="246" t="s">
        <v>1232</v>
      </c>
      <c r="H207" s="247">
        <v>1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3E-05</v>
      </c>
      <c r="R207" s="253">
        <f>Q207*H207</f>
        <v>3E-05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1233</v>
      </c>
    </row>
    <row r="208" spans="1:65" s="2" customFormat="1" ht="16.5" customHeight="1">
      <c r="A208" s="37"/>
      <c r="B208" s="38"/>
      <c r="C208" s="243" t="s">
        <v>394</v>
      </c>
      <c r="D208" s="243" t="s">
        <v>138</v>
      </c>
      <c r="E208" s="244" t="s">
        <v>1234</v>
      </c>
      <c r="F208" s="245" t="s">
        <v>1235</v>
      </c>
      <c r="G208" s="246" t="s">
        <v>141</v>
      </c>
      <c r="H208" s="247">
        <v>1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5E-05</v>
      </c>
      <c r="R208" s="253">
        <f>Q208*H208</f>
        <v>5E-05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1236</v>
      </c>
    </row>
    <row r="209" spans="1:65" s="2" customFormat="1" ht="16.5" customHeight="1">
      <c r="A209" s="37"/>
      <c r="B209" s="38"/>
      <c r="C209" s="243" t="s">
        <v>398</v>
      </c>
      <c r="D209" s="243" t="s">
        <v>138</v>
      </c>
      <c r="E209" s="244" t="s">
        <v>1237</v>
      </c>
      <c r="F209" s="245" t="s">
        <v>1238</v>
      </c>
      <c r="G209" s="246" t="s">
        <v>141</v>
      </c>
      <c r="H209" s="247">
        <v>1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1239</v>
      </c>
    </row>
    <row r="210" spans="1:65" s="2" customFormat="1" ht="16.5" customHeight="1">
      <c r="A210" s="37"/>
      <c r="B210" s="38"/>
      <c r="C210" s="243" t="s">
        <v>406</v>
      </c>
      <c r="D210" s="243" t="s">
        <v>138</v>
      </c>
      <c r="E210" s="244" t="s">
        <v>1240</v>
      </c>
      <c r="F210" s="245" t="s">
        <v>1241</v>
      </c>
      <c r="G210" s="246" t="s">
        <v>379</v>
      </c>
      <c r="H210" s="247">
        <v>0.001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1242</v>
      </c>
    </row>
    <row r="211" spans="1:63" s="12" customFormat="1" ht="25.9" customHeight="1">
      <c r="A211" s="12"/>
      <c r="B211" s="227"/>
      <c r="C211" s="228"/>
      <c r="D211" s="229" t="s">
        <v>75</v>
      </c>
      <c r="E211" s="230" t="s">
        <v>926</v>
      </c>
      <c r="F211" s="230" t="s">
        <v>927</v>
      </c>
      <c r="G211" s="228"/>
      <c r="H211" s="228"/>
      <c r="I211" s="231"/>
      <c r="J211" s="232">
        <f>BK211</f>
        <v>0</v>
      </c>
      <c r="K211" s="228"/>
      <c r="L211" s="233"/>
      <c r="M211" s="234"/>
      <c r="N211" s="235"/>
      <c r="O211" s="235"/>
      <c r="P211" s="236">
        <f>SUM(P212:P218)</f>
        <v>0</v>
      </c>
      <c r="Q211" s="235"/>
      <c r="R211" s="236">
        <f>SUM(R212:R218)</f>
        <v>0.061770000000000005</v>
      </c>
      <c r="S211" s="235"/>
      <c r="T211" s="237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8" t="s">
        <v>85</v>
      </c>
      <c r="AT211" s="239" t="s">
        <v>75</v>
      </c>
      <c r="AU211" s="239" t="s">
        <v>76</v>
      </c>
      <c r="AY211" s="238" t="s">
        <v>135</v>
      </c>
      <c r="BK211" s="240">
        <f>SUM(BK212:BK218)</f>
        <v>0</v>
      </c>
    </row>
    <row r="212" spans="1:65" s="2" customFormat="1" ht="16.5" customHeight="1">
      <c r="A212" s="37"/>
      <c r="B212" s="38"/>
      <c r="C212" s="243" t="s">
        <v>426</v>
      </c>
      <c r="D212" s="243" t="s">
        <v>138</v>
      </c>
      <c r="E212" s="244" t="s">
        <v>1243</v>
      </c>
      <c r="F212" s="245" t="s">
        <v>1244</v>
      </c>
      <c r="G212" s="246" t="s">
        <v>141</v>
      </c>
      <c r="H212" s="247">
        <v>1</v>
      </c>
      <c r="I212" s="248"/>
      <c r="J212" s="249">
        <f>ROUND(I212*H212,0)</f>
        <v>0</v>
      </c>
      <c r="K212" s="250"/>
      <c r="L212" s="43"/>
      <c r="M212" s="251" t="s">
        <v>1</v>
      </c>
      <c r="N212" s="252" t="s">
        <v>41</v>
      </c>
      <c r="O212" s="90"/>
      <c r="P212" s="253">
        <f>O212*H212</f>
        <v>0</v>
      </c>
      <c r="Q212" s="253">
        <v>0.00075</v>
      </c>
      <c r="R212" s="253">
        <f>Q212*H212</f>
        <v>0.00075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179</v>
      </c>
      <c r="AT212" s="255" t="s">
        <v>138</v>
      </c>
      <c r="AU212" s="255" t="s">
        <v>8</v>
      </c>
      <c r="AY212" s="16" t="s">
        <v>135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</v>
      </c>
      <c r="BK212" s="256">
        <f>ROUND(I212*H212,0)</f>
        <v>0</v>
      </c>
      <c r="BL212" s="16" t="s">
        <v>179</v>
      </c>
      <c r="BM212" s="255" t="s">
        <v>1245</v>
      </c>
    </row>
    <row r="213" spans="1:65" s="2" customFormat="1" ht="16.5" customHeight="1">
      <c r="A213" s="37"/>
      <c r="B213" s="38"/>
      <c r="C213" s="243" t="s">
        <v>432</v>
      </c>
      <c r="D213" s="243" t="s">
        <v>138</v>
      </c>
      <c r="E213" s="244" t="s">
        <v>1246</v>
      </c>
      <c r="F213" s="245" t="s">
        <v>1247</v>
      </c>
      <c r="G213" s="246" t="s">
        <v>141</v>
      </c>
      <c r="H213" s="247">
        <v>1</v>
      </c>
      <c r="I213" s="248"/>
      <c r="J213" s="249">
        <f>ROUND(I213*H213,0)</f>
        <v>0</v>
      </c>
      <c r="K213" s="250"/>
      <c r="L213" s="43"/>
      <c r="M213" s="251" t="s">
        <v>1</v>
      </c>
      <c r="N213" s="252" t="s">
        <v>41</v>
      </c>
      <c r="O213" s="90"/>
      <c r="P213" s="253">
        <f>O213*H213</f>
        <v>0</v>
      </c>
      <c r="Q213" s="253">
        <v>0.00558</v>
      </c>
      <c r="R213" s="253">
        <f>Q213*H213</f>
        <v>0.00558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179</v>
      </c>
      <c r="AT213" s="255" t="s">
        <v>138</v>
      </c>
      <c r="AU213" s="255" t="s">
        <v>8</v>
      </c>
      <c r="AY213" s="16" t="s">
        <v>135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</v>
      </c>
      <c r="BK213" s="256">
        <f>ROUND(I213*H213,0)</f>
        <v>0</v>
      </c>
      <c r="BL213" s="16" t="s">
        <v>179</v>
      </c>
      <c r="BM213" s="255" t="s">
        <v>1248</v>
      </c>
    </row>
    <row r="214" spans="1:65" s="2" customFormat="1" ht="16.5" customHeight="1">
      <c r="A214" s="37"/>
      <c r="B214" s="38"/>
      <c r="C214" s="243" t="s">
        <v>438</v>
      </c>
      <c r="D214" s="243" t="s">
        <v>138</v>
      </c>
      <c r="E214" s="244" t="s">
        <v>1249</v>
      </c>
      <c r="F214" s="245" t="s">
        <v>1250</v>
      </c>
      <c r="G214" s="246" t="s">
        <v>141</v>
      </c>
      <c r="H214" s="247">
        <v>1</v>
      </c>
      <c r="I214" s="248"/>
      <c r="J214" s="249">
        <f>ROUND(I214*H214,0)</f>
        <v>0</v>
      </c>
      <c r="K214" s="250"/>
      <c r="L214" s="43"/>
      <c r="M214" s="251" t="s">
        <v>1</v>
      </c>
      <c r="N214" s="252" t="s">
        <v>41</v>
      </c>
      <c r="O214" s="90"/>
      <c r="P214" s="253">
        <f>O214*H214</f>
        <v>0</v>
      </c>
      <c r="Q214" s="253">
        <v>0.055</v>
      </c>
      <c r="R214" s="253">
        <f>Q214*H214</f>
        <v>0.055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179</v>
      </c>
      <c r="AT214" s="255" t="s">
        <v>138</v>
      </c>
      <c r="AU214" s="255" t="s">
        <v>8</v>
      </c>
      <c r="AY214" s="16" t="s">
        <v>135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</v>
      </c>
      <c r="BK214" s="256">
        <f>ROUND(I214*H214,0)</f>
        <v>0</v>
      </c>
      <c r="BL214" s="16" t="s">
        <v>179</v>
      </c>
      <c r="BM214" s="255" t="s">
        <v>1251</v>
      </c>
    </row>
    <row r="215" spans="1:65" s="2" customFormat="1" ht="16.5" customHeight="1">
      <c r="A215" s="37"/>
      <c r="B215" s="38"/>
      <c r="C215" s="243" t="s">
        <v>413</v>
      </c>
      <c r="D215" s="243" t="s">
        <v>138</v>
      </c>
      <c r="E215" s="244" t="s">
        <v>1252</v>
      </c>
      <c r="F215" s="245" t="s">
        <v>1253</v>
      </c>
      <c r="G215" s="246" t="s">
        <v>141</v>
      </c>
      <c r="H215" s="247">
        <v>1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1254</v>
      </c>
    </row>
    <row r="216" spans="1:65" s="2" customFormat="1" ht="16.5" customHeight="1">
      <c r="A216" s="37"/>
      <c r="B216" s="38"/>
      <c r="C216" s="243" t="s">
        <v>418</v>
      </c>
      <c r="D216" s="243" t="s">
        <v>138</v>
      </c>
      <c r="E216" s="244" t="s">
        <v>1255</v>
      </c>
      <c r="F216" s="245" t="s">
        <v>1256</v>
      </c>
      <c r="G216" s="246" t="s">
        <v>141</v>
      </c>
      <c r="H216" s="247">
        <v>1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0.00043</v>
      </c>
      <c r="R216" s="253">
        <f>Q216*H216</f>
        <v>0.00043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1257</v>
      </c>
    </row>
    <row r="217" spans="1:65" s="2" customFormat="1" ht="16.5" customHeight="1">
      <c r="A217" s="37"/>
      <c r="B217" s="38"/>
      <c r="C217" s="243" t="s">
        <v>422</v>
      </c>
      <c r="D217" s="243" t="s">
        <v>138</v>
      </c>
      <c r="E217" s="244" t="s">
        <v>1258</v>
      </c>
      <c r="F217" s="245" t="s">
        <v>1259</v>
      </c>
      <c r="G217" s="246" t="s">
        <v>141</v>
      </c>
      <c r="H217" s="247">
        <v>1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1E-05</v>
      </c>
      <c r="R217" s="253">
        <f>Q217*H217</f>
        <v>1E-05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1260</v>
      </c>
    </row>
    <row r="218" spans="1:65" s="2" customFormat="1" ht="16.5" customHeight="1">
      <c r="A218" s="37"/>
      <c r="B218" s="38"/>
      <c r="C218" s="243" t="s">
        <v>448</v>
      </c>
      <c r="D218" s="243" t="s">
        <v>138</v>
      </c>
      <c r="E218" s="244" t="s">
        <v>1261</v>
      </c>
      <c r="F218" s="245" t="s">
        <v>1262</v>
      </c>
      <c r="G218" s="246" t="s">
        <v>379</v>
      </c>
      <c r="H218" s="247">
        <v>0.062</v>
      </c>
      <c r="I218" s="248"/>
      <c r="J218" s="249">
        <f>ROUND(I218*H218,0)</f>
        <v>0</v>
      </c>
      <c r="K218" s="250"/>
      <c r="L218" s="43"/>
      <c r="M218" s="251" t="s">
        <v>1</v>
      </c>
      <c r="N218" s="252" t="s">
        <v>41</v>
      </c>
      <c r="O218" s="90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179</v>
      </c>
      <c r="AT218" s="255" t="s">
        <v>138</v>
      </c>
      <c r="AU218" s="255" t="s">
        <v>8</v>
      </c>
      <c r="AY218" s="16" t="s">
        <v>135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</v>
      </c>
      <c r="BK218" s="256">
        <f>ROUND(I218*H218,0)</f>
        <v>0</v>
      </c>
      <c r="BL218" s="16" t="s">
        <v>179</v>
      </c>
      <c r="BM218" s="255" t="s">
        <v>1263</v>
      </c>
    </row>
    <row r="219" spans="1:63" s="12" customFormat="1" ht="25.9" customHeight="1">
      <c r="A219" s="12"/>
      <c r="B219" s="227"/>
      <c r="C219" s="228"/>
      <c r="D219" s="229" t="s">
        <v>75</v>
      </c>
      <c r="E219" s="230" t="s">
        <v>385</v>
      </c>
      <c r="F219" s="230" t="s">
        <v>1264</v>
      </c>
      <c r="G219" s="228"/>
      <c r="H219" s="228"/>
      <c r="I219" s="231"/>
      <c r="J219" s="232">
        <f>BK219</f>
        <v>0</v>
      </c>
      <c r="K219" s="228"/>
      <c r="L219" s="233"/>
      <c r="M219" s="234"/>
      <c r="N219" s="235"/>
      <c r="O219" s="235"/>
      <c r="P219" s="236">
        <f>P220</f>
        <v>0</v>
      </c>
      <c r="Q219" s="235"/>
      <c r="R219" s="236">
        <f>R220</f>
        <v>0.00039616000000000006</v>
      </c>
      <c r="S219" s="235"/>
      <c r="T219" s="237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85</v>
      </c>
      <c r="AT219" s="239" t="s">
        <v>75</v>
      </c>
      <c r="AU219" s="239" t="s">
        <v>76</v>
      </c>
      <c r="AY219" s="238" t="s">
        <v>135</v>
      </c>
      <c r="BK219" s="240">
        <f>BK220</f>
        <v>0</v>
      </c>
    </row>
    <row r="220" spans="1:65" s="2" customFormat="1" ht="21.75" customHeight="1">
      <c r="A220" s="37"/>
      <c r="B220" s="38"/>
      <c r="C220" s="243" t="s">
        <v>596</v>
      </c>
      <c r="D220" s="243" t="s">
        <v>138</v>
      </c>
      <c r="E220" s="244" t="s">
        <v>1265</v>
      </c>
      <c r="F220" s="245" t="s">
        <v>1266</v>
      </c>
      <c r="G220" s="246" t="s">
        <v>238</v>
      </c>
      <c r="H220" s="247">
        <v>1.238</v>
      </c>
      <c r="I220" s="248"/>
      <c r="J220" s="249">
        <f>ROUND(I220*H220,0)</f>
        <v>0</v>
      </c>
      <c r="K220" s="250"/>
      <c r="L220" s="43"/>
      <c r="M220" s="251" t="s">
        <v>1</v>
      </c>
      <c r="N220" s="252" t="s">
        <v>41</v>
      </c>
      <c r="O220" s="90"/>
      <c r="P220" s="253">
        <f>O220*H220</f>
        <v>0</v>
      </c>
      <c r="Q220" s="253">
        <v>0.00032</v>
      </c>
      <c r="R220" s="253">
        <f>Q220*H220</f>
        <v>0.00039616000000000006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179</v>
      </c>
      <c r="AT220" s="255" t="s">
        <v>138</v>
      </c>
      <c r="AU220" s="255" t="s">
        <v>8</v>
      </c>
      <c r="AY220" s="16" t="s">
        <v>135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</v>
      </c>
      <c r="BK220" s="256">
        <f>ROUND(I220*H220,0)</f>
        <v>0</v>
      </c>
      <c r="BL220" s="16" t="s">
        <v>179</v>
      </c>
      <c r="BM220" s="255" t="s">
        <v>1267</v>
      </c>
    </row>
    <row r="221" spans="1:63" s="12" customFormat="1" ht="25.9" customHeight="1">
      <c r="A221" s="12"/>
      <c r="B221" s="227"/>
      <c r="C221" s="228"/>
      <c r="D221" s="229" t="s">
        <v>75</v>
      </c>
      <c r="E221" s="230" t="s">
        <v>1268</v>
      </c>
      <c r="F221" s="230" t="s">
        <v>1269</v>
      </c>
      <c r="G221" s="228"/>
      <c r="H221" s="228"/>
      <c r="I221" s="231"/>
      <c r="J221" s="232">
        <f>BK221</f>
        <v>0</v>
      </c>
      <c r="K221" s="228"/>
      <c r="L221" s="233"/>
      <c r="M221" s="234"/>
      <c r="N221" s="235"/>
      <c r="O221" s="235"/>
      <c r="P221" s="236">
        <f>P222</f>
        <v>0</v>
      </c>
      <c r="Q221" s="235"/>
      <c r="R221" s="236">
        <f>R222</f>
        <v>0.0063</v>
      </c>
      <c r="S221" s="235"/>
      <c r="T221" s="237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8" t="s">
        <v>85</v>
      </c>
      <c r="AT221" s="239" t="s">
        <v>75</v>
      </c>
      <c r="AU221" s="239" t="s">
        <v>76</v>
      </c>
      <c r="AY221" s="238" t="s">
        <v>135</v>
      </c>
      <c r="BK221" s="240">
        <f>BK222</f>
        <v>0</v>
      </c>
    </row>
    <row r="222" spans="1:65" s="2" customFormat="1" ht="16.5" customHeight="1">
      <c r="A222" s="37"/>
      <c r="B222" s="38"/>
      <c r="C222" s="243" t="s">
        <v>372</v>
      </c>
      <c r="D222" s="243" t="s">
        <v>138</v>
      </c>
      <c r="E222" s="244" t="s">
        <v>1270</v>
      </c>
      <c r="F222" s="245" t="s">
        <v>1271</v>
      </c>
      <c r="G222" s="246" t="s">
        <v>238</v>
      </c>
      <c r="H222" s="247">
        <v>15</v>
      </c>
      <c r="I222" s="248"/>
      <c r="J222" s="249">
        <f>ROUND(I222*H222,0)</f>
        <v>0</v>
      </c>
      <c r="K222" s="250"/>
      <c r="L222" s="43"/>
      <c r="M222" s="257" t="s">
        <v>1</v>
      </c>
      <c r="N222" s="258" t="s">
        <v>41</v>
      </c>
      <c r="O222" s="259"/>
      <c r="P222" s="260">
        <f>O222*H222</f>
        <v>0</v>
      </c>
      <c r="Q222" s="260">
        <v>0.00042</v>
      </c>
      <c r="R222" s="260">
        <f>Q222*H222</f>
        <v>0.0063</v>
      </c>
      <c r="S222" s="260">
        <v>0</v>
      </c>
      <c r="T222" s="26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1272</v>
      </c>
    </row>
    <row r="223" spans="1:31" s="2" customFormat="1" ht="6.95" customHeight="1">
      <c r="A223" s="37"/>
      <c r="B223" s="65"/>
      <c r="C223" s="66"/>
      <c r="D223" s="66"/>
      <c r="E223" s="66"/>
      <c r="F223" s="66"/>
      <c r="G223" s="66"/>
      <c r="H223" s="66"/>
      <c r="I223" s="191"/>
      <c r="J223" s="66"/>
      <c r="K223" s="66"/>
      <c r="L223" s="43"/>
      <c r="M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</sheetData>
  <sheetProtection password="CC35" sheet="1" objects="1" scenarios="1" formatColumns="0" formatRows="0" autoFilter="0"/>
  <autoFilter ref="C136:K22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1273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ROUND(J127,0)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ROUND((SUM(BE127:BE168)),0)</f>
        <v>0</v>
      </c>
      <c r="G35" s="37"/>
      <c r="H35" s="37"/>
      <c r="I35" s="170">
        <v>0.21</v>
      </c>
      <c r="J35" s="169">
        <f>ROUND(((SUM(BE127:BE168))*I35),0)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ROUND((SUM(BF127:BF168)),0)</f>
        <v>0</v>
      </c>
      <c r="G36" s="37"/>
      <c r="H36" s="37"/>
      <c r="I36" s="170">
        <v>0.15</v>
      </c>
      <c r="J36" s="169">
        <f>ROUND(((SUM(BF127:BF168))*I36),0)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ROUND((SUM(BG127:BG168)),0)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ROUND((SUM(BH127:BH168)),0)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ROUND((SUM(BI127:BI168)),0)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PS01_EL-MaR - Profese Elektro + MaR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J127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1274</v>
      </c>
      <c r="E99" s="204"/>
      <c r="F99" s="204"/>
      <c r="G99" s="204"/>
      <c r="H99" s="204"/>
      <c r="I99" s="205"/>
      <c r="J99" s="206">
        <f>J128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1275</v>
      </c>
      <c r="E100" s="210"/>
      <c r="F100" s="210"/>
      <c r="G100" s="210"/>
      <c r="H100" s="210"/>
      <c r="I100" s="211"/>
      <c r="J100" s="212">
        <f>J129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1276</v>
      </c>
      <c r="E101" s="210"/>
      <c r="F101" s="210"/>
      <c r="G101" s="210"/>
      <c r="H101" s="210"/>
      <c r="I101" s="211"/>
      <c r="J101" s="212">
        <f>J135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8"/>
      <c r="C102" s="132"/>
      <c r="D102" s="209" t="s">
        <v>1277</v>
      </c>
      <c r="E102" s="210"/>
      <c r="F102" s="210"/>
      <c r="G102" s="210"/>
      <c r="H102" s="210"/>
      <c r="I102" s="211"/>
      <c r="J102" s="212">
        <f>J150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8"/>
      <c r="C103" s="132"/>
      <c r="D103" s="209" t="s">
        <v>1278</v>
      </c>
      <c r="E103" s="210"/>
      <c r="F103" s="210"/>
      <c r="G103" s="210"/>
      <c r="H103" s="210"/>
      <c r="I103" s="211"/>
      <c r="J103" s="212">
        <f>J154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201"/>
      <c r="C104" s="202"/>
      <c r="D104" s="203" t="s">
        <v>1279</v>
      </c>
      <c r="E104" s="204"/>
      <c r="F104" s="204"/>
      <c r="G104" s="204"/>
      <c r="H104" s="204"/>
      <c r="I104" s="205"/>
      <c r="J104" s="206">
        <f>J158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1280</v>
      </c>
      <c r="E105" s="204"/>
      <c r="F105" s="204"/>
      <c r="G105" s="204"/>
      <c r="H105" s="204"/>
      <c r="I105" s="205"/>
      <c r="J105" s="206">
        <f>J163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 hidden="1">
      <c r="A107" s="37"/>
      <c r="B107" s="65"/>
      <c r="C107" s="66"/>
      <c r="D107" s="66"/>
      <c r="E107" s="66"/>
      <c r="F107" s="66"/>
      <c r="G107" s="66"/>
      <c r="H107" s="66"/>
      <c r="I107" s="191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2" hidden="1"/>
    <row r="109" ht="12" hidden="1"/>
    <row r="110" ht="12" hidden="1"/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194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121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95" t="str">
        <f>E7</f>
        <v>Kotelna U Hroznu, Mnichovo Hradiště</v>
      </c>
      <c r="F115" s="31"/>
      <c r="G115" s="31"/>
      <c r="H115" s="31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12" s="1" customFormat="1" ht="12" customHeight="1">
      <c r="B116" s="20"/>
      <c r="C116" s="31" t="s">
        <v>109</v>
      </c>
      <c r="D116" s="21"/>
      <c r="E116" s="21"/>
      <c r="F116" s="21"/>
      <c r="G116" s="21"/>
      <c r="H116" s="21"/>
      <c r="I116" s="145"/>
      <c r="J116" s="21"/>
      <c r="K116" s="21"/>
      <c r="L116" s="19"/>
    </row>
    <row r="117" spans="1:31" s="2" customFormat="1" ht="16.5" customHeight="1">
      <c r="A117" s="37"/>
      <c r="B117" s="38"/>
      <c r="C117" s="39"/>
      <c r="D117" s="39"/>
      <c r="E117" s="195" t="s">
        <v>207</v>
      </c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208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E11</f>
        <v>PS01_EL-MaR - Profese Elektro + MaR</v>
      </c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21</v>
      </c>
      <c r="D121" s="39"/>
      <c r="E121" s="39"/>
      <c r="F121" s="26" t="str">
        <f>F14</f>
        <v>Mnichovo Hradiště</v>
      </c>
      <c r="G121" s="39"/>
      <c r="H121" s="39"/>
      <c r="I121" s="155" t="s">
        <v>23</v>
      </c>
      <c r="J121" s="78" t="str">
        <f>IF(J14="","",J14)</f>
        <v>1. 7. 2020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25</v>
      </c>
      <c r="D123" s="39"/>
      <c r="E123" s="39"/>
      <c r="F123" s="26" t="str">
        <f>E17</f>
        <v xml:space="preserve"> </v>
      </c>
      <c r="G123" s="39"/>
      <c r="H123" s="39"/>
      <c r="I123" s="155" t="s">
        <v>31</v>
      </c>
      <c r="J123" s="35" t="str">
        <f>E23</f>
        <v>ENESA a.s.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29</v>
      </c>
      <c r="D124" s="39"/>
      <c r="E124" s="39"/>
      <c r="F124" s="26" t="str">
        <f>IF(E20="","",E20)</f>
        <v>Vyplň údaj</v>
      </c>
      <c r="G124" s="39"/>
      <c r="H124" s="39"/>
      <c r="I124" s="155" t="s">
        <v>33</v>
      </c>
      <c r="J124" s="35" t="str">
        <f>E26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214"/>
      <c r="B126" s="215"/>
      <c r="C126" s="216" t="s">
        <v>122</v>
      </c>
      <c r="D126" s="217" t="s">
        <v>61</v>
      </c>
      <c r="E126" s="217" t="s">
        <v>57</v>
      </c>
      <c r="F126" s="217" t="s">
        <v>58</v>
      </c>
      <c r="G126" s="217" t="s">
        <v>123</v>
      </c>
      <c r="H126" s="217" t="s">
        <v>124</v>
      </c>
      <c r="I126" s="218" t="s">
        <v>125</v>
      </c>
      <c r="J126" s="219" t="s">
        <v>113</v>
      </c>
      <c r="K126" s="220" t="s">
        <v>126</v>
      </c>
      <c r="L126" s="221"/>
      <c r="M126" s="99" t="s">
        <v>1</v>
      </c>
      <c r="N126" s="100" t="s">
        <v>40</v>
      </c>
      <c r="O126" s="100" t="s">
        <v>127</v>
      </c>
      <c r="P126" s="100" t="s">
        <v>128</v>
      </c>
      <c r="Q126" s="100" t="s">
        <v>129</v>
      </c>
      <c r="R126" s="100" t="s">
        <v>130</v>
      </c>
      <c r="S126" s="100" t="s">
        <v>131</v>
      </c>
      <c r="T126" s="101" t="s">
        <v>132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7"/>
      <c r="B127" s="38"/>
      <c r="C127" s="106" t="s">
        <v>133</v>
      </c>
      <c r="D127" s="39"/>
      <c r="E127" s="39"/>
      <c r="F127" s="39"/>
      <c r="G127" s="39"/>
      <c r="H127" s="39"/>
      <c r="I127" s="153"/>
      <c r="J127" s="222">
        <f>BK127</f>
        <v>0</v>
      </c>
      <c r="K127" s="39"/>
      <c r="L127" s="43"/>
      <c r="M127" s="102"/>
      <c r="N127" s="223"/>
      <c r="O127" s="103"/>
      <c r="P127" s="224">
        <f>P128+P158+P163</f>
        <v>0</v>
      </c>
      <c r="Q127" s="103"/>
      <c r="R127" s="224">
        <f>R128+R158+R163</f>
        <v>0</v>
      </c>
      <c r="S127" s="103"/>
      <c r="T127" s="225">
        <f>T128+T158+T163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115</v>
      </c>
      <c r="BK127" s="226">
        <f>BK128+BK158+BK163</f>
        <v>0</v>
      </c>
    </row>
    <row r="128" spans="1:63" s="12" customFormat="1" ht="25.9" customHeight="1">
      <c r="A128" s="12"/>
      <c r="B128" s="227"/>
      <c r="C128" s="228"/>
      <c r="D128" s="229" t="s">
        <v>75</v>
      </c>
      <c r="E128" s="230" t="s">
        <v>1281</v>
      </c>
      <c r="F128" s="230" t="s">
        <v>1282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P129+P135+P150+P154</f>
        <v>0</v>
      </c>
      <c r="Q128" s="235"/>
      <c r="R128" s="236">
        <f>R129+R135+R150+R154</f>
        <v>0</v>
      </c>
      <c r="S128" s="235"/>
      <c r="T128" s="237">
        <f>T129+T135+T150+T154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</v>
      </c>
      <c r="AT128" s="239" t="s">
        <v>75</v>
      </c>
      <c r="AU128" s="239" t="s">
        <v>76</v>
      </c>
      <c r="AY128" s="238" t="s">
        <v>135</v>
      </c>
      <c r="BK128" s="240">
        <f>BK129+BK135+BK150+BK154</f>
        <v>0</v>
      </c>
    </row>
    <row r="129" spans="1:63" s="12" customFormat="1" ht="22.8" customHeight="1">
      <c r="A129" s="12"/>
      <c r="B129" s="227"/>
      <c r="C129" s="228"/>
      <c r="D129" s="229" t="s">
        <v>75</v>
      </c>
      <c r="E129" s="241" t="s">
        <v>1283</v>
      </c>
      <c r="F129" s="241" t="s">
        <v>1284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SUM(P130:P134)</f>
        <v>0</v>
      </c>
      <c r="Q129" s="235"/>
      <c r="R129" s="236">
        <f>SUM(R130:R134)</f>
        <v>0</v>
      </c>
      <c r="S129" s="235"/>
      <c r="T129" s="23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</v>
      </c>
      <c r="AT129" s="239" t="s">
        <v>75</v>
      </c>
      <c r="AU129" s="239" t="s">
        <v>8</v>
      </c>
      <c r="AY129" s="238" t="s">
        <v>135</v>
      </c>
      <c r="BK129" s="240">
        <f>SUM(BK130:BK134)</f>
        <v>0</v>
      </c>
    </row>
    <row r="130" spans="1:65" s="2" customFormat="1" ht="33" customHeight="1">
      <c r="A130" s="37"/>
      <c r="B130" s="38"/>
      <c r="C130" s="243" t="s">
        <v>85</v>
      </c>
      <c r="D130" s="243" t="s">
        <v>138</v>
      </c>
      <c r="E130" s="244" t="s">
        <v>1285</v>
      </c>
      <c r="F130" s="245" t="s">
        <v>1286</v>
      </c>
      <c r="G130" s="246" t="s">
        <v>141</v>
      </c>
      <c r="H130" s="247">
        <v>1</v>
      </c>
      <c r="I130" s="248"/>
      <c r="J130" s="249">
        <f>ROUND(I130*H130,0)</f>
        <v>0</v>
      </c>
      <c r="K130" s="250"/>
      <c r="L130" s="43"/>
      <c r="M130" s="251" t="s">
        <v>1</v>
      </c>
      <c r="N130" s="252" t="s">
        <v>41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142</v>
      </c>
      <c r="AT130" s="255" t="s">
        <v>138</v>
      </c>
      <c r="AU130" s="255" t="s">
        <v>85</v>
      </c>
      <c r="AY130" s="16" t="s">
        <v>135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</v>
      </c>
      <c r="BK130" s="256">
        <f>ROUND(I130*H130,0)</f>
        <v>0</v>
      </c>
      <c r="BL130" s="16" t="s">
        <v>142</v>
      </c>
      <c r="BM130" s="255" t="s">
        <v>1287</v>
      </c>
    </row>
    <row r="131" spans="1:65" s="2" customFormat="1" ht="21.75" customHeight="1">
      <c r="A131" s="37"/>
      <c r="B131" s="38"/>
      <c r="C131" s="243" t="s">
        <v>8</v>
      </c>
      <c r="D131" s="243" t="s">
        <v>138</v>
      </c>
      <c r="E131" s="244" t="s">
        <v>1288</v>
      </c>
      <c r="F131" s="245" t="s">
        <v>1289</v>
      </c>
      <c r="G131" s="246" t="s">
        <v>141</v>
      </c>
      <c r="H131" s="247">
        <v>1</v>
      </c>
      <c r="I131" s="248"/>
      <c r="J131" s="249">
        <f>ROUND(I131*H131,0)</f>
        <v>0</v>
      </c>
      <c r="K131" s="250"/>
      <c r="L131" s="43"/>
      <c r="M131" s="251" t="s">
        <v>1</v>
      </c>
      <c r="N131" s="252" t="s">
        <v>41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142</v>
      </c>
      <c r="AT131" s="255" t="s">
        <v>138</v>
      </c>
      <c r="AU131" s="255" t="s">
        <v>85</v>
      </c>
      <c r="AY131" s="16" t="s">
        <v>135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</v>
      </c>
      <c r="BK131" s="256">
        <f>ROUND(I131*H131,0)</f>
        <v>0</v>
      </c>
      <c r="BL131" s="16" t="s">
        <v>142</v>
      </c>
      <c r="BM131" s="255" t="s">
        <v>1290</v>
      </c>
    </row>
    <row r="132" spans="1:65" s="2" customFormat="1" ht="44.25" customHeight="1">
      <c r="A132" s="37"/>
      <c r="B132" s="38"/>
      <c r="C132" s="243" t="s">
        <v>154</v>
      </c>
      <c r="D132" s="243" t="s">
        <v>138</v>
      </c>
      <c r="E132" s="244" t="s">
        <v>1291</v>
      </c>
      <c r="F132" s="245" t="s">
        <v>1292</v>
      </c>
      <c r="G132" s="246" t="s">
        <v>141</v>
      </c>
      <c r="H132" s="247">
        <v>1</v>
      </c>
      <c r="I132" s="248"/>
      <c r="J132" s="249">
        <f>ROUND(I132*H132,0)</f>
        <v>0</v>
      </c>
      <c r="K132" s="250"/>
      <c r="L132" s="43"/>
      <c r="M132" s="251" t="s">
        <v>1</v>
      </c>
      <c r="N132" s="252" t="s">
        <v>41</v>
      </c>
      <c r="O132" s="90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5" t="s">
        <v>142</v>
      </c>
      <c r="AT132" s="255" t="s">
        <v>138</v>
      </c>
      <c r="AU132" s="255" t="s">
        <v>85</v>
      </c>
      <c r="AY132" s="16" t="s">
        <v>135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6" t="s">
        <v>8</v>
      </c>
      <c r="BK132" s="256">
        <f>ROUND(I132*H132,0)</f>
        <v>0</v>
      </c>
      <c r="BL132" s="16" t="s">
        <v>142</v>
      </c>
      <c r="BM132" s="255" t="s">
        <v>1293</v>
      </c>
    </row>
    <row r="133" spans="1:65" s="2" customFormat="1" ht="33" customHeight="1">
      <c r="A133" s="37"/>
      <c r="B133" s="38"/>
      <c r="C133" s="243" t="s">
        <v>142</v>
      </c>
      <c r="D133" s="243" t="s">
        <v>138</v>
      </c>
      <c r="E133" s="244" t="s">
        <v>1294</v>
      </c>
      <c r="F133" s="245" t="s">
        <v>1295</v>
      </c>
      <c r="G133" s="246" t="s">
        <v>141</v>
      </c>
      <c r="H133" s="247">
        <v>1</v>
      </c>
      <c r="I133" s="248"/>
      <c r="J133" s="249">
        <f>ROUND(I133*H133,0)</f>
        <v>0</v>
      </c>
      <c r="K133" s="250"/>
      <c r="L133" s="43"/>
      <c r="M133" s="251" t="s">
        <v>1</v>
      </c>
      <c r="N133" s="252" t="s">
        <v>41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142</v>
      </c>
      <c r="AT133" s="255" t="s">
        <v>138</v>
      </c>
      <c r="AU133" s="255" t="s">
        <v>85</v>
      </c>
      <c r="AY133" s="16" t="s">
        <v>135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</v>
      </c>
      <c r="BK133" s="256">
        <f>ROUND(I133*H133,0)</f>
        <v>0</v>
      </c>
      <c r="BL133" s="16" t="s">
        <v>142</v>
      </c>
      <c r="BM133" s="255" t="s">
        <v>1296</v>
      </c>
    </row>
    <row r="134" spans="1:65" s="2" customFormat="1" ht="33" customHeight="1">
      <c r="A134" s="37"/>
      <c r="B134" s="38"/>
      <c r="C134" s="243" t="s">
        <v>147</v>
      </c>
      <c r="D134" s="243" t="s">
        <v>138</v>
      </c>
      <c r="E134" s="244" t="s">
        <v>1297</v>
      </c>
      <c r="F134" s="245" t="s">
        <v>1298</v>
      </c>
      <c r="G134" s="246" t="s">
        <v>141</v>
      </c>
      <c r="H134" s="247">
        <v>1</v>
      </c>
      <c r="I134" s="248"/>
      <c r="J134" s="249">
        <f>ROUND(I134*H134,0)</f>
        <v>0</v>
      </c>
      <c r="K134" s="250"/>
      <c r="L134" s="43"/>
      <c r="M134" s="251" t="s">
        <v>1</v>
      </c>
      <c r="N134" s="252" t="s">
        <v>41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142</v>
      </c>
      <c r="AT134" s="255" t="s">
        <v>138</v>
      </c>
      <c r="AU134" s="255" t="s">
        <v>85</v>
      </c>
      <c r="AY134" s="16" t="s">
        <v>135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</v>
      </c>
      <c r="BK134" s="256">
        <f>ROUND(I134*H134,0)</f>
        <v>0</v>
      </c>
      <c r="BL134" s="16" t="s">
        <v>142</v>
      </c>
      <c r="BM134" s="255" t="s">
        <v>1299</v>
      </c>
    </row>
    <row r="135" spans="1:63" s="12" customFormat="1" ht="22.8" customHeight="1">
      <c r="A135" s="12"/>
      <c r="B135" s="227"/>
      <c r="C135" s="228"/>
      <c r="D135" s="229" t="s">
        <v>75</v>
      </c>
      <c r="E135" s="241" t="s">
        <v>1300</v>
      </c>
      <c r="F135" s="241" t="s">
        <v>1301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SUM(P136:P149)</f>
        <v>0</v>
      </c>
      <c r="Q135" s="235"/>
      <c r="R135" s="236">
        <f>SUM(R136:R149)</f>
        <v>0</v>
      </c>
      <c r="S135" s="235"/>
      <c r="T135" s="237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</v>
      </c>
      <c r="AT135" s="239" t="s">
        <v>75</v>
      </c>
      <c r="AU135" s="239" t="s">
        <v>8</v>
      </c>
      <c r="AY135" s="238" t="s">
        <v>135</v>
      </c>
      <c r="BK135" s="240">
        <f>SUM(BK136:BK149)</f>
        <v>0</v>
      </c>
    </row>
    <row r="136" spans="1:65" s="2" customFormat="1" ht="16.5" customHeight="1">
      <c r="A136" s="37"/>
      <c r="B136" s="38"/>
      <c r="C136" s="243" t="s">
        <v>185</v>
      </c>
      <c r="D136" s="243" t="s">
        <v>138</v>
      </c>
      <c r="E136" s="244" t="s">
        <v>1302</v>
      </c>
      <c r="F136" s="245" t="s">
        <v>1303</v>
      </c>
      <c r="G136" s="246" t="s">
        <v>141</v>
      </c>
      <c r="H136" s="247">
        <v>1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142</v>
      </c>
      <c r="AT136" s="255" t="s">
        <v>138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142</v>
      </c>
      <c r="BM136" s="255" t="s">
        <v>1304</v>
      </c>
    </row>
    <row r="137" spans="1:65" s="2" customFormat="1" ht="16.5" customHeight="1">
      <c r="A137" s="37"/>
      <c r="B137" s="38"/>
      <c r="C137" s="243" t="s">
        <v>296</v>
      </c>
      <c r="D137" s="243" t="s">
        <v>138</v>
      </c>
      <c r="E137" s="244" t="s">
        <v>1305</v>
      </c>
      <c r="F137" s="245" t="s">
        <v>1306</v>
      </c>
      <c r="G137" s="246" t="s">
        <v>141</v>
      </c>
      <c r="H137" s="247">
        <v>1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142</v>
      </c>
      <c r="AT137" s="255" t="s">
        <v>138</v>
      </c>
      <c r="AU137" s="255" t="s">
        <v>85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142</v>
      </c>
      <c r="BM137" s="255" t="s">
        <v>1307</v>
      </c>
    </row>
    <row r="138" spans="1:65" s="2" customFormat="1" ht="16.5" customHeight="1">
      <c r="A138" s="37"/>
      <c r="B138" s="38"/>
      <c r="C138" s="243" t="s">
        <v>292</v>
      </c>
      <c r="D138" s="243" t="s">
        <v>138</v>
      </c>
      <c r="E138" s="244" t="s">
        <v>1308</v>
      </c>
      <c r="F138" s="245" t="s">
        <v>1309</v>
      </c>
      <c r="G138" s="246" t="s">
        <v>141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142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142</v>
      </c>
      <c r="BM138" s="255" t="s">
        <v>1310</v>
      </c>
    </row>
    <row r="139" spans="1:65" s="2" customFormat="1" ht="16.5" customHeight="1">
      <c r="A139" s="37"/>
      <c r="B139" s="38"/>
      <c r="C139" s="243" t="s">
        <v>179</v>
      </c>
      <c r="D139" s="243" t="s">
        <v>138</v>
      </c>
      <c r="E139" s="244" t="s">
        <v>1311</v>
      </c>
      <c r="F139" s="245" t="s">
        <v>1312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1313</v>
      </c>
    </row>
    <row r="140" spans="1:65" s="2" customFormat="1" ht="21.75" customHeight="1">
      <c r="A140" s="37"/>
      <c r="B140" s="38"/>
      <c r="C140" s="243" t="s">
        <v>181</v>
      </c>
      <c r="D140" s="243" t="s">
        <v>138</v>
      </c>
      <c r="E140" s="244" t="s">
        <v>1314</v>
      </c>
      <c r="F140" s="245" t="s">
        <v>1315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142</v>
      </c>
      <c r="AT140" s="255" t="s">
        <v>138</v>
      </c>
      <c r="AU140" s="255" t="s">
        <v>85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142</v>
      </c>
      <c r="BM140" s="255" t="s">
        <v>1316</v>
      </c>
    </row>
    <row r="141" spans="1:65" s="2" customFormat="1" ht="16.5" customHeight="1">
      <c r="A141" s="37"/>
      <c r="B141" s="38"/>
      <c r="C141" s="243" t="s">
        <v>197</v>
      </c>
      <c r="D141" s="243" t="s">
        <v>138</v>
      </c>
      <c r="E141" s="244" t="s">
        <v>1317</v>
      </c>
      <c r="F141" s="245" t="s">
        <v>1318</v>
      </c>
      <c r="G141" s="246" t="s">
        <v>141</v>
      </c>
      <c r="H141" s="247">
        <v>1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85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1319</v>
      </c>
    </row>
    <row r="142" spans="1:65" s="2" customFormat="1" ht="16.5" customHeight="1">
      <c r="A142" s="37"/>
      <c r="B142" s="38"/>
      <c r="C142" s="243" t="s">
        <v>9</v>
      </c>
      <c r="D142" s="243" t="s">
        <v>138</v>
      </c>
      <c r="E142" s="244" t="s">
        <v>1320</v>
      </c>
      <c r="F142" s="245" t="s">
        <v>1321</v>
      </c>
      <c r="G142" s="246" t="s">
        <v>141</v>
      </c>
      <c r="H142" s="247">
        <v>1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1322</v>
      </c>
    </row>
    <row r="143" spans="1:65" s="2" customFormat="1" ht="16.5" customHeight="1">
      <c r="A143" s="37"/>
      <c r="B143" s="38"/>
      <c r="C143" s="243" t="s">
        <v>193</v>
      </c>
      <c r="D143" s="243" t="s">
        <v>138</v>
      </c>
      <c r="E143" s="244" t="s">
        <v>1323</v>
      </c>
      <c r="F143" s="245" t="s">
        <v>1324</v>
      </c>
      <c r="G143" s="246" t="s">
        <v>141</v>
      </c>
      <c r="H143" s="247">
        <v>1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142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142</v>
      </c>
      <c r="BM143" s="255" t="s">
        <v>1325</v>
      </c>
    </row>
    <row r="144" spans="1:65" s="2" customFormat="1" ht="16.5" customHeight="1">
      <c r="A144" s="37"/>
      <c r="B144" s="38"/>
      <c r="C144" s="243" t="s">
        <v>166</v>
      </c>
      <c r="D144" s="243" t="s">
        <v>138</v>
      </c>
      <c r="E144" s="244" t="s">
        <v>1326</v>
      </c>
      <c r="F144" s="245" t="s">
        <v>1327</v>
      </c>
      <c r="G144" s="246" t="s">
        <v>141</v>
      </c>
      <c r="H144" s="247">
        <v>8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142</v>
      </c>
      <c r="AT144" s="255" t="s">
        <v>138</v>
      </c>
      <c r="AU144" s="255" t="s">
        <v>85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142</v>
      </c>
      <c r="BM144" s="255" t="s">
        <v>1328</v>
      </c>
    </row>
    <row r="145" spans="1:65" s="2" customFormat="1" ht="21.75" customHeight="1">
      <c r="A145" s="37"/>
      <c r="B145" s="38"/>
      <c r="C145" s="243" t="s">
        <v>176</v>
      </c>
      <c r="D145" s="243" t="s">
        <v>138</v>
      </c>
      <c r="E145" s="244" t="s">
        <v>1329</v>
      </c>
      <c r="F145" s="245" t="s">
        <v>1330</v>
      </c>
      <c r="G145" s="246" t="s">
        <v>141</v>
      </c>
      <c r="H145" s="247">
        <v>8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1331</v>
      </c>
    </row>
    <row r="146" spans="1:65" s="2" customFormat="1" ht="16.5" customHeight="1">
      <c r="A146" s="37"/>
      <c r="B146" s="38"/>
      <c r="C146" s="243" t="s">
        <v>300</v>
      </c>
      <c r="D146" s="243" t="s">
        <v>138</v>
      </c>
      <c r="E146" s="244" t="s">
        <v>1332</v>
      </c>
      <c r="F146" s="245" t="s">
        <v>1333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142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142</v>
      </c>
      <c r="BM146" s="255" t="s">
        <v>1334</v>
      </c>
    </row>
    <row r="147" spans="1:65" s="2" customFormat="1" ht="16.5" customHeight="1">
      <c r="A147" s="37"/>
      <c r="B147" s="38"/>
      <c r="C147" s="243" t="s">
        <v>189</v>
      </c>
      <c r="D147" s="243" t="s">
        <v>138</v>
      </c>
      <c r="E147" s="244" t="s">
        <v>1335</v>
      </c>
      <c r="F147" s="245" t="s">
        <v>1336</v>
      </c>
      <c r="G147" s="246" t="s">
        <v>141</v>
      </c>
      <c r="H147" s="247">
        <v>1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142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142</v>
      </c>
      <c r="BM147" s="255" t="s">
        <v>1337</v>
      </c>
    </row>
    <row r="148" spans="1:65" s="2" customFormat="1" ht="21.75" customHeight="1">
      <c r="A148" s="37"/>
      <c r="B148" s="38"/>
      <c r="C148" s="243" t="s">
        <v>162</v>
      </c>
      <c r="D148" s="243" t="s">
        <v>138</v>
      </c>
      <c r="E148" s="244" t="s">
        <v>1338</v>
      </c>
      <c r="F148" s="245" t="s">
        <v>1339</v>
      </c>
      <c r="G148" s="246" t="s">
        <v>141</v>
      </c>
      <c r="H148" s="247">
        <v>1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142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142</v>
      </c>
      <c r="BM148" s="255" t="s">
        <v>1340</v>
      </c>
    </row>
    <row r="149" spans="1:65" s="2" customFormat="1" ht="21.75" customHeight="1">
      <c r="A149" s="37"/>
      <c r="B149" s="38"/>
      <c r="C149" s="243" t="s">
        <v>158</v>
      </c>
      <c r="D149" s="243" t="s">
        <v>138</v>
      </c>
      <c r="E149" s="244" t="s">
        <v>1341</v>
      </c>
      <c r="F149" s="245" t="s">
        <v>1342</v>
      </c>
      <c r="G149" s="246" t="s">
        <v>141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142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142</v>
      </c>
      <c r="BM149" s="255" t="s">
        <v>1343</v>
      </c>
    </row>
    <row r="150" spans="1:63" s="12" customFormat="1" ht="22.8" customHeight="1">
      <c r="A150" s="12"/>
      <c r="B150" s="227"/>
      <c r="C150" s="228"/>
      <c r="D150" s="229" t="s">
        <v>75</v>
      </c>
      <c r="E150" s="241" t="s">
        <v>1344</v>
      </c>
      <c r="F150" s="241" t="s">
        <v>1345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SUM(P151:P153)</f>
        <v>0</v>
      </c>
      <c r="Q150" s="235"/>
      <c r="R150" s="236">
        <f>SUM(R151:R153)</f>
        <v>0</v>
      </c>
      <c r="S150" s="235"/>
      <c r="T150" s="237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</v>
      </c>
      <c r="AT150" s="239" t="s">
        <v>75</v>
      </c>
      <c r="AU150" s="239" t="s">
        <v>8</v>
      </c>
      <c r="AY150" s="238" t="s">
        <v>135</v>
      </c>
      <c r="BK150" s="240">
        <f>SUM(BK151:BK153)</f>
        <v>0</v>
      </c>
    </row>
    <row r="151" spans="1:65" s="2" customFormat="1" ht="16.5" customHeight="1">
      <c r="A151" s="37"/>
      <c r="B151" s="38"/>
      <c r="C151" s="243" t="s">
        <v>7</v>
      </c>
      <c r="D151" s="243" t="s">
        <v>138</v>
      </c>
      <c r="E151" s="244" t="s">
        <v>1346</v>
      </c>
      <c r="F151" s="245" t="s">
        <v>1347</v>
      </c>
      <c r="G151" s="246" t="s">
        <v>141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142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142</v>
      </c>
      <c r="BM151" s="255" t="s">
        <v>1348</v>
      </c>
    </row>
    <row r="152" spans="1:65" s="2" customFormat="1" ht="16.5" customHeight="1">
      <c r="A152" s="37"/>
      <c r="B152" s="38"/>
      <c r="C152" s="243" t="s">
        <v>304</v>
      </c>
      <c r="D152" s="243" t="s">
        <v>138</v>
      </c>
      <c r="E152" s="244" t="s">
        <v>1349</v>
      </c>
      <c r="F152" s="245" t="s">
        <v>1350</v>
      </c>
      <c r="G152" s="246" t="s">
        <v>141</v>
      </c>
      <c r="H152" s="247">
        <v>2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142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142</v>
      </c>
      <c r="BM152" s="255" t="s">
        <v>1351</v>
      </c>
    </row>
    <row r="153" spans="1:65" s="2" customFormat="1" ht="16.5" customHeight="1">
      <c r="A153" s="37"/>
      <c r="B153" s="38"/>
      <c r="C153" s="243" t="s">
        <v>312</v>
      </c>
      <c r="D153" s="243" t="s">
        <v>138</v>
      </c>
      <c r="E153" s="244" t="s">
        <v>1352</v>
      </c>
      <c r="F153" s="245" t="s">
        <v>1353</v>
      </c>
      <c r="G153" s="246" t="s">
        <v>141</v>
      </c>
      <c r="H153" s="247">
        <v>2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142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142</v>
      </c>
      <c r="BM153" s="255" t="s">
        <v>1354</v>
      </c>
    </row>
    <row r="154" spans="1:63" s="12" customFormat="1" ht="22.8" customHeight="1">
      <c r="A154" s="12"/>
      <c r="B154" s="227"/>
      <c r="C154" s="228"/>
      <c r="D154" s="229" t="s">
        <v>75</v>
      </c>
      <c r="E154" s="241" t="s">
        <v>1355</v>
      </c>
      <c r="F154" s="241" t="s">
        <v>1356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SUM(P155:P157)</f>
        <v>0</v>
      </c>
      <c r="Q154" s="235"/>
      <c r="R154" s="236">
        <f>SUM(R155:R157)</f>
        <v>0</v>
      </c>
      <c r="S154" s="235"/>
      <c r="T154" s="237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</v>
      </c>
      <c r="AT154" s="239" t="s">
        <v>75</v>
      </c>
      <c r="AU154" s="239" t="s">
        <v>8</v>
      </c>
      <c r="AY154" s="238" t="s">
        <v>135</v>
      </c>
      <c r="BK154" s="240">
        <f>SUM(BK155:BK157)</f>
        <v>0</v>
      </c>
    </row>
    <row r="155" spans="1:65" s="2" customFormat="1" ht="16.5" customHeight="1">
      <c r="A155" s="37"/>
      <c r="B155" s="38"/>
      <c r="C155" s="243" t="s">
        <v>394</v>
      </c>
      <c r="D155" s="243" t="s">
        <v>138</v>
      </c>
      <c r="E155" s="244" t="s">
        <v>1357</v>
      </c>
      <c r="F155" s="245" t="s">
        <v>1358</v>
      </c>
      <c r="G155" s="246" t="s">
        <v>141</v>
      </c>
      <c r="H155" s="247">
        <v>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85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1359</v>
      </c>
    </row>
    <row r="156" spans="1:65" s="2" customFormat="1" ht="16.5" customHeight="1">
      <c r="A156" s="37"/>
      <c r="B156" s="38"/>
      <c r="C156" s="243" t="s">
        <v>398</v>
      </c>
      <c r="D156" s="243" t="s">
        <v>138</v>
      </c>
      <c r="E156" s="244" t="s">
        <v>1360</v>
      </c>
      <c r="F156" s="245" t="s">
        <v>1361</v>
      </c>
      <c r="G156" s="246" t="s">
        <v>141</v>
      </c>
      <c r="H156" s="247">
        <v>1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142</v>
      </c>
      <c r="AT156" s="255" t="s">
        <v>138</v>
      </c>
      <c r="AU156" s="255" t="s">
        <v>85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142</v>
      </c>
      <c r="BM156" s="255" t="s">
        <v>1362</v>
      </c>
    </row>
    <row r="157" spans="1:65" s="2" customFormat="1" ht="16.5" customHeight="1">
      <c r="A157" s="37"/>
      <c r="B157" s="38"/>
      <c r="C157" s="243" t="s">
        <v>310</v>
      </c>
      <c r="D157" s="243" t="s">
        <v>138</v>
      </c>
      <c r="E157" s="244" t="s">
        <v>1363</v>
      </c>
      <c r="F157" s="245" t="s">
        <v>1364</v>
      </c>
      <c r="G157" s="246" t="s">
        <v>141</v>
      </c>
      <c r="H157" s="247">
        <v>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142</v>
      </c>
      <c r="AT157" s="255" t="s">
        <v>138</v>
      </c>
      <c r="AU157" s="255" t="s">
        <v>85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142</v>
      </c>
      <c r="BM157" s="255" t="s">
        <v>1365</v>
      </c>
    </row>
    <row r="158" spans="1:63" s="12" customFormat="1" ht="25.9" customHeight="1">
      <c r="A158" s="12"/>
      <c r="B158" s="227"/>
      <c r="C158" s="228"/>
      <c r="D158" s="229" t="s">
        <v>75</v>
      </c>
      <c r="E158" s="230" t="s">
        <v>1366</v>
      </c>
      <c r="F158" s="230" t="s">
        <v>1367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8</v>
      </c>
      <c r="AT158" s="239" t="s">
        <v>75</v>
      </c>
      <c r="AU158" s="239" t="s">
        <v>76</v>
      </c>
      <c r="AY158" s="238" t="s">
        <v>135</v>
      </c>
      <c r="BK158" s="240">
        <f>SUM(BK159:BK162)</f>
        <v>0</v>
      </c>
    </row>
    <row r="159" spans="1:65" s="2" customFormat="1" ht="21.75" customHeight="1">
      <c r="A159" s="37"/>
      <c r="B159" s="38"/>
      <c r="C159" s="243" t="s">
        <v>332</v>
      </c>
      <c r="D159" s="243" t="s">
        <v>138</v>
      </c>
      <c r="E159" s="244" t="s">
        <v>1368</v>
      </c>
      <c r="F159" s="245" t="s">
        <v>1369</v>
      </c>
      <c r="G159" s="246" t="s">
        <v>273</v>
      </c>
      <c r="H159" s="247">
        <v>45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1370</v>
      </c>
    </row>
    <row r="160" spans="1:65" s="2" customFormat="1" ht="16.5" customHeight="1">
      <c r="A160" s="37"/>
      <c r="B160" s="38"/>
      <c r="C160" s="243" t="s">
        <v>336</v>
      </c>
      <c r="D160" s="243" t="s">
        <v>138</v>
      </c>
      <c r="E160" s="244" t="s">
        <v>1371</v>
      </c>
      <c r="F160" s="245" t="s">
        <v>1372</v>
      </c>
      <c r="G160" s="246" t="s">
        <v>273</v>
      </c>
      <c r="H160" s="247">
        <v>45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1373</v>
      </c>
    </row>
    <row r="161" spans="1:65" s="2" customFormat="1" ht="21.75" customHeight="1">
      <c r="A161" s="37"/>
      <c r="B161" s="38"/>
      <c r="C161" s="243" t="s">
        <v>340</v>
      </c>
      <c r="D161" s="243" t="s">
        <v>138</v>
      </c>
      <c r="E161" s="244" t="s">
        <v>1374</v>
      </c>
      <c r="F161" s="245" t="s">
        <v>1375</v>
      </c>
      <c r="G161" s="246" t="s">
        <v>273</v>
      </c>
      <c r="H161" s="247">
        <v>45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1376</v>
      </c>
    </row>
    <row r="162" spans="1:65" s="2" customFormat="1" ht="16.5" customHeight="1">
      <c r="A162" s="37"/>
      <c r="B162" s="38"/>
      <c r="C162" s="243" t="s">
        <v>344</v>
      </c>
      <c r="D162" s="243" t="s">
        <v>138</v>
      </c>
      <c r="E162" s="244" t="s">
        <v>1377</v>
      </c>
      <c r="F162" s="245" t="s">
        <v>1378</v>
      </c>
      <c r="G162" s="246" t="s">
        <v>273</v>
      </c>
      <c r="H162" s="247">
        <v>1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1379</v>
      </c>
    </row>
    <row r="163" spans="1:63" s="12" customFormat="1" ht="25.9" customHeight="1">
      <c r="A163" s="12"/>
      <c r="B163" s="227"/>
      <c r="C163" s="228"/>
      <c r="D163" s="229" t="s">
        <v>75</v>
      </c>
      <c r="E163" s="230" t="s">
        <v>1380</v>
      </c>
      <c r="F163" s="230" t="s">
        <v>1381</v>
      </c>
      <c r="G163" s="228"/>
      <c r="H163" s="228"/>
      <c r="I163" s="231"/>
      <c r="J163" s="232">
        <f>BK163</f>
        <v>0</v>
      </c>
      <c r="K163" s="228"/>
      <c r="L163" s="233"/>
      <c r="M163" s="234"/>
      <c r="N163" s="235"/>
      <c r="O163" s="235"/>
      <c r="P163" s="236">
        <f>SUM(P164:P168)</f>
        <v>0</v>
      </c>
      <c r="Q163" s="235"/>
      <c r="R163" s="236">
        <f>SUM(R164:R168)</f>
        <v>0</v>
      </c>
      <c r="S163" s="235"/>
      <c r="T163" s="237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</v>
      </c>
      <c r="AT163" s="239" t="s">
        <v>75</v>
      </c>
      <c r="AU163" s="239" t="s">
        <v>76</v>
      </c>
      <c r="AY163" s="238" t="s">
        <v>135</v>
      </c>
      <c r="BK163" s="240">
        <f>SUM(BK164:BK168)</f>
        <v>0</v>
      </c>
    </row>
    <row r="164" spans="1:65" s="2" customFormat="1" ht="21.75" customHeight="1">
      <c r="A164" s="37"/>
      <c r="B164" s="38"/>
      <c r="C164" s="243" t="s">
        <v>348</v>
      </c>
      <c r="D164" s="243" t="s">
        <v>138</v>
      </c>
      <c r="E164" s="244" t="s">
        <v>1382</v>
      </c>
      <c r="F164" s="245" t="s">
        <v>1383</v>
      </c>
      <c r="G164" s="246" t="s">
        <v>273</v>
      </c>
      <c r="H164" s="247">
        <v>1</v>
      </c>
      <c r="I164" s="248"/>
      <c r="J164" s="249">
        <f>ROUND(I164*H164,0)</f>
        <v>0</v>
      </c>
      <c r="K164" s="250"/>
      <c r="L164" s="43"/>
      <c r="M164" s="251" t="s">
        <v>1</v>
      </c>
      <c r="N164" s="252" t="s">
        <v>41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142</v>
      </c>
      <c r="AT164" s="255" t="s">
        <v>138</v>
      </c>
      <c r="AU164" s="255" t="s">
        <v>8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142</v>
      </c>
      <c r="BM164" s="255" t="s">
        <v>1384</v>
      </c>
    </row>
    <row r="165" spans="1:65" s="2" customFormat="1" ht="21.75" customHeight="1">
      <c r="A165" s="37"/>
      <c r="B165" s="38"/>
      <c r="C165" s="243" t="s">
        <v>352</v>
      </c>
      <c r="D165" s="243" t="s">
        <v>138</v>
      </c>
      <c r="E165" s="244" t="s">
        <v>1385</v>
      </c>
      <c r="F165" s="245" t="s">
        <v>1386</v>
      </c>
      <c r="G165" s="246" t="s">
        <v>273</v>
      </c>
      <c r="H165" s="247">
        <v>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1387</v>
      </c>
    </row>
    <row r="166" spans="1:65" s="2" customFormat="1" ht="16.5" customHeight="1">
      <c r="A166" s="37"/>
      <c r="B166" s="38"/>
      <c r="C166" s="243" t="s">
        <v>376</v>
      </c>
      <c r="D166" s="243" t="s">
        <v>138</v>
      </c>
      <c r="E166" s="244" t="s">
        <v>1388</v>
      </c>
      <c r="F166" s="245" t="s">
        <v>1389</v>
      </c>
      <c r="G166" s="246" t="s">
        <v>273</v>
      </c>
      <c r="H166" s="247">
        <v>1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142</v>
      </c>
      <c r="AT166" s="255" t="s">
        <v>138</v>
      </c>
      <c r="AU166" s="255" t="s">
        <v>8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142</v>
      </c>
      <c r="BM166" s="255" t="s">
        <v>1390</v>
      </c>
    </row>
    <row r="167" spans="1:65" s="2" customFormat="1" ht="16.5" customHeight="1">
      <c r="A167" s="37"/>
      <c r="B167" s="38"/>
      <c r="C167" s="243" t="s">
        <v>381</v>
      </c>
      <c r="D167" s="243" t="s">
        <v>138</v>
      </c>
      <c r="E167" s="244" t="s">
        <v>1391</v>
      </c>
      <c r="F167" s="245" t="s">
        <v>1392</v>
      </c>
      <c r="G167" s="246" t="s">
        <v>273</v>
      </c>
      <c r="H167" s="247">
        <v>1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1393</v>
      </c>
    </row>
    <row r="168" spans="1:65" s="2" customFormat="1" ht="16.5" customHeight="1">
      <c r="A168" s="37"/>
      <c r="B168" s="38"/>
      <c r="C168" s="243" t="s">
        <v>387</v>
      </c>
      <c r="D168" s="243" t="s">
        <v>138</v>
      </c>
      <c r="E168" s="244" t="s">
        <v>1394</v>
      </c>
      <c r="F168" s="245" t="s">
        <v>1395</v>
      </c>
      <c r="G168" s="246" t="s">
        <v>273</v>
      </c>
      <c r="H168" s="247">
        <v>1</v>
      </c>
      <c r="I168" s="248"/>
      <c r="J168" s="249">
        <f>ROUND(I168*H168,0)</f>
        <v>0</v>
      </c>
      <c r="K168" s="250"/>
      <c r="L168" s="43"/>
      <c r="M168" s="257" t="s">
        <v>1</v>
      </c>
      <c r="N168" s="258" t="s">
        <v>41</v>
      </c>
      <c r="O168" s="259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142</v>
      </c>
      <c r="AT168" s="255" t="s">
        <v>138</v>
      </c>
      <c r="AU168" s="255" t="s">
        <v>8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142</v>
      </c>
      <c r="BM168" s="255" t="s">
        <v>1396</v>
      </c>
    </row>
    <row r="169" spans="1:31" s="2" customFormat="1" ht="6.95" customHeight="1">
      <c r="A169" s="37"/>
      <c r="B169" s="65"/>
      <c r="C169" s="66"/>
      <c r="D169" s="66"/>
      <c r="E169" s="66"/>
      <c r="F169" s="66"/>
      <c r="G169" s="66"/>
      <c r="H169" s="66"/>
      <c r="I169" s="191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password="CC35" sheet="1" objects="1" scenarios="1" formatColumns="0" formatRows="0" autoFilter="0"/>
  <autoFilter ref="C126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1397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1398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27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>ENESA a.s.</v>
      </c>
      <c r="F23" s="37"/>
      <c r="G23" s="37"/>
      <c r="H23" s="37"/>
      <c r="I23" s="155" t="s">
        <v>28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ROUND(J139,0)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ROUND((SUM(BE139:BE237)),0)</f>
        <v>0</v>
      </c>
      <c r="G35" s="37"/>
      <c r="H35" s="37"/>
      <c r="I35" s="170">
        <v>0.21</v>
      </c>
      <c r="J35" s="169">
        <f>ROUND(((SUM(BE139:BE237))*I35),0)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ROUND((SUM(BF139:BF237)),0)</f>
        <v>0</v>
      </c>
      <c r="G36" s="37"/>
      <c r="H36" s="37"/>
      <c r="I36" s="170">
        <v>0.15</v>
      </c>
      <c r="J36" s="169">
        <f>ROUND(((SUM(BF139:BF237))*I36),0)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ROUND((SUM(BG139:BG237)),0)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ROUND((SUM(BH139:BH237)),0)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ROUND((SUM(BI139:BI237)),0)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1397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PS02_STAV - Profese stavební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1399</v>
      </c>
      <c r="E99" s="204"/>
      <c r="F99" s="204"/>
      <c r="G99" s="204"/>
      <c r="H99" s="204"/>
      <c r="I99" s="205"/>
      <c r="J99" s="206">
        <f>J140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1"/>
      <c r="C100" s="202"/>
      <c r="D100" s="203" t="s">
        <v>1400</v>
      </c>
      <c r="E100" s="204"/>
      <c r="F100" s="204"/>
      <c r="G100" s="204"/>
      <c r="H100" s="204"/>
      <c r="I100" s="205"/>
      <c r="J100" s="206">
        <f>J147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1"/>
      <c r="C101" s="202"/>
      <c r="D101" s="203" t="s">
        <v>1053</v>
      </c>
      <c r="E101" s="204"/>
      <c r="F101" s="204"/>
      <c r="G101" s="204"/>
      <c r="H101" s="204"/>
      <c r="I101" s="205"/>
      <c r="J101" s="206">
        <f>J148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1"/>
      <c r="C102" s="202"/>
      <c r="D102" s="203" t="s">
        <v>1400</v>
      </c>
      <c r="E102" s="204"/>
      <c r="F102" s="204"/>
      <c r="G102" s="204"/>
      <c r="H102" s="204"/>
      <c r="I102" s="205"/>
      <c r="J102" s="206">
        <f>J151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1"/>
      <c r="C103" s="202"/>
      <c r="D103" s="203" t="s">
        <v>1055</v>
      </c>
      <c r="E103" s="204"/>
      <c r="F103" s="204"/>
      <c r="G103" s="204"/>
      <c r="H103" s="204"/>
      <c r="I103" s="205"/>
      <c r="J103" s="206">
        <f>J152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1"/>
      <c r="C104" s="202"/>
      <c r="D104" s="203" t="s">
        <v>1056</v>
      </c>
      <c r="E104" s="204"/>
      <c r="F104" s="204"/>
      <c r="G104" s="204"/>
      <c r="H104" s="204"/>
      <c r="I104" s="205"/>
      <c r="J104" s="206">
        <f>J164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1057</v>
      </c>
      <c r="E105" s="204"/>
      <c r="F105" s="204"/>
      <c r="G105" s="204"/>
      <c r="H105" s="204"/>
      <c r="I105" s="205"/>
      <c r="J105" s="206">
        <f>J168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201"/>
      <c r="C106" s="202"/>
      <c r="D106" s="203" t="s">
        <v>1059</v>
      </c>
      <c r="E106" s="204"/>
      <c r="F106" s="204"/>
      <c r="G106" s="204"/>
      <c r="H106" s="204"/>
      <c r="I106" s="205"/>
      <c r="J106" s="206">
        <f>J176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201"/>
      <c r="C107" s="202"/>
      <c r="D107" s="203" t="s">
        <v>1060</v>
      </c>
      <c r="E107" s="204"/>
      <c r="F107" s="204"/>
      <c r="G107" s="204"/>
      <c r="H107" s="204"/>
      <c r="I107" s="205"/>
      <c r="J107" s="206">
        <f>J178</f>
        <v>0</v>
      </c>
      <c r="K107" s="202"/>
      <c r="L107" s="20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201"/>
      <c r="C108" s="202"/>
      <c r="D108" s="203" t="s">
        <v>1061</v>
      </c>
      <c r="E108" s="204"/>
      <c r="F108" s="204"/>
      <c r="G108" s="204"/>
      <c r="H108" s="204"/>
      <c r="I108" s="205"/>
      <c r="J108" s="206">
        <f>J192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1401</v>
      </c>
      <c r="E109" s="204"/>
      <c r="F109" s="204"/>
      <c r="G109" s="204"/>
      <c r="H109" s="204"/>
      <c r="I109" s="205"/>
      <c r="J109" s="206">
        <f>J198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201"/>
      <c r="C110" s="202"/>
      <c r="D110" s="203" t="s">
        <v>1402</v>
      </c>
      <c r="E110" s="204"/>
      <c r="F110" s="204"/>
      <c r="G110" s="204"/>
      <c r="H110" s="204"/>
      <c r="I110" s="205"/>
      <c r="J110" s="206">
        <f>J212</f>
        <v>0</v>
      </c>
      <c r="K110" s="202"/>
      <c r="L110" s="20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201"/>
      <c r="C111" s="202"/>
      <c r="D111" s="203" t="s">
        <v>1063</v>
      </c>
      <c r="E111" s="204"/>
      <c r="F111" s="204"/>
      <c r="G111" s="204"/>
      <c r="H111" s="204"/>
      <c r="I111" s="205"/>
      <c r="J111" s="206">
        <f>J214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201"/>
      <c r="C112" s="202"/>
      <c r="D112" s="203" t="s">
        <v>1403</v>
      </c>
      <c r="E112" s="204"/>
      <c r="F112" s="204"/>
      <c r="G112" s="204"/>
      <c r="H112" s="204"/>
      <c r="I112" s="205"/>
      <c r="J112" s="206">
        <f>J218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201"/>
      <c r="C113" s="202"/>
      <c r="D113" s="203" t="s">
        <v>1404</v>
      </c>
      <c r="E113" s="204"/>
      <c r="F113" s="204"/>
      <c r="G113" s="204"/>
      <c r="H113" s="204"/>
      <c r="I113" s="205"/>
      <c r="J113" s="206">
        <f>J220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201"/>
      <c r="C114" s="202"/>
      <c r="D114" s="203" t="s">
        <v>1400</v>
      </c>
      <c r="E114" s="204"/>
      <c r="F114" s="204"/>
      <c r="G114" s="204"/>
      <c r="H114" s="204"/>
      <c r="I114" s="205"/>
      <c r="J114" s="206">
        <f>J230</f>
        <v>0</v>
      </c>
      <c r="K114" s="202"/>
      <c r="L114" s="2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 hidden="1">
      <c r="A115" s="9"/>
      <c r="B115" s="201"/>
      <c r="C115" s="202"/>
      <c r="D115" s="203" t="s">
        <v>1400</v>
      </c>
      <c r="E115" s="204"/>
      <c r="F115" s="204"/>
      <c r="G115" s="204"/>
      <c r="H115" s="204"/>
      <c r="I115" s="205"/>
      <c r="J115" s="206">
        <f>J231</f>
        <v>0</v>
      </c>
      <c r="K115" s="202"/>
      <c r="L115" s="207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 hidden="1">
      <c r="A116" s="9"/>
      <c r="B116" s="201"/>
      <c r="C116" s="202"/>
      <c r="D116" s="203" t="s">
        <v>1065</v>
      </c>
      <c r="E116" s="204"/>
      <c r="F116" s="204"/>
      <c r="G116" s="204"/>
      <c r="H116" s="204"/>
      <c r="I116" s="205"/>
      <c r="J116" s="206">
        <f>J232</f>
        <v>0</v>
      </c>
      <c r="K116" s="202"/>
      <c r="L116" s="20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 hidden="1">
      <c r="A117" s="9"/>
      <c r="B117" s="201"/>
      <c r="C117" s="202"/>
      <c r="D117" s="203" t="s">
        <v>1066</v>
      </c>
      <c r="E117" s="204"/>
      <c r="F117" s="204"/>
      <c r="G117" s="204"/>
      <c r="H117" s="204"/>
      <c r="I117" s="205"/>
      <c r="J117" s="206">
        <f>J235</f>
        <v>0</v>
      </c>
      <c r="K117" s="202"/>
      <c r="L117" s="20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 hidden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 hidden="1">
      <c r="A119" s="37"/>
      <c r="B119" s="65"/>
      <c r="C119" s="66"/>
      <c r="D119" s="66"/>
      <c r="E119" s="66"/>
      <c r="F119" s="66"/>
      <c r="G119" s="66"/>
      <c r="H119" s="66"/>
      <c r="I119" s="191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ht="12" hidden="1"/>
    <row r="121" ht="12" hidden="1"/>
    <row r="122" ht="12" hidden="1"/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194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121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17</v>
      </c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95" t="str">
        <f>E7</f>
        <v>Kotelna U Hroznu, Mnichovo Hradiště</v>
      </c>
      <c r="F127" s="31"/>
      <c r="G127" s="31"/>
      <c r="H127" s="31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2:12" s="1" customFormat="1" ht="12" customHeight="1">
      <c r="B128" s="20"/>
      <c r="C128" s="31" t="s">
        <v>109</v>
      </c>
      <c r="D128" s="21"/>
      <c r="E128" s="21"/>
      <c r="F128" s="21"/>
      <c r="G128" s="21"/>
      <c r="H128" s="21"/>
      <c r="I128" s="145"/>
      <c r="J128" s="21"/>
      <c r="K128" s="21"/>
      <c r="L128" s="19"/>
    </row>
    <row r="129" spans="1:31" s="2" customFormat="1" ht="16.5" customHeight="1">
      <c r="A129" s="37"/>
      <c r="B129" s="38"/>
      <c r="C129" s="39"/>
      <c r="D129" s="39"/>
      <c r="E129" s="195" t="s">
        <v>1397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208</v>
      </c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6.5" customHeight="1">
      <c r="A131" s="37"/>
      <c r="B131" s="38"/>
      <c r="C131" s="39"/>
      <c r="D131" s="39"/>
      <c r="E131" s="75" t="str">
        <f>E11</f>
        <v>PS02_STAV - Profese stavební</v>
      </c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21</v>
      </c>
      <c r="D133" s="39"/>
      <c r="E133" s="39"/>
      <c r="F133" s="26" t="str">
        <f>F14</f>
        <v xml:space="preserve"> </v>
      </c>
      <c r="G133" s="39"/>
      <c r="H133" s="39"/>
      <c r="I133" s="155" t="s">
        <v>23</v>
      </c>
      <c r="J133" s="78" t="str">
        <f>IF(J14="","",J14)</f>
        <v>1. 7. 2020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25</v>
      </c>
      <c r="D135" s="39"/>
      <c r="E135" s="39"/>
      <c r="F135" s="26" t="str">
        <f>E17</f>
        <v xml:space="preserve"> </v>
      </c>
      <c r="G135" s="39"/>
      <c r="H135" s="39"/>
      <c r="I135" s="155" t="s">
        <v>31</v>
      </c>
      <c r="J135" s="35" t="str">
        <f>E23</f>
        <v>ENESA a.s.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29</v>
      </c>
      <c r="D136" s="39"/>
      <c r="E136" s="39"/>
      <c r="F136" s="26" t="str">
        <f>IF(E20="","",E20)</f>
        <v>Vyplň údaj</v>
      </c>
      <c r="G136" s="39"/>
      <c r="H136" s="39"/>
      <c r="I136" s="155" t="s">
        <v>33</v>
      </c>
      <c r="J136" s="35" t="str">
        <f>E26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0.3" customHeight="1">
      <c r="A137" s="37"/>
      <c r="B137" s="38"/>
      <c r="C137" s="39"/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11" customFormat="1" ht="29.25" customHeight="1">
      <c r="A138" s="214"/>
      <c r="B138" s="215"/>
      <c r="C138" s="216" t="s">
        <v>122</v>
      </c>
      <c r="D138" s="217" t="s">
        <v>61</v>
      </c>
      <c r="E138" s="217" t="s">
        <v>57</v>
      </c>
      <c r="F138" s="217" t="s">
        <v>58</v>
      </c>
      <c r="G138" s="217" t="s">
        <v>123</v>
      </c>
      <c r="H138" s="217" t="s">
        <v>124</v>
      </c>
      <c r="I138" s="218" t="s">
        <v>125</v>
      </c>
      <c r="J138" s="219" t="s">
        <v>113</v>
      </c>
      <c r="K138" s="220" t="s">
        <v>126</v>
      </c>
      <c r="L138" s="221"/>
      <c r="M138" s="99" t="s">
        <v>1</v>
      </c>
      <c r="N138" s="100" t="s">
        <v>40</v>
      </c>
      <c r="O138" s="100" t="s">
        <v>127</v>
      </c>
      <c r="P138" s="100" t="s">
        <v>128</v>
      </c>
      <c r="Q138" s="100" t="s">
        <v>129</v>
      </c>
      <c r="R138" s="100" t="s">
        <v>130</v>
      </c>
      <c r="S138" s="100" t="s">
        <v>131</v>
      </c>
      <c r="T138" s="101" t="s">
        <v>132</v>
      </c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</row>
    <row r="139" spans="1:63" s="2" customFormat="1" ht="22.8" customHeight="1">
      <c r="A139" s="37"/>
      <c r="B139" s="38"/>
      <c r="C139" s="106" t="s">
        <v>133</v>
      </c>
      <c r="D139" s="39"/>
      <c r="E139" s="39"/>
      <c r="F139" s="39"/>
      <c r="G139" s="39"/>
      <c r="H139" s="39"/>
      <c r="I139" s="153"/>
      <c r="J139" s="222">
        <f>BK139</f>
        <v>0</v>
      </c>
      <c r="K139" s="39"/>
      <c r="L139" s="43"/>
      <c r="M139" s="102"/>
      <c r="N139" s="223"/>
      <c r="O139" s="103"/>
      <c r="P139" s="224">
        <f>P140+P147+P148+P151+P152+P164+P168+P176+P178+P192+P198+P212+P214+P218+P220+SUM(P230:P232)+P235</f>
        <v>0</v>
      </c>
      <c r="Q139" s="103"/>
      <c r="R139" s="224">
        <f>R140+R147+R148+R151+R152+R164+R168+R176+R178+R192+R198+R212+R214+R218+R220+SUM(R230:R232)+R235</f>
        <v>0</v>
      </c>
      <c r="S139" s="103"/>
      <c r="T139" s="225">
        <f>T140+T147+T148+T151+T152+T164+T168+T176+T178+T192+T198+T212+T214+T218+T220+SUM(T230:T232)+T235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75</v>
      </c>
      <c r="AU139" s="16" t="s">
        <v>115</v>
      </c>
      <c r="BK139" s="226">
        <f>BK140+BK147+BK148+BK151+BK152+BK164+BK168+BK176+BK178+BK192+BK198+BK212+BK214+BK218+BK220+SUM(BK230:BK232)+BK235</f>
        <v>0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1405</v>
      </c>
      <c r="F140" s="230" t="s">
        <v>1406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SUM(P141:P146)</f>
        <v>0</v>
      </c>
      <c r="Q140" s="235"/>
      <c r="R140" s="236">
        <f>SUM(R141:R146)</f>
        <v>0</v>
      </c>
      <c r="S140" s="235"/>
      <c r="T140" s="237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</v>
      </c>
      <c r="AT140" s="239" t="s">
        <v>75</v>
      </c>
      <c r="AU140" s="239" t="s">
        <v>76</v>
      </c>
      <c r="AY140" s="238" t="s">
        <v>135</v>
      </c>
      <c r="BK140" s="240">
        <f>SUM(BK141:BK146)</f>
        <v>0</v>
      </c>
    </row>
    <row r="141" spans="1:65" s="2" customFormat="1" ht="21.75" customHeight="1">
      <c r="A141" s="37"/>
      <c r="B141" s="38"/>
      <c r="C141" s="243" t="s">
        <v>158</v>
      </c>
      <c r="D141" s="243" t="s">
        <v>138</v>
      </c>
      <c r="E141" s="244" t="s">
        <v>1407</v>
      </c>
      <c r="F141" s="245" t="s">
        <v>1408</v>
      </c>
      <c r="G141" s="246" t="s">
        <v>238</v>
      </c>
      <c r="H141" s="247">
        <v>9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85</v>
      </c>
    </row>
    <row r="142" spans="1:65" s="2" customFormat="1" ht="16.5" customHeight="1">
      <c r="A142" s="37"/>
      <c r="B142" s="38"/>
      <c r="C142" s="243" t="s">
        <v>162</v>
      </c>
      <c r="D142" s="243" t="s">
        <v>138</v>
      </c>
      <c r="E142" s="244" t="s">
        <v>1409</v>
      </c>
      <c r="F142" s="245" t="s">
        <v>1410</v>
      </c>
      <c r="G142" s="246" t="s">
        <v>238</v>
      </c>
      <c r="H142" s="247">
        <v>9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142</v>
      </c>
    </row>
    <row r="143" spans="1:65" s="2" customFormat="1" ht="21.75" customHeight="1">
      <c r="A143" s="37"/>
      <c r="B143" s="38"/>
      <c r="C143" s="243" t="s">
        <v>176</v>
      </c>
      <c r="D143" s="243" t="s">
        <v>138</v>
      </c>
      <c r="E143" s="244" t="s">
        <v>1411</v>
      </c>
      <c r="F143" s="245" t="s">
        <v>1412</v>
      </c>
      <c r="G143" s="246" t="s">
        <v>238</v>
      </c>
      <c r="H143" s="247">
        <v>12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142</v>
      </c>
      <c r="AT143" s="255" t="s">
        <v>138</v>
      </c>
      <c r="AU143" s="255" t="s">
        <v>8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142</v>
      </c>
      <c r="BM143" s="255" t="s">
        <v>158</v>
      </c>
    </row>
    <row r="144" spans="1:65" s="2" customFormat="1" ht="16.5" customHeight="1">
      <c r="A144" s="37"/>
      <c r="B144" s="38"/>
      <c r="C144" s="243" t="s">
        <v>181</v>
      </c>
      <c r="D144" s="243" t="s">
        <v>138</v>
      </c>
      <c r="E144" s="244" t="s">
        <v>1413</v>
      </c>
      <c r="F144" s="245" t="s">
        <v>1414</v>
      </c>
      <c r="G144" s="246" t="s">
        <v>141</v>
      </c>
      <c r="H144" s="247">
        <v>1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142</v>
      </c>
      <c r="AT144" s="255" t="s">
        <v>138</v>
      </c>
      <c r="AU144" s="255" t="s">
        <v>8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142</v>
      </c>
      <c r="BM144" s="255" t="s">
        <v>166</v>
      </c>
    </row>
    <row r="145" spans="1:65" s="2" customFormat="1" ht="16.5" customHeight="1">
      <c r="A145" s="37"/>
      <c r="B145" s="38"/>
      <c r="C145" s="243" t="s">
        <v>185</v>
      </c>
      <c r="D145" s="243" t="s">
        <v>138</v>
      </c>
      <c r="E145" s="244" t="s">
        <v>1415</v>
      </c>
      <c r="F145" s="245" t="s">
        <v>1416</v>
      </c>
      <c r="G145" s="246" t="s">
        <v>238</v>
      </c>
      <c r="H145" s="247">
        <v>12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181</v>
      </c>
    </row>
    <row r="146" spans="1:65" s="2" customFormat="1" ht="21.75" customHeight="1">
      <c r="A146" s="37"/>
      <c r="B146" s="38"/>
      <c r="C146" s="243" t="s">
        <v>166</v>
      </c>
      <c r="D146" s="243" t="s">
        <v>138</v>
      </c>
      <c r="E146" s="244" t="s">
        <v>1417</v>
      </c>
      <c r="F146" s="245" t="s">
        <v>1418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142</v>
      </c>
      <c r="AT146" s="255" t="s">
        <v>138</v>
      </c>
      <c r="AU146" s="255" t="s">
        <v>8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142</v>
      </c>
      <c r="BM146" s="255" t="s">
        <v>189</v>
      </c>
    </row>
    <row r="147" spans="1:63" s="12" customFormat="1" ht="25.9" customHeight="1">
      <c r="A147" s="12"/>
      <c r="B147" s="227"/>
      <c r="C147" s="228"/>
      <c r="D147" s="229" t="s">
        <v>75</v>
      </c>
      <c r="E147" s="230" t="s">
        <v>1281</v>
      </c>
      <c r="F147" s="230" t="s">
        <v>1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v>0</v>
      </c>
      <c r="Q147" s="235"/>
      <c r="R147" s="236">
        <v>0</v>
      </c>
      <c r="S147" s="235"/>
      <c r="T147" s="237"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</v>
      </c>
      <c r="AT147" s="239" t="s">
        <v>75</v>
      </c>
      <c r="AU147" s="239" t="s">
        <v>76</v>
      </c>
      <c r="AY147" s="238" t="s">
        <v>135</v>
      </c>
      <c r="BK147" s="240">
        <v>0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654</v>
      </c>
      <c r="F148" s="230" t="s">
        <v>1104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SUM(P149:P150)</f>
        <v>0</v>
      </c>
      <c r="Q148" s="235"/>
      <c r="R148" s="236">
        <f>SUM(R149:R150)</f>
        <v>0</v>
      </c>
      <c r="S148" s="235"/>
      <c r="T148" s="23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</v>
      </c>
      <c r="AT148" s="239" t="s">
        <v>75</v>
      </c>
      <c r="AU148" s="239" t="s">
        <v>76</v>
      </c>
      <c r="AY148" s="238" t="s">
        <v>135</v>
      </c>
      <c r="BK148" s="240">
        <f>SUM(BK149:BK150)</f>
        <v>0</v>
      </c>
    </row>
    <row r="149" spans="1:65" s="2" customFormat="1" ht="21.75" customHeight="1">
      <c r="A149" s="37"/>
      <c r="B149" s="38"/>
      <c r="C149" s="243" t="s">
        <v>193</v>
      </c>
      <c r="D149" s="243" t="s">
        <v>138</v>
      </c>
      <c r="E149" s="244" t="s">
        <v>1419</v>
      </c>
      <c r="F149" s="245" t="s">
        <v>1115</v>
      </c>
      <c r="G149" s="246" t="s">
        <v>244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142</v>
      </c>
      <c r="AT149" s="255" t="s">
        <v>138</v>
      </c>
      <c r="AU149" s="255" t="s">
        <v>8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142</v>
      </c>
      <c r="BM149" s="255" t="s">
        <v>197</v>
      </c>
    </row>
    <row r="150" spans="1:65" s="2" customFormat="1" ht="21.75" customHeight="1">
      <c r="A150" s="37"/>
      <c r="B150" s="38"/>
      <c r="C150" s="243" t="s">
        <v>197</v>
      </c>
      <c r="D150" s="243" t="s">
        <v>138</v>
      </c>
      <c r="E150" s="244" t="s">
        <v>1420</v>
      </c>
      <c r="F150" s="245" t="s">
        <v>1421</v>
      </c>
      <c r="G150" s="246" t="s">
        <v>238</v>
      </c>
      <c r="H150" s="247">
        <v>1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142</v>
      </c>
      <c r="AT150" s="255" t="s">
        <v>138</v>
      </c>
      <c r="AU150" s="255" t="s">
        <v>8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142</v>
      </c>
      <c r="BM150" s="255" t="s">
        <v>179</v>
      </c>
    </row>
    <row r="151" spans="1:63" s="12" customFormat="1" ht="25.9" customHeight="1">
      <c r="A151" s="12"/>
      <c r="B151" s="227"/>
      <c r="C151" s="228"/>
      <c r="D151" s="229" t="s">
        <v>75</v>
      </c>
      <c r="E151" s="230" t="s">
        <v>1281</v>
      </c>
      <c r="F151" s="230" t="s">
        <v>1</v>
      </c>
      <c r="G151" s="228"/>
      <c r="H151" s="228"/>
      <c r="I151" s="231"/>
      <c r="J151" s="232">
        <f>BK151</f>
        <v>0</v>
      </c>
      <c r="K151" s="228"/>
      <c r="L151" s="233"/>
      <c r="M151" s="234"/>
      <c r="N151" s="235"/>
      <c r="O151" s="235"/>
      <c r="P151" s="236">
        <v>0</v>
      </c>
      <c r="Q151" s="235"/>
      <c r="R151" s="236">
        <v>0</v>
      </c>
      <c r="S151" s="235"/>
      <c r="T151" s="237"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</v>
      </c>
      <c r="AT151" s="239" t="s">
        <v>75</v>
      </c>
      <c r="AU151" s="239" t="s">
        <v>76</v>
      </c>
      <c r="AY151" s="238" t="s">
        <v>135</v>
      </c>
      <c r="BK151" s="240">
        <v>0</v>
      </c>
    </row>
    <row r="152" spans="1:63" s="12" customFormat="1" ht="25.9" customHeight="1">
      <c r="A152" s="12"/>
      <c r="B152" s="227"/>
      <c r="C152" s="228"/>
      <c r="D152" s="229" t="s">
        <v>75</v>
      </c>
      <c r="E152" s="230" t="s">
        <v>176</v>
      </c>
      <c r="F152" s="230" t="s">
        <v>1131</v>
      </c>
      <c r="G152" s="228"/>
      <c r="H152" s="228"/>
      <c r="I152" s="231"/>
      <c r="J152" s="232">
        <f>BK152</f>
        <v>0</v>
      </c>
      <c r="K152" s="228"/>
      <c r="L152" s="233"/>
      <c r="M152" s="234"/>
      <c r="N152" s="235"/>
      <c r="O152" s="235"/>
      <c r="P152" s="236">
        <f>SUM(P153:P163)</f>
        <v>0</v>
      </c>
      <c r="Q152" s="235"/>
      <c r="R152" s="236">
        <f>SUM(R153:R163)</f>
        <v>0</v>
      </c>
      <c r="S152" s="235"/>
      <c r="T152" s="237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</v>
      </c>
      <c r="AT152" s="239" t="s">
        <v>75</v>
      </c>
      <c r="AU152" s="239" t="s">
        <v>76</v>
      </c>
      <c r="AY152" s="238" t="s">
        <v>135</v>
      </c>
      <c r="BK152" s="240">
        <f>SUM(BK153:BK163)</f>
        <v>0</v>
      </c>
    </row>
    <row r="153" spans="1:65" s="2" customFormat="1" ht="16.5" customHeight="1">
      <c r="A153" s="37"/>
      <c r="B153" s="38"/>
      <c r="C153" s="243" t="s">
        <v>352</v>
      </c>
      <c r="D153" s="243" t="s">
        <v>138</v>
      </c>
      <c r="E153" s="244" t="s">
        <v>1422</v>
      </c>
      <c r="F153" s="245" t="s">
        <v>1423</v>
      </c>
      <c r="G153" s="246" t="s">
        <v>238</v>
      </c>
      <c r="H153" s="247">
        <v>9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142</v>
      </c>
      <c r="AT153" s="255" t="s">
        <v>138</v>
      </c>
      <c r="AU153" s="255" t="s">
        <v>8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142</v>
      </c>
      <c r="BM153" s="255" t="s">
        <v>296</v>
      </c>
    </row>
    <row r="154" spans="1:65" s="2" customFormat="1" ht="16.5" customHeight="1">
      <c r="A154" s="37"/>
      <c r="B154" s="38"/>
      <c r="C154" s="243" t="s">
        <v>376</v>
      </c>
      <c r="D154" s="243" t="s">
        <v>138</v>
      </c>
      <c r="E154" s="244" t="s">
        <v>1424</v>
      </c>
      <c r="F154" s="245" t="s">
        <v>1425</v>
      </c>
      <c r="G154" s="246" t="s">
        <v>238</v>
      </c>
      <c r="H154" s="247">
        <v>12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142</v>
      </c>
      <c r="AT154" s="255" t="s">
        <v>138</v>
      </c>
      <c r="AU154" s="255" t="s">
        <v>8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142</v>
      </c>
      <c r="BM154" s="255" t="s">
        <v>304</v>
      </c>
    </row>
    <row r="155" spans="1:65" s="2" customFormat="1" ht="16.5" customHeight="1">
      <c r="A155" s="37"/>
      <c r="B155" s="38"/>
      <c r="C155" s="243" t="s">
        <v>381</v>
      </c>
      <c r="D155" s="243" t="s">
        <v>138</v>
      </c>
      <c r="E155" s="244" t="s">
        <v>1426</v>
      </c>
      <c r="F155" s="245" t="s">
        <v>1427</v>
      </c>
      <c r="G155" s="246" t="s">
        <v>238</v>
      </c>
      <c r="H155" s="247">
        <v>21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8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312</v>
      </c>
    </row>
    <row r="156" spans="1:65" s="2" customFormat="1" ht="16.5" customHeight="1">
      <c r="A156" s="37"/>
      <c r="B156" s="38"/>
      <c r="C156" s="243" t="s">
        <v>387</v>
      </c>
      <c r="D156" s="243" t="s">
        <v>138</v>
      </c>
      <c r="E156" s="244" t="s">
        <v>1428</v>
      </c>
      <c r="F156" s="245" t="s">
        <v>1429</v>
      </c>
      <c r="G156" s="246" t="s">
        <v>141</v>
      </c>
      <c r="H156" s="247">
        <v>7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142</v>
      </c>
      <c r="AT156" s="255" t="s">
        <v>138</v>
      </c>
      <c r="AU156" s="255" t="s">
        <v>8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142</v>
      </c>
      <c r="BM156" s="255" t="s">
        <v>336</v>
      </c>
    </row>
    <row r="157" spans="1:65" s="2" customFormat="1" ht="16.5" customHeight="1">
      <c r="A157" s="37"/>
      <c r="B157" s="38"/>
      <c r="C157" s="243" t="s">
        <v>310</v>
      </c>
      <c r="D157" s="243" t="s">
        <v>138</v>
      </c>
      <c r="E157" s="244" t="s">
        <v>1430</v>
      </c>
      <c r="F157" s="245" t="s">
        <v>1431</v>
      </c>
      <c r="G157" s="246" t="s">
        <v>238</v>
      </c>
      <c r="H157" s="247">
        <v>21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142</v>
      </c>
      <c r="AT157" s="255" t="s">
        <v>138</v>
      </c>
      <c r="AU157" s="255" t="s">
        <v>8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142</v>
      </c>
      <c r="BM157" s="255" t="s">
        <v>344</v>
      </c>
    </row>
    <row r="158" spans="1:65" s="2" customFormat="1" ht="21.75" customHeight="1">
      <c r="A158" s="37"/>
      <c r="B158" s="38"/>
      <c r="C158" s="243" t="s">
        <v>898</v>
      </c>
      <c r="D158" s="243" t="s">
        <v>138</v>
      </c>
      <c r="E158" s="244" t="s">
        <v>1432</v>
      </c>
      <c r="F158" s="245" t="s">
        <v>1433</v>
      </c>
      <c r="G158" s="246" t="s">
        <v>273</v>
      </c>
      <c r="H158" s="247">
        <v>1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142</v>
      </c>
      <c r="AT158" s="255" t="s">
        <v>138</v>
      </c>
      <c r="AU158" s="255" t="s">
        <v>8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142</v>
      </c>
      <c r="BM158" s="255" t="s">
        <v>352</v>
      </c>
    </row>
    <row r="159" spans="1:65" s="2" customFormat="1" ht="16.5" customHeight="1">
      <c r="A159" s="37"/>
      <c r="B159" s="38"/>
      <c r="C159" s="243" t="s">
        <v>394</v>
      </c>
      <c r="D159" s="243" t="s">
        <v>138</v>
      </c>
      <c r="E159" s="244" t="s">
        <v>1434</v>
      </c>
      <c r="F159" s="245" t="s">
        <v>1435</v>
      </c>
      <c r="G159" s="246" t="s">
        <v>238</v>
      </c>
      <c r="H159" s="247">
        <v>21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381</v>
      </c>
    </row>
    <row r="160" spans="1:65" s="2" customFormat="1" ht="16.5" customHeight="1">
      <c r="A160" s="37"/>
      <c r="B160" s="38"/>
      <c r="C160" s="243" t="s">
        <v>398</v>
      </c>
      <c r="D160" s="243" t="s">
        <v>138</v>
      </c>
      <c r="E160" s="244" t="s">
        <v>1436</v>
      </c>
      <c r="F160" s="245" t="s">
        <v>1437</v>
      </c>
      <c r="G160" s="246" t="s">
        <v>238</v>
      </c>
      <c r="H160" s="247">
        <v>21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310</v>
      </c>
    </row>
    <row r="161" spans="1:65" s="2" customFormat="1" ht="16.5" customHeight="1">
      <c r="A161" s="37"/>
      <c r="B161" s="38"/>
      <c r="C161" s="243" t="s">
        <v>402</v>
      </c>
      <c r="D161" s="243" t="s">
        <v>138</v>
      </c>
      <c r="E161" s="244" t="s">
        <v>1438</v>
      </c>
      <c r="F161" s="245" t="s">
        <v>1439</v>
      </c>
      <c r="G161" s="246" t="s">
        <v>238</v>
      </c>
      <c r="H161" s="247">
        <v>21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398</v>
      </c>
    </row>
    <row r="162" spans="1:65" s="2" customFormat="1" ht="16.5" customHeight="1">
      <c r="A162" s="37"/>
      <c r="B162" s="38"/>
      <c r="C162" s="243" t="s">
        <v>422</v>
      </c>
      <c r="D162" s="243" t="s">
        <v>138</v>
      </c>
      <c r="E162" s="244" t="s">
        <v>1440</v>
      </c>
      <c r="F162" s="245" t="s">
        <v>1441</v>
      </c>
      <c r="G162" s="246" t="s">
        <v>1134</v>
      </c>
      <c r="H162" s="247">
        <v>24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406</v>
      </c>
    </row>
    <row r="163" spans="1:65" s="2" customFormat="1" ht="16.5" customHeight="1">
      <c r="A163" s="37"/>
      <c r="B163" s="38"/>
      <c r="C163" s="243" t="s">
        <v>418</v>
      </c>
      <c r="D163" s="243" t="s">
        <v>138</v>
      </c>
      <c r="E163" s="244" t="s">
        <v>1442</v>
      </c>
      <c r="F163" s="245" t="s">
        <v>1133</v>
      </c>
      <c r="G163" s="246" t="s">
        <v>1134</v>
      </c>
      <c r="H163" s="247">
        <v>40</v>
      </c>
      <c r="I163" s="248"/>
      <c r="J163" s="249">
        <f>ROUND(I163*H163,0)</f>
        <v>0</v>
      </c>
      <c r="K163" s="250"/>
      <c r="L163" s="43"/>
      <c r="M163" s="251" t="s">
        <v>1</v>
      </c>
      <c r="N163" s="252" t="s">
        <v>41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142</v>
      </c>
      <c r="AT163" s="255" t="s">
        <v>138</v>
      </c>
      <c r="AU163" s="255" t="s">
        <v>8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142</v>
      </c>
      <c r="BM163" s="255" t="s">
        <v>418</v>
      </c>
    </row>
    <row r="164" spans="1:63" s="12" customFormat="1" ht="25.9" customHeight="1">
      <c r="A164" s="12"/>
      <c r="B164" s="227"/>
      <c r="C164" s="228"/>
      <c r="D164" s="229" t="s">
        <v>75</v>
      </c>
      <c r="E164" s="230" t="s">
        <v>789</v>
      </c>
      <c r="F164" s="230" t="s">
        <v>1136</v>
      </c>
      <c r="G164" s="228"/>
      <c r="H164" s="228"/>
      <c r="I164" s="231"/>
      <c r="J164" s="232">
        <f>BK164</f>
        <v>0</v>
      </c>
      <c r="K164" s="228"/>
      <c r="L164" s="233"/>
      <c r="M164" s="234"/>
      <c r="N164" s="235"/>
      <c r="O164" s="235"/>
      <c r="P164" s="236">
        <f>SUM(P165:P167)</f>
        <v>0</v>
      </c>
      <c r="Q164" s="235"/>
      <c r="R164" s="236">
        <f>SUM(R165:R167)</f>
        <v>0</v>
      </c>
      <c r="S164" s="235"/>
      <c r="T164" s="237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</v>
      </c>
      <c r="AT164" s="239" t="s">
        <v>75</v>
      </c>
      <c r="AU164" s="239" t="s">
        <v>76</v>
      </c>
      <c r="AY164" s="238" t="s">
        <v>135</v>
      </c>
      <c r="BK164" s="240">
        <f>SUM(BK165:BK167)</f>
        <v>0</v>
      </c>
    </row>
    <row r="165" spans="1:65" s="2" customFormat="1" ht="16.5" customHeight="1">
      <c r="A165" s="37"/>
      <c r="B165" s="38"/>
      <c r="C165" s="243" t="s">
        <v>426</v>
      </c>
      <c r="D165" s="243" t="s">
        <v>138</v>
      </c>
      <c r="E165" s="244" t="s">
        <v>1443</v>
      </c>
      <c r="F165" s="245" t="s">
        <v>1138</v>
      </c>
      <c r="G165" s="246" t="s">
        <v>238</v>
      </c>
      <c r="H165" s="247">
        <v>20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426</v>
      </c>
    </row>
    <row r="166" spans="1:65" s="2" customFormat="1" ht="16.5" customHeight="1">
      <c r="A166" s="37"/>
      <c r="B166" s="38"/>
      <c r="C166" s="243" t="s">
        <v>432</v>
      </c>
      <c r="D166" s="243" t="s">
        <v>138</v>
      </c>
      <c r="E166" s="244" t="s">
        <v>1444</v>
      </c>
      <c r="F166" s="245" t="s">
        <v>1445</v>
      </c>
      <c r="G166" s="246" t="s">
        <v>238</v>
      </c>
      <c r="H166" s="247">
        <v>10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142</v>
      </c>
      <c r="AT166" s="255" t="s">
        <v>138</v>
      </c>
      <c r="AU166" s="255" t="s">
        <v>8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142</v>
      </c>
      <c r="BM166" s="255" t="s">
        <v>438</v>
      </c>
    </row>
    <row r="167" spans="1:65" s="2" customFormat="1" ht="16.5" customHeight="1">
      <c r="A167" s="37"/>
      <c r="B167" s="38"/>
      <c r="C167" s="243" t="s">
        <v>438</v>
      </c>
      <c r="D167" s="243" t="s">
        <v>138</v>
      </c>
      <c r="E167" s="244" t="s">
        <v>1446</v>
      </c>
      <c r="F167" s="245" t="s">
        <v>1447</v>
      </c>
      <c r="G167" s="246" t="s">
        <v>238</v>
      </c>
      <c r="H167" s="247">
        <v>8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596</v>
      </c>
    </row>
    <row r="168" spans="1:63" s="12" customFormat="1" ht="25.9" customHeight="1">
      <c r="A168" s="12"/>
      <c r="B168" s="227"/>
      <c r="C168" s="228"/>
      <c r="D168" s="229" t="s">
        <v>75</v>
      </c>
      <c r="E168" s="230" t="s">
        <v>793</v>
      </c>
      <c r="F168" s="230" t="s">
        <v>1140</v>
      </c>
      <c r="G168" s="228"/>
      <c r="H168" s="228"/>
      <c r="I168" s="231"/>
      <c r="J168" s="232">
        <f>BK168</f>
        <v>0</v>
      </c>
      <c r="K168" s="228"/>
      <c r="L168" s="233"/>
      <c r="M168" s="234"/>
      <c r="N168" s="235"/>
      <c r="O168" s="235"/>
      <c r="P168" s="236">
        <f>SUM(P169:P175)</f>
        <v>0</v>
      </c>
      <c r="Q168" s="235"/>
      <c r="R168" s="236">
        <f>SUM(R169:R175)</f>
        <v>0</v>
      </c>
      <c r="S168" s="235"/>
      <c r="T168" s="237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8" t="s">
        <v>8</v>
      </c>
      <c r="AT168" s="239" t="s">
        <v>75</v>
      </c>
      <c r="AU168" s="239" t="s">
        <v>76</v>
      </c>
      <c r="AY168" s="238" t="s">
        <v>135</v>
      </c>
      <c r="BK168" s="240">
        <f>SUM(BK169:BK175)</f>
        <v>0</v>
      </c>
    </row>
    <row r="169" spans="1:65" s="2" customFormat="1" ht="16.5" customHeight="1">
      <c r="A169" s="37"/>
      <c r="B169" s="38"/>
      <c r="C169" s="243" t="s">
        <v>360</v>
      </c>
      <c r="D169" s="243" t="s">
        <v>138</v>
      </c>
      <c r="E169" s="244" t="s">
        <v>1448</v>
      </c>
      <c r="F169" s="245" t="s">
        <v>1449</v>
      </c>
      <c r="G169" s="246" t="s">
        <v>238</v>
      </c>
      <c r="H169" s="247">
        <v>35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142</v>
      </c>
      <c r="AT169" s="255" t="s">
        <v>138</v>
      </c>
      <c r="AU169" s="255" t="s">
        <v>8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142</v>
      </c>
      <c r="BM169" s="255" t="s">
        <v>364</v>
      </c>
    </row>
    <row r="170" spans="1:65" s="2" customFormat="1" ht="16.5" customHeight="1">
      <c r="A170" s="37"/>
      <c r="B170" s="38"/>
      <c r="C170" s="243" t="s">
        <v>448</v>
      </c>
      <c r="D170" s="243" t="s">
        <v>138</v>
      </c>
      <c r="E170" s="244" t="s">
        <v>1450</v>
      </c>
      <c r="F170" s="245" t="s">
        <v>1451</v>
      </c>
      <c r="G170" s="246" t="s">
        <v>238</v>
      </c>
      <c r="H170" s="247">
        <v>8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142</v>
      </c>
      <c r="AT170" s="255" t="s">
        <v>138</v>
      </c>
      <c r="AU170" s="255" t="s">
        <v>8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142</v>
      </c>
      <c r="BM170" s="255" t="s">
        <v>356</v>
      </c>
    </row>
    <row r="171" spans="1:65" s="2" customFormat="1" ht="16.5" customHeight="1">
      <c r="A171" s="37"/>
      <c r="B171" s="38"/>
      <c r="C171" s="243" t="s">
        <v>596</v>
      </c>
      <c r="D171" s="243" t="s">
        <v>138</v>
      </c>
      <c r="E171" s="244" t="s">
        <v>1452</v>
      </c>
      <c r="F171" s="245" t="s">
        <v>1453</v>
      </c>
      <c r="G171" s="246" t="s">
        <v>238</v>
      </c>
      <c r="H171" s="247">
        <v>18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142</v>
      </c>
      <c r="AT171" s="255" t="s">
        <v>138</v>
      </c>
      <c r="AU171" s="255" t="s">
        <v>8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142</v>
      </c>
      <c r="BM171" s="255" t="s">
        <v>270</v>
      </c>
    </row>
    <row r="172" spans="1:65" s="2" customFormat="1" ht="16.5" customHeight="1">
      <c r="A172" s="37"/>
      <c r="B172" s="38"/>
      <c r="C172" s="243" t="s">
        <v>372</v>
      </c>
      <c r="D172" s="243" t="s">
        <v>138</v>
      </c>
      <c r="E172" s="244" t="s">
        <v>1454</v>
      </c>
      <c r="F172" s="245" t="s">
        <v>1148</v>
      </c>
      <c r="G172" s="246" t="s">
        <v>238</v>
      </c>
      <c r="H172" s="247">
        <v>18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142</v>
      </c>
      <c r="AT172" s="255" t="s">
        <v>138</v>
      </c>
      <c r="AU172" s="255" t="s">
        <v>8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142</v>
      </c>
      <c r="BM172" s="255" t="s">
        <v>279</v>
      </c>
    </row>
    <row r="173" spans="1:65" s="2" customFormat="1" ht="16.5" customHeight="1">
      <c r="A173" s="37"/>
      <c r="B173" s="38"/>
      <c r="C173" s="243" t="s">
        <v>364</v>
      </c>
      <c r="D173" s="243" t="s">
        <v>138</v>
      </c>
      <c r="E173" s="244" t="s">
        <v>1455</v>
      </c>
      <c r="F173" s="245" t="s">
        <v>1456</v>
      </c>
      <c r="G173" s="246" t="s">
        <v>238</v>
      </c>
      <c r="H173" s="247">
        <v>18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142</v>
      </c>
      <c r="AT173" s="255" t="s">
        <v>138</v>
      </c>
      <c r="AU173" s="255" t="s">
        <v>8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142</v>
      </c>
      <c r="BM173" s="255" t="s">
        <v>320</v>
      </c>
    </row>
    <row r="174" spans="1:65" s="2" customFormat="1" ht="16.5" customHeight="1">
      <c r="A174" s="37"/>
      <c r="B174" s="38"/>
      <c r="C174" s="243" t="s">
        <v>368</v>
      </c>
      <c r="D174" s="243" t="s">
        <v>138</v>
      </c>
      <c r="E174" s="244" t="s">
        <v>1457</v>
      </c>
      <c r="F174" s="245" t="s">
        <v>1458</v>
      </c>
      <c r="G174" s="246" t="s">
        <v>238</v>
      </c>
      <c r="H174" s="247">
        <v>18</v>
      </c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142</v>
      </c>
      <c r="AT174" s="255" t="s">
        <v>138</v>
      </c>
      <c r="AU174" s="255" t="s">
        <v>8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142</v>
      </c>
      <c r="BM174" s="255" t="s">
        <v>328</v>
      </c>
    </row>
    <row r="175" spans="1:65" s="2" customFormat="1" ht="16.5" customHeight="1">
      <c r="A175" s="37"/>
      <c r="B175" s="38"/>
      <c r="C175" s="243" t="s">
        <v>356</v>
      </c>
      <c r="D175" s="243" t="s">
        <v>138</v>
      </c>
      <c r="E175" s="244" t="s">
        <v>1459</v>
      </c>
      <c r="F175" s="245" t="s">
        <v>1460</v>
      </c>
      <c r="G175" s="246" t="s">
        <v>238</v>
      </c>
      <c r="H175" s="247">
        <v>25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142</v>
      </c>
      <c r="AT175" s="255" t="s">
        <v>138</v>
      </c>
      <c r="AU175" s="255" t="s">
        <v>8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142</v>
      </c>
      <c r="BM175" s="255" t="s">
        <v>642</v>
      </c>
    </row>
    <row r="176" spans="1:63" s="12" customFormat="1" ht="25.9" customHeight="1">
      <c r="A176" s="12"/>
      <c r="B176" s="227"/>
      <c r="C176" s="228"/>
      <c r="D176" s="229" t="s">
        <v>75</v>
      </c>
      <c r="E176" s="230" t="s">
        <v>809</v>
      </c>
      <c r="F176" s="230" t="s">
        <v>1166</v>
      </c>
      <c r="G176" s="228"/>
      <c r="H176" s="228"/>
      <c r="I176" s="231"/>
      <c r="J176" s="232">
        <f>BK176</f>
        <v>0</v>
      </c>
      <c r="K176" s="228"/>
      <c r="L176" s="233"/>
      <c r="M176" s="234"/>
      <c r="N176" s="235"/>
      <c r="O176" s="235"/>
      <c r="P176" s="236">
        <f>P177</f>
        <v>0</v>
      </c>
      <c r="Q176" s="235"/>
      <c r="R176" s="236">
        <f>R177</f>
        <v>0</v>
      </c>
      <c r="S176" s="235"/>
      <c r="T176" s="237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8" t="s">
        <v>8</v>
      </c>
      <c r="AT176" s="239" t="s">
        <v>75</v>
      </c>
      <c r="AU176" s="239" t="s">
        <v>76</v>
      </c>
      <c r="AY176" s="238" t="s">
        <v>135</v>
      </c>
      <c r="BK176" s="240">
        <f>BK177</f>
        <v>0</v>
      </c>
    </row>
    <row r="177" spans="1:65" s="2" customFormat="1" ht="16.5" customHeight="1">
      <c r="A177" s="37"/>
      <c r="B177" s="38"/>
      <c r="C177" s="243" t="s">
        <v>270</v>
      </c>
      <c r="D177" s="243" t="s">
        <v>138</v>
      </c>
      <c r="E177" s="244" t="s">
        <v>1461</v>
      </c>
      <c r="F177" s="245" t="s">
        <v>1168</v>
      </c>
      <c r="G177" s="246" t="s">
        <v>379</v>
      </c>
      <c r="H177" s="247">
        <v>2.1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650</v>
      </c>
    </row>
    <row r="178" spans="1:63" s="12" customFormat="1" ht="25.9" customHeight="1">
      <c r="A178" s="12"/>
      <c r="B178" s="227"/>
      <c r="C178" s="228"/>
      <c r="D178" s="229" t="s">
        <v>75</v>
      </c>
      <c r="E178" s="230" t="s">
        <v>1170</v>
      </c>
      <c r="F178" s="230" t="s">
        <v>1171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SUM(P179:P191)</f>
        <v>0</v>
      </c>
      <c r="Q178" s="235"/>
      <c r="R178" s="236">
        <f>SUM(R179:R191)</f>
        <v>0</v>
      </c>
      <c r="S178" s="235"/>
      <c r="T178" s="237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8</v>
      </c>
      <c r="AT178" s="239" t="s">
        <v>75</v>
      </c>
      <c r="AU178" s="239" t="s">
        <v>76</v>
      </c>
      <c r="AY178" s="238" t="s">
        <v>135</v>
      </c>
      <c r="BK178" s="240">
        <f>SUM(BK179:BK191)</f>
        <v>0</v>
      </c>
    </row>
    <row r="179" spans="1:65" s="2" customFormat="1" ht="16.5" customHeight="1">
      <c r="A179" s="37"/>
      <c r="B179" s="38"/>
      <c r="C179" s="243" t="s">
        <v>849</v>
      </c>
      <c r="D179" s="243" t="s">
        <v>138</v>
      </c>
      <c r="E179" s="244" t="s">
        <v>1462</v>
      </c>
      <c r="F179" s="245" t="s">
        <v>1173</v>
      </c>
      <c r="G179" s="246" t="s">
        <v>379</v>
      </c>
      <c r="H179" s="247">
        <v>1.08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142</v>
      </c>
      <c r="AT179" s="255" t="s">
        <v>138</v>
      </c>
      <c r="AU179" s="255" t="s">
        <v>8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142</v>
      </c>
      <c r="BM179" s="255" t="s">
        <v>658</v>
      </c>
    </row>
    <row r="180" spans="1:65" s="2" customFormat="1" ht="16.5" customHeight="1">
      <c r="A180" s="37"/>
      <c r="B180" s="38"/>
      <c r="C180" s="243" t="s">
        <v>853</v>
      </c>
      <c r="D180" s="243" t="s">
        <v>138</v>
      </c>
      <c r="E180" s="244" t="s">
        <v>1463</v>
      </c>
      <c r="F180" s="245" t="s">
        <v>1176</v>
      </c>
      <c r="G180" s="246" t="s">
        <v>379</v>
      </c>
      <c r="H180" s="247">
        <v>1.08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416</v>
      </c>
    </row>
    <row r="181" spans="1:65" s="2" customFormat="1" ht="16.5" customHeight="1">
      <c r="A181" s="37"/>
      <c r="B181" s="38"/>
      <c r="C181" s="243" t="s">
        <v>857</v>
      </c>
      <c r="D181" s="243" t="s">
        <v>138</v>
      </c>
      <c r="E181" s="244" t="s">
        <v>1464</v>
      </c>
      <c r="F181" s="245" t="s">
        <v>1179</v>
      </c>
      <c r="G181" s="246" t="s">
        <v>379</v>
      </c>
      <c r="H181" s="247">
        <v>1.08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673</v>
      </c>
    </row>
    <row r="182" spans="1:65" s="2" customFormat="1" ht="16.5" customHeight="1">
      <c r="A182" s="37"/>
      <c r="B182" s="38"/>
      <c r="C182" s="243" t="s">
        <v>861</v>
      </c>
      <c r="D182" s="243" t="s">
        <v>138</v>
      </c>
      <c r="E182" s="244" t="s">
        <v>1465</v>
      </c>
      <c r="F182" s="245" t="s">
        <v>1182</v>
      </c>
      <c r="G182" s="246" t="s">
        <v>379</v>
      </c>
      <c r="H182" s="247">
        <v>12.036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681</v>
      </c>
    </row>
    <row r="183" spans="1:65" s="2" customFormat="1" ht="16.5" customHeight="1">
      <c r="A183" s="37"/>
      <c r="B183" s="38"/>
      <c r="C183" s="243" t="s">
        <v>865</v>
      </c>
      <c r="D183" s="243" t="s">
        <v>138</v>
      </c>
      <c r="E183" s="244" t="s">
        <v>1466</v>
      </c>
      <c r="F183" s="245" t="s">
        <v>1185</v>
      </c>
      <c r="G183" s="246" t="s">
        <v>379</v>
      </c>
      <c r="H183" s="247">
        <v>1.08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689</v>
      </c>
    </row>
    <row r="184" spans="1:65" s="2" customFormat="1" ht="16.5" customHeight="1">
      <c r="A184" s="37"/>
      <c r="B184" s="38"/>
      <c r="C184" s="243" t="s">
        <v>869</v>
      </c>
      <c r="D184" s="243" t="s">
        <v>138</v>
      </c>
      <c r="E184" s="244" t="s">
        <v>1467</v>
      </c>
      <c r="F184" s="245" t="s">
        <v>1188</v>
      </c>
      <c r="G184" s="246" t="s">
        <v>379</v>
      </c>
      <c r="H184" s="247">
        <v>5.351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142</v>
      </c>
      <c r="AT184" s="255" t="s">
        <v>138</v>
      </c>
      <c r="AU184" s="255" t="s">
        <v>8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142</v>
      </c>
      <c r="BM184" s="255" t="s">
        <v>697</v>
      </c>
    </row>
    <row r="185" spans="1:65" s="2" customFormat="1" ht="16.5" customHeight="1">
      <c r="A185" s="37"/>
      <c r="B185" s="38"/>
      <c r="C185" s="243" t="s">
        <v>873</v>
      </c>
      <c r="D185" s="243" t="s">
        <v>138</v>
      </c>
      <c r="E185" s="244" t="s">
        <v>1468</v>
      </c>
      <c r="F185" s="245" t="s">
        <v>1191</v>
      </c>
      <c r="G185" s="246" t="s">
        <v>379</v>
      </c>
      <c r="H185" s="247">
        <v>1.08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705</v>
      </c>
    </row>
    <row r="186" spans="1:65" s="2" customFormat="1" ht="16.5" customHeight="1">
      <c r="A186" s="37"/>
      <c r="B186" s="38"/>
      <c r="C186" s="243" t="s">
        <v>845</v>
      </c>
      <c r="D186" s="243" t="s">
        <v>138</v>
      </c>
      <c r="E186" s="244" t="s">
        <v>1469</v>
      </c>
      <c r="F186" s="245" t="s">
        <v>1194</v>
      </c>
      <c r="G186" s="246" t="s">
        <v>379</v>
      </c>
      <c r="H186" s="247">
        <v>1.08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142</v>
      </c>
      <c r="AT186" s="255" t="s">
        <v>138</v>
      </c>
      <c r="AU186" s="255" t="s">
        <v>8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142</v>
      </c>
      <c r="BM186" s="255" t="s">
        <v>713</v>
      </c>
    </row>
    <row r="187" spans="1:65" s="2" customFormat="1" ht="16.5" customHeight="1">
      <c r="A187" s="37"/>
      <c r="B187" s="38"/>
      <c r="C187" s="243" t="s">
        <v>825</v>
      </c>
      <c r="D187" s="243" t="s">
        <v>138</v>
      </c>
      <c r="E187" s="244" t="s">
        <v>1470</v>
      </c>
      <c r="F187" s="245" t="s">
        <v>1471</v>
      </c>
      <c r="G187" s="246" t="s">
        <v>379</v>
      </c>
      <c r="H187" s="247">
        <v>0.2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723</v>
      </c>
    </row>
    <row r="188" spans="1:65" s="2" customFormat="1" ht="16.5" customHeight="1">
      <c r="A188" s="37"/>
      <c r="B188" s="38"/>
      <c r="C188" s="243" t="s">
        <v>829</v>
      </c>
      <c r="D188" s="243" t="s">
        <v>138</v>
      </c>
      <c r="E188" s="244" t="s">
        <v>1472</v>
      </c>
      <c r="F188" s="245" t="s">
        <v>1473</v>
      </c>
      <c r="G188" s="246" t="s">
        <v>379</v>
      </c>
      <c r="H188" s="247">
        <v>0.065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731</v>
      </c>
    </row>
    <row r="189" spans="1:65" s="2" customFormat="1" ht="16.5" customHeight="1">
      <c r="A189" s="37"/>
      <c r="B189" s="38"/>
      <c r="C189" s="243" t="s">
        <v>833</v>
      </c>
      <c r="D189" s="243" t="s">
        <v>138</v>
      </c>
      <c r="E189" s="244" t="s">
        <v>1474</v>
      </c>
      <c r="F189" s="245" t="s">
        <v>1475</v>
      </c>
      <c r="G189" s="246" t="s">
        <v>379</v>
      </c>
      <c r="H189" s="247">
        <v>0.15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739</v>
      </c>
    </row>
    <row r="190" spans="1:65" s="2" customFormat="1" ht="16.5" customHeight="1">
      <c r="A190" s="37"/>
      <c r="B190" s="38"/>
      <c r="C190" s="243" t="s">
        <v>837</v>
      </c>
      <c r="D190" s="243" t="s">
        <v>138</v>
      </c>
      <c r="E190" s="244" t="s">
        <v>1476</v>
      </c>
      <c r="F190" s="245" t="s">
        <v>1477</v>
      </c>
      <c r="G190" s="246" t="s">
        <v>379</v>
      </c>
      <c r="H190" s="247">
        <v>0.15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747</v>
      </c>
    </row>
    <row r="191" spans="1:65" s="2" customFormat="1" ht="16.5" customHeight="1">
      <c r="A191" s="37"/>
      <c r="B191" s="38"/>
      <c r="C191" s="243" t="s">
        <v>841</v>
      </c>
      <c r="D191" s="243" t="s">
        <v>138</v>
      </c>
      <c r="E191" s="244" t="s">
        <v>1478</v>
      </c>
      <c r="F191" s="245" t="s">
        <v>1479</v>
      </c>
      <c r="G191" s="246" t="s">
        <v>379</v>
      </c>
      <c r="H191" s="247">
        <v>0.03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755</v>
      </c>
    </row>
    <row r="192" spans="1:63" s="12" customFormat="1" ht="25.9" customHeight="1">
      <c r="A192" s="12"/>
      <c r="B192" s="227"/>
      <c r="C192" s="228"/>
      <c r="D192" s="229" t="s">
        <v>75</v>
      </c>
      <c r="E192" s="230" t="s">
        <v>1199</v>
      </c>
      <c r="F192" s="230" t="s">
        <v>1200</v>
      </c>
      <c r="G192" s="228"/>
      <c r="H192" s="228"/>
      <c r="I192" s="231"/>
      <c r="J192" s="232">
        <f>BK192</f>
        <v>0</v>
      </c>
      <c r="K192" s="228"/>
      <c r="L192" s="233"/>
      <c r="M192" s="234"/>
      <c r="N192" s="235"/>
      <c r="O192" s="235"/>
      <c r="P192" s="236">
        <f>SUM(P193:P197)</f>
        <v>0</v>
      </c>
      <c r="Q192" s="235"/>
      <c r="R192" s="236">
        <f>SUM(R193:R197)</f>
        <v>0</v>
      </c>
      <c r="S192" s="235"/>
      <c r="T192" s="237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8" t="s">
        <v>8</v>
      </c>
      <c r="AT192" s="239" t="s">
        <v>75</v>
      </c>
      <c r="AU192" s="239" t="s">
        <v>76</v>
      </c>
      <c r="AY192" s="238" t="s">
        <v>135</v>
      </c>
      <c r="BK192" s="240">
        <f>SUM(BK193:BK197)</f>
        <v>0</v>
      </c>
    </row>
    <row r="193" spans="1:65" s="2" customFormat="1" ht="16.5" customHeight="1">
      <c r="A193" s="37"/>
      <c r="B193" s="38"/>
      <c r="C193" s="243" t="s">
        <v>877</v>
      </c>
      <c r="D193" s="243" t="s">
        <v>138</v>
      </c>
      <c r="E193" s="244" t="s">
        <v>1480</v>
      </c>
      <c r="F193" s="245" t="s">
        <v>1481</v>
      </c>
      <c r="G193" s="246" t="s">
        <v>1203</v>
      </c>
      <c r="H193" s="247">
        <v>1</v>
      </c>
      <c r="I193" s="248"/>
      <c r="J193" s="249">
        <f>ROUND(I193*H193,0)</f>
        <v>0</v>
      </c>
      <c r="K193" s="250"/>
      <c r="L193" s="43"/>
      <c r="M193" s="251" t="s">
        <v>1</v>
      </c>
      <c r="N193" s="252" t="s">
        <v>41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142</v>
      </c>
      <c r="AT193" s="255" t="s">
        <v>138</v>
      </c>
      <c r="AU193" s="255" t="s">
        <v>8</v>
      </c>
      <c r="AY193" s="16" t="s">
        <v>135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</v>
      </c>
      <c r="BK193" s="256">
        <f>ROUND(I193*H193,0)</f>
        <v>0</v>
      </c>
      <c r="BL193" s="16" t="s">
        <v>142</v>
      </c>
      <c r="BM193" s="255" t="s">
        <v>763</v>
      </c>
    </row>
    <row r="194" spans="1:65" s="2" customFormat="1" ht="16.5" customHeight="1">
      <c r="A194" s="37"/>
      <c r="B194" s="38"/>
      <c r="C194" s="243" t="s">
        <v>881</v>
      </c>
      <c r="D194" s="243" t="s">
        <v>138</v>
      </c>
      <c r="E194" s="244" t="s">
        <v>1482</v>
      </c>
      <c r="F194" s="245" t="s">
        <v>1202</v>
      </c>
      <c r="G194" s="246" t="s">
        <v>1203</v>
      </c>
      <c r="H194" s="247">
        <v>1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142</v>
      </c>
      <c r="AT194" s="255" t="s">
        <v>138</v>
      </c>
      <c r="AU194" s="255" t="s">
        <v>8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142</v>
      </c>
      <c r="BM194" s="255" t="s">
        <v>771</v>
      </c>
    </row>
    <row r="195" spans="1:65" s="2" customFormat="1" ht="16.5" customHeight="1">
      <c r="A195" s="37"/>
      <c r="B195" s="38"/>
      <c r="C195" s="243" t="s">
        <v>885</v>
      </c>
      <c r="D195" s="243" t="s">
        <v>138</v>
      </c>
      <c r="E195" s="244" t="s">
        <v>1483</v>
      </c>
      <c r="F195" s="245" t="s">
        <v>1206</v>
      </c>
      <c r="G195" s="246" t="s">
        <v>1203</v>
      </c>
      <c r="H195" s="247">
        <v>1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142</v>
      </c>
      <c r="AT195" s="255" t="s">
        <v>138</v>
      </c>
      <c r="AU195" s="255" t="s">
        <v>8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142</v>
      </c>
      <c r="BM195" s="255" t="s">
        <v>779</v>
      </c>
    </row>
    <row r="196" spans="1:65" s="2" customFormat="1" ht="16.5" customHeight="1">
      <c r="A196" s="37"/>
      <c r="B196" s="38"/>
      <c r="C196" s="243" t="s">
        <v>889</v>
      </c>
      <c r="D196" s="243" t="s">
        <v>138</v>
      </c>
      <c r="E196" s="244" t="s">
        <v>1484</v>
      </c>
      <c r="F196" s="245" t="s">
        <v>1209</v>
      </c>
      <c r="G196" s="246" t="s">
        <v>1203</v>
      </c>
      <c r="H196" s="247">
        <v>1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142</v>
      </c>
      <c r="AT196" s="255" t="s">
        <v>138</v>
      </c>
      <c r="AU196" s="255" t="s">
        <v>8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142</v>
      </c>
      <c r="BM196" s="255" t="s">
        <v>789</v>
      </c>
    </row>
    <row r="197" spans="1:65" s="2" customFormat="1" ht="16.5" customHeight="1">
      <c r="A197" s="37"/>
      <c r="B197" s="38"/>
      <c r="C197" s="243" t="s">
        <v>894</v>
      </c>
      <c r="D197" s="243" t="s">
        <v>138</v>
      </c>
      <c r="E197" s="244" t="s">
        <v>1485</v>
      </c>
      <c r="F197" s="245" t="s">
        <v>1212</v>
      </c>
      <c r="G197" s="246" t="s">
        <v>1203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142</v>
      </c>
      <c r="AT197" s="255" t="s">
        <v>138</v>
      </c>
      <c r="AU197" s="255" t="s">
        <v>8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142</v>
      </c>
      <c r="BM197" s="255" t="s">
        <v>797</v>
      </c>
    </row>
    <row r="198" spans="1:63" s="12" customFormat="1" ht="25.9" customHeight="1">
      <c r="A198" s="12"/>
      <c r="B198" s="227"/>
      <c r="C198" s="228"/>
      <c r="D198" s="229" t="s">
        <v>75</v>
      </c>
      <c r="E198" s="230" t="s">
        <v>462</v>
      </c>
      <c r="F198" s="230" t="s">
        <v>463</v>
      </c>
      <c r="G198" s="228"/>
      <c r="H198" s="228"/>
      <c r="I198" s="231"/>
      <c r="J198" s="232">
        <f>BK198</f>
        <v>0</v>
      </c>
      <c r="K198" s="228"/>
      <c r="L198" s="233"/>
      <c r="M198" s="234"/>
      <c r="N198" s="235"/>
      <c r="O198" s="235"/>
      <c r="P198" s="236">
        <f>SUM(P199:P211)</f>
        <v>0</v>
      </c>
      <c r="Q198" s="235"/>
      <c r="R198" s="236">
        <f>SUM(R199:R211)</f>
        <v>0</v>
      </c>
      <c r="S198" s="235"/>
      <c r="T198" s="237">
        <f>SUM(T199:T211)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85</v>
      </c>
      <c r="AT198" s="239" t="s">
        <v>75</v>
      </c>
      <c r="AU198" s="239" t="s">
        <v>76</v>
      </c>
      <c r="AY198" s="238" t="s">
        <v>135</v>
      </c>
      <c r="BK198" s="240">
        <f>SUM(BK199:BK211)</f>
        <v>0</v>
      </c>
    </row>
    <row r="199" spans="1:65" s="2" customFormat="1" ht="16.5" customHeight="1">
      <c r="A199" s="37"/>
      <c r="B199" s="38"/>
      <c r="C199" s="243" t="s">
        <v>662</v>
      </c>
      <c r="D199" s="243" t="s">
        <v>138</v>
      </c>
      <c r="E199" s="244" t="s">
        <v>1486</v>
      </c>
      <c r="F199" s="245" t="s">
        <v>1487</v>
      </c>
      <c r="G199" s="246" t="s">
        <v>244</v>
      </c>
      <c r="H199" s="247">
        <v>29.7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179</v>
      </c>
      <c r="AT199" s="255" t="s">
        <v>138</v>
      </c>
      <c r="AU199" s="255" t="s">
        <v>8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179</v>
      </c>
      <c r="BM199" s="255" t="s">
        <v>805</v>
      </c>
    </row>
    <row r="200" spans="1:65" s="2" customFormat="1" ht="16.5" customHeight="1">
      <c r="A200" s="37"/>
      <c r="B200" s="38"/>
      <c r="C200" s="243" t="s">
        <v>416</v>
      </c>
      <c r="D200" s="243" t="s">
        <v>138</v>
      </c>
      <c r="E200" s="244" t="s">
        <v>1488</v>
      </c>
      <c r="F200" s="245" t="s">
        <v>1489</v>
      </c>
      <c r="G200" s="246" t="s">
        <v>238</v>
      </c>
      <c r="H200" s="247">
        <v>44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179</v>
      </c>
      <c r="AT200" s="255" t="s">
        <v>138</v>
      </c>
      <c r="AU200" s="255" t="s">
        <v>8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179</v>
      </c>
      <c r="BM200" s="255" t="s">
        <v>813</v>
      </c>
    </row>
    <row r="201" spans="1:65" s="2" customFormat="1" ht="16.5" customHeight="1">
      <c r="A201" s="37"/>
      <c r="B201" s="38"/>
      <c r="C201" s="243" t="s">
        <v>669</v>
      </c>
      <c r="D201" s="243" t="s">
        <v>138</v>
      </c>
      <c r="E201" s="244" t="s">
        <v>1490</v>
      </c>
      <c r="F201" s="245" t="s">
        <v>1491</v>
      </c>
      <c r="G201" s="246" t="s">
        <v>238</v>
      </c>
      <c r="H201" s="247">
        <v>22</v>
      </c>
      <c r="I201" s="248"/>
      <c r="J201" s="249">
        <f>ROUND(I201*H201,0)</f>
        <v>0</v>
      </c>
      <c r="K201" s="250"/>
      <c r="L201" s="43"/>
      <c r="M201" s="251" t="s">
        <v>1</v>
      </c>
      <c r="N201" s="252" t="s">
        <v>41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179</v>
      </c>
      <c r="AT201" s="255" t="s">
        <v>138</v>
      </c>
      <c r="AU201" s="255" t="s">
        <v>8</v>
      </c>
      <c r="AY201" s="16" t="s">
        <v>135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</v>
      </c>
      <c r="BK201" s="256">
        <f>ROUND(I201*H201,0)</f>
        <v>0</v>
      </c>
      <c r="BL201" s="16" t="s">
        <v>179</v>
      </c>
      <c r="BM201" s="255" t="s">
        <v>821</v>
      </c>
    </row>
    <row r="202" spans="1:65" s="2" customFormat="1" ht="21.75" customHeight="1">
      <c r="A202" s="37"/>
      <c r="B202" s="38"/>
      <c r="C202" s="243" t="s">
        <v>275</v>
      </c>
      <c r="D202" s="243" t="s">
        <v>138</v>
      </c>
      <c r="E202" s="244" t="s">
        <v>1492</v>
      </c>
      <c r="F202" s="245" t="s">
        <v>1493</v>
      </c>
      <c r="G202" s="246" t="s">
        <v>238</v>
      </c>
      <c r="H202" s="247">
        <v>9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829</v>
      </c>
    </row>
    <row r="203" spans="1:65" s="2" customFormat="1" ht="21.75" customHeight="1">
      <c r="A203" s="37"/>
      <c r="B203" s="38"/>
      <c r="C203" s="243" t="s">
        <v>279</v>
      </c>
      <c r="D203" s="243" t="s">
        <v>138</v>
      </c>
      <c r="E203" s="244" t="s">
        <v>1494</v>
      </c>
      <c r="F203" s="245" t="s">
        <v>1495</v>
      </c>
      <c r="G203" s="246" t="s">
        <v>238</v>
      </c>
      <c r="H203" s="247">
        <v>12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837</v>
      </c>
    </row>
    <row r="204" spans="1:65" s="2" customFormat="1" ht="16.5" customHeight="1">
      <c r="A204" s="37"/>
      <c r="B204" s="38"/>
      <c r="C204" s="243" t="s">
        <v>316</v>
      </c>
      <c r="D204" s="243" t="s">
        <v>138</v>
      </c>
      <c r="E204" s="244" t="s">
        <v>1496</v>
      </c>
      <c r="F204" s="245" t="s">
        <v>1497</v>
      </c>
      <c r="G204" s="246" t="s">
        <v>238</v>
      </c>
      <c r="H204" s="247">
        <v>12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845</v>
      </c>
    </row>
    <row r="205" spans="1:65" s="2" customFormat="1" ht="16.5" customHeight="1">
      <c r="A205" s="37"/>
      <c r="B205" s="38"/>
      <c r="C205" s="243" t="s">
        <v>320</v>
      </c>
      <c r="D205" s="243" t="s">
        <v>138</v>
      </c>
      <c r="E205" s="244" t="s">
        <v>1498</v>
      </c>
      <c r="F205" s="245" t="s">
        <v>1499</v>
      </c>
      <c r="G205" s="246" t="s">
        <v>238</v>
      </c>
      <c r="H205" s="247">
        <v>9</v>
      </c>
      <c r="I205" s="248"/>
      <c r="J205" s="249">
        <f>ROUND(I205*H205,0)</f>
        <v>0</v>
      </c>
      <c r="K205" s="250"/>
      <c r="L205" s="43"/>
      <c r="M205" s="251" t="s">
        <v>1</v>
      </c>
      <c r="N205" s="252" t="s">
        <v>41</v>
      </c>
      <c r="O205" s="90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179</v>
      </c>
      <c r="AT205" s="255" t="s">
        <v>138</v>
      </c>
      <c r="AU205" s="255" t="s">
        <v>8</v>
      </c>
      <c r="AY205" s="16" t="s">
        <v>135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</v>
      </c>
      <c r="BK205" s="256">
        <f>ROUND(I205*H205,0)</f>
        <v>0</v>
      </c>
      <c r="BL205" s="16" t="s">
        <v>179</v>
      </c>
      <c r="BM205" s="255" t="s">
        <v>853</v>
      </c>
    </row>
    <row r="206" spans="1:65" s="2" customFormat="1" ht="16.5" customHeight="1">
      <c r="A206" s="37"/>
      <c r="B206" s="38"/>
      <c r="C206" s="243" t="s">
        <v>328</v>
      </c>
      <c r="D206" s="243" t="s">
        <v>138</v>
      </c>
      <c r="E206" s="244" t="s">
        <v>1500</v>
      </c>
      <c r="F206" s="245" t="s">
        <v>1501</v>
      </c>
      <c r="G206" s="246" t="s">
        <v>238</v>
      </c>
      <c r="H206" s="247">
        <v>22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861</v>
      </c>
    </row>
    <row r="207" spans="1:65" s="2" customFormat="1" ht="16.5" customHeight="1">
      <c r="A207" s="37"/>
      <c r="B207" s="38"/>
      <c r="C207" s="243" t="s">
        <v>636</v>
      </c>
      <c r="D207" s="243" t="s">
        <v>138</v>
      </c>
      <c r="E207" s="244" t="s">
        <v>1502</v>
      </c>
      <c r="F207" s="245" t="s">
        <v>1503</v>
      </c>
      <c r="G207" s="246" t="s">
        <v>238</v>
      </c>
      <c r="H207" s="247">
        <v>22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869</v>
      </c>
    </row>
    <row r="208" spans="1:65" s="2" customFormat="1" ht="21.75" customHeight="1">
      <c r="A208" s="37"/>
      <c r="B208" s="38"/>
      <c r="C208" s="243" t="s">
        <v>650</v>
      </c>
      <c r="D208" s="243" t="s">
        <v>138</v>
      </c>
      <c r="E208" s="244" t="s">
        <v>1504</v>
      </c>
      <c r="F208" s="245" t="s">
        <v>1505</v>
      </c>
      <c r="G208" s="246" t="s">
        <v>238</v>
      </c>
      <c r="H208" s="247">
        <v>22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877</v>
      </c>
    </row>
    <row r="209" spans="1:65" s="2" customFormat="1" ht="16.5" customHeight="1">
      <c r="A209" s="37"/>
      <c r="B209" s="38"/>
      <c r="C209" s="243" t="s">
        <v>654</v>
      </c>
      <c r="D209" s="243" t="s">
        <v>138</v>
      </c>
      <c r="E209" s="244" t="s">
        <v>1506</v>
      </c>
      <c r="F209" s="245" t="s">
        <v>1507</v>
      </c>
      <c r="G209" s="246" t="s">
        <v>238</v>
      </c>
      <c r="H209" s="247">
        <v>22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885</v>
      </c>
    </row>
    <row r="210" spans="1:65" s="2" customFormat="1" ht="16.5" customHeight="1">
      <c r="A210" s="37"/>
      <c r="B210" s="38"/>
      <c r="C210" s="243" t="s">
        <v>658</v>
      </c>
      <c r="D210" s="243" t="s">
        <v>138</v>
      </c>
      <c r="E210" s="244" t="s">
        <v>1508</v>
      </c>
      <c r="F210" s="245" t="s">
        <v>1509</v>
      </c>
      <c r="G210" s="246" t="s">
        <v>238</v>
      </c>
      <c r="H210" s="247">
        <v>22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894</v>
      </c>
    </row>
    <row r="211" spans="1:65" s="2" customFormat="1" ht="16.5" customHeight="1">
      <c r="A211" s="37"/>
      <c r="B211" s="38"/>
      <c r="C211" s="243" t="s">
        <v>673</v>
      </c>
      <c r="D211" s="243" t="s">
        <v>138</v>
      </c>
      <c r="E211" s="244" t="s">
        <v>1510</v>
      </c>
      <c r="F211" s="245" t="s">
        <v>1511</v>
      </c>
      <c r="G211" s="246" t="s">
        <v>379</v>
      </c>
      <c r="H211" s="247">
        <v>0.23</v>
      </c>
      <c r="I211" s="248"/>
      <c r="J211" s="249">
        <f>ROUND(I211*H211,0)</f>
        <v>0</v>
      </c>
      <c r="K211" s="250"/>
      <c r="L211" s="43"/>
      <c r="M211" s="251" t="s">
        <v>1</v>
      </c>
      <c r="N211" s="252" t="s">
        <v>41</v>
      </c>
      <c r="O211" s="90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179</v>
      </c>
      <c r="AT211" s="255" t="s">
        <v>138</v>
      </c>
      <c r="AU211" s="255" t="s">
        <v>8</v>
      </c>
      <c r="AY211" s="16" t="s">
        <v>135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</v>
      </c>
      <c r="BK211" s="256">
        <f>ROUND(I211*H211,0)</f>
        <v>0</v>
      </c>
      <c r="BL211" s="16" t="s">
        <v>179</v>
      </c>
      <c r="BM211" s="255" t="s">
        <v>902</v>
      </c>
    </row>
    <row r="212" spans="1:63" s="12" customFormat="1" ht="25.9" customHeight="1">
      <c r="A212" s="12"/>
      <c r="B212" s="227"/>
      <c r="C212" s="228"/>
      <c r="D212" s="229" t="s">
        <v>75</v>
      </c>
      <c r="E212" s="230" t="s">
        <v>1512</v>
      </c>
      <c r="F212" s="230" t="s">
        <v>1513</v>
      </c>
      <c r="G212" s="228"/>
      <c r="H212" s="228"/>
      <c r="I212" s="231"/>
      <c r="J212" s="232">
        <f>BK212</f>
        <v>0</v>
      </c>
      <c r="K212" s="228"/>
      <c r="L212" s="233"/>
      <c r="M212" s="234"/>
      <c r="N212" s="235"/>
      <c r="O212" s="235"/>
      <c r="P212" s="236">
        <f>P213</f>
        <v>0</v>
      </c>
      <c r="Q212" s="235"/>
      <c r="R212" s="236">
        <f>R213</f>
        <v>0</v>
      </c>
      <c r="S212" s="235"/>
      <c r="T212" s="237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8" t="s">
        <v>85</v>
      </c>
      <c r="AT212" s="239" t="s">
        <v>75</v>
      </c>
      <c r="AU212" s="239" t="s">
        <v>76</v>
      </c>
      <c r="AY212" s="238" t="s">
        <v>135</v>
      </c>
      <c r="BK212" s="240">
        <f>BK213</f>
        <v>0</v>
      </c>
    </row>
    <row r="213" spans="1:65" s="2" customFormat="1" ht="16.5" customHeight="1">
      <c r="A213" s="37"/>
      <c r="B213" s="38"/>
      <c r="C213" s="243" t="s">
        <v>689</v>
      </c>
      <c r="D213" s="243" t="s">
        <v>138</v>
      </c>
      <c r="E213" s="244" t="s">
        <v>1514</v>
      </c>
      <c r="F213" s="245" t="s">
        <v>1515</v>
      </c>
      <c r="G213" s="246" t="s">
        <v>1093</v>
      </c>
      <c r="H213" s="247">
        <v>0.3</v>
      </c>
      <c r="I213" s="248"/>
      <c r="J213" s="249">
        <f>ROUND(I213*H213,0)</f>
        <v>0</v>
      </c>
      <c r="K213" s="250"/>
      <c r="L213" s="43"/>
      <c r="M213" s="251" t="s">
        <v>1</v>
      </c>
      <c r="N213" s="252" t="s">
        <v>41</v>
      </c>
      <c r="O213" s="90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179</v>
      </c>
      <c r="AT213" s="255" t="s">
        <v>138</v>
      </c>
      <c r="AU213" s="255" t="s">
        <v>8</v>
      </c>
      <c r="AY213" s="16" t="s">
        <v>135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</v>
      </c>
      <c r="BK213" s="256">
        <f>ROUND(I213*H213,0)</f>
        <v>0</v>
      </c>
      <c r="BL213" s="16" t="s">
        <v>179</v>
      </c>
      <c r="BM213" s="255" t="s">
        <v>910</v>
      </c>
    </row>
    <row r="214" spans="1:63" s="12" customFormat="1" ht="25.9" customHeight="1">
      <c r="A214" s="12"/>
      <c r="B214" s="227"/>
      <c r="C214" s="228"/>
      <c r="D214" s="229" t="s">
        <v>75</v>
      </c>
      <c r="E214" s="230" t="s">
        <v>1225</v>
      </c>
      <c r="F214" s="230" t="s">
        <v>1226</v>
      </c>
      <c r="G214" s="228"/>
      <c r="H214" s="228"/>
      <c r="I214" s="231"/>
      <c r="J214" s="232">
        <f>BK214</f>
        <v>0</v>
      </c>
      <c r="K214" s="228"/>
      <c r="L214" s="233"/>
      <c r="M214" s="234"/>
      <c r="N214" s="235"/>
      <c r="O214" s="235"/>
      <c r="P214" s="236">
        <f>SUM(P215:P217)</f>
        <v>0</v>
      </c>
      <c r="Q214" s="235"/>
      <c r="R214" s="236">
        <f>SUM(R215:R217)</f>
        <v>0</v>
      </c>
      <c r="S214" s="235"/>
      <c r="T214" s="237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85</v>
      </c>
      <c r="AT214" s="239" t="s">
        <v>75</v>
      </c>
      <c r="AU214" s="239" t="s">
        <v>76</v>
      </c>
      <c r="AY214" s="238" t="s">
        <v>135</v>
      </c>
      <c r="BK214" s="240">
        <f>SUM(BK215:BK217)</f>
        <v>0</v>
      </c>
    </row>
    <row r="215" spans="1:65" s="2" customFormat="1" ht="16.5" customHeight="1">
      <c r="A215" s="37"/>
      <c r="B215" s="38"/>
      <c r="C215" s="243" t="s">
        <v>697</v>
      </c>
      <c r="D215" s="243" t="s">
        <v>138</v>
      </c>
      <c r="E215" s="244" t="s">
        <v>1516</v>
      </c>
      <c r="F215" s="245" t="s">
        <v>1517</v>
      </c>
      <c r="G215" s="246" t="s">
        <v>141</v>
      </c>
      <c r="H215" s="247">
        <v>7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918</v>
      </c>
    </row>
    <row r="216" spans="1:65" s="2" customFormat="1" ht="16.5" customHeight="1">
      <c r="A216" s="37"/>
      <c r="B216" s="38"/>
      <c r="C216" s="243" t="s">
        <v>693</v>
      </c>
      <c r="D216" s="243" t="s">
        <v>138</v>
      </c>
      <c r="E216" s="244" t="s">
        <v>1518</v>
      </c>
      <c r="F216" s="245" t="s">
        <v>1519</v>
      </c>
      <c r="G216" s="246" t="s">
        <v>141</v>
      </c>
      <c r="H216" s="247">
        <v>1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928</v>
      </c>
    </row>
    <row r="217" spans="1:65" s="2" customFormat="1" ht="16.5" customHeight="1">
      <c r="A217" s="37"/>
      <c r="B217" s="38"/>
      <c r="C217" s="243" t="s">
        <v>701</v>
      </c>
      <c r="D217" s="243" t="s">
        <v>138</v>
      </c>
      <c r="E217" s="244" t="s">
        <v>1520</v>
      </c>
      <c r="F217" s="245" t="s">
        <v>1241</v>
      </c>
      <c r="G217" s="246" t="s">
        <v>379</v>
      </c>
      <c r="H217" s="247">
        <v>0.048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936</v>
      </c>
    </row>
    <row r="218" spans="1:63" s="12" customFormat="1" ht="25.9" customHeight="1">
      <c r="A218" s="12"/>
      <c r="B218" s="227"/>
      <c r="C218" s="228"/>
      <c r="D218" s="229" t="s">
        <v>75</v>
      </c>
      <c r="E218" s="230" t="s">
        <v>1521</v>
      </c>
      <c r="F218" s="230" t="s">
        <v>1522</v>
      </c>
      <c r="G218" s="228"/>
      <c r="H218" s="228"/>
      <c r="I218" s="231"/>
      <c r="J218" s="232">
        <f>BK218</f>
        <v>0</v>
      </c>
      <c r="K218" s="228"/>
      <c r="L218" s="233"/>
      <c r="M218" s="234"/>
      <c r="N218" s="235"/>
      <c r="O218" s="235"/>
      <c r="P218" s="236">
        <f>P219</f>
        <v>0</v>
      </c>
      <c r="Q218" s="235"/>
      <c r="R218" s="236">
        <f>R219</f>
        <v>0</v>
      </c>
      <c r="S218" s="235"/>
      <c r="T218" s="237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85</v>
      </c>
      <c r="AT218" s="239" t="s">
        <v>75</v>
      </c>
      <c r="AU218" s="239" t="s">
        <v>76</v>
      </c>
      <c r="AY218" s="238" t="s">
        <v>135</v>
      </c>
      <c r="BK218" s="240">
        <f>BK219</f>
        <v>0</v>
      </c>
    </row>
    <row r="219" spans="1:65" s="2" customFormat="1" ht="21.75" customHeight="1">
      <c r="A219" s="37"/>
      <c r="B219" s="38"/>
      <c r="C219" s="243" t="s">
        <v>705</v>
      </c>
      <c r="D219" s="243" t="s">
        <v>138</v>
      </c>
      <c r="E219" s="244" t="s">
        <v>1523</v>
      </c>
      <c r="F219" s="245" t="s">
        <v>1524</v>
      </c>
      <c r="G219" s="246" t="s">
        <v>238</v>
      </c>
      <c r="H219" s="247">
        <v>3</v>
      </c>
      <c r="I219" s="248"/>
      <c r="J219" s="249">
        <f>ROUND(I219*H219,0)</f>
        <v>0</v>
      </c>
      <c r="K219" s="250"/>
      <c r="L219" s="43"/>
      <c r="M219" s="251" t="s">
        <v>1</v>
      </c>
      <c r="N219" s="252" t="s">
        <v>41</v>
      </c>
      <c r="O219" s="90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179</v>
      </c>
      <c r="AT219" s="255" t="s">
        <v>138</v>
      </c>
      <c r="AU219" s="255" t="s">
        <v>8</v>
      </c>
      <c r="AY219" s="16" t="s">
        <v>135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</v>
      </c>
      <c r="BK219" s="256">
        <f>ROUND(I219*H219,0)</f>
        <v>0</v>
      </c>
      <c r="BL219" s="16" t="s">
        <v>179</v>
      </c>
      <c r="BM219" s="255" t="s">
        <v>944</v>
      </c>
    </row>
    <row r="220" spans="1:63" s="12" customFormat="1" ht="25.9" customHeight="1">
      <c r="A220" s="12"/>
      <c r="B220" s="227"/>
      <c r="C220" s="228"/>
      <c r="D220" s="229" t="s">
        <v>75</v>
      </c>
      <c r="E220" s="230" t="s">
        <v>1525</v>
      </c>
      <c r="F220" s="230" t="s">
        <v>1526</v>
      </c>
      <c r="G220" s="228"/>
      <c r="H220" s="228"/>
      <c r="I220" s="231"/>
      <c r="J220" s="232">
        <f>BK220</f>
        <v>0</v>
      </c>
      <c r="K220" s="228"/>
      <c r="L220" s="233"/>
      <c r="M220" s="234"/>
      <c r="N220" s="235"/>
      <c r="O220" s="235"/>
      <c r="P220" s="236">
        <f>SUM(P221:P229)</f>
        <v>0</v>
      </c>
      <c r="Q220" s="235"/>
      <c r="R220" s="236">
        <f>SUM(R221:R229)</f>
        <v>0</v>
      </c>
      <c r="S220" s="235"/>
      <c r="T220" s="237">
        <f>SUM(T221:T229)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85</v>
      </c>
      <c r="AT220" s="239" t="s">
        <v>75</v>
      </c>
      <c r="AU220" s="239" t="s">
        <v>76</v>
      </c>
      <c r="AY220" s="238" t="s">
        <v>135</v>
      </c>
      <c r="BK220" s="240">
        <f>SUM(BK221:BK229)</f>
        <v>0</v>
      </c>
    </row>
    <row r="221" spans="1:65" s="2" customFormat="1" ht="44.25" customHeight="1">
      <c r="A221" s="37"/>
      <c r="B221" s="38"/>
      <c r="C221" s="243" t="s">
        <v>739</v>
      </c>
      <c r="D221" s="243" t="s">
        <v>138</v>
      </c>
      <c r="E221" s="244" t="s">
        <v>1527</v>
      </c>
      <c r="F221" s="245" t="s">
        <v>1528</v>
      </c>
      <c r="G221" s="246" t="s">
        <v>141</v>
      </c>
      <c r="H221" s="247">
        <v>5</v>
      </c>
      <c r="I221" s="248"/>
      <c r="J221" s="249">
        <f>ROUND(I221*H221,0)</f>
        <v>0</v>
      </c>
      <c r="K221" s="250"/>
      <c r="L221" s="43"/>
      <c r="M221" s="251" t="s">
        <v>1</v>
      </c>
      <c r="N221" s="252" t="s">
        <v>41</v>
      </c>
      <c r="O221" s="90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179</v>
      </c>
      <c r="AT221" s="255" t="s">
        <v>138</v>
      </c>
      <c r="AU221" s="255" t="s">
        <v>8</v>
      </c>
      <c r="AY221" s="16" t="s">
        <v>135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</v>
      </c>
      <c r="BK221" s="256">
        <f>ROUND(I221*H221,0)</f>
        <v>0</v>
      </c>
      <c r="BL221" s="16" t="s">
        <v>179</v>
      </c>
      <c r="BM221" s="255" t="s">
        <v>952</v>
      </c>
    </row>
    <row r="222" spans="1:65" s="2" customFormat="1" ht="44.25" customHeight="1">
      <c r="A222" s="37"/>
      <c r="B222" s="38"/>
      <c r="C222" s="243" t="s">
        <v>743</v>
      </c>
      <c r="D222" s="243" t="s">
        <v>138</v>
      </c>
      <c r="E222" s="244" t="s">
        <v>1529</v>
      </c>
      <c r="F222" s="245" t="s">
        <v>1530</v>
      </c>
      <c r="G222" s="246" t="s">
        <v>141</v>
      </c>
      <c r="H222" s="247">
        <v>1</v>
      </c>
      <c r="I222" s="248"/>
      <c r="J222" s="249">
        <f>ROUND(I222*H222,0)</f>
        <v>0</v>
      </c>
      <c r="K222" s="250"/>
      <c r="L222" s="43"/>
      <c r="M222" s="251" t="s">
        <v>1</v>
      </c>
      <c r="N222" s="252" t="s">
        <v>41</v>
      </c>
      <c r="O222" s="90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960</v>
      </c>
    </row>
    <row r="223" spans="1:65" s="2" customFormat="1" ht="21.75" customHeight="1">
      <c r="A223" s="37"/>
      <c r="B223" s="38"/>
      <c r="C223" s="243" t="s">
        <v>747</v>
      </c>
      <c r="D223" s="243" t="s">
        <v>138</v>
      </c>
      <c r="E223" s="244" t="s">
        <v>1531</v>
      </c>
      <c r="F223" s="245" t="s">
        <v>1532</v>
      </c>
      <c r="G223" s="246" t="s">
        <v>141</v>
      </c>
      <c r="H223" s="247">
        <v>1</v>
      </c>
      <c r="I223" s="248"/>
      <c r="J223" s="249">
        <f>ROUND(I223*H223,0)</f>
        <v>0</v>
      </c>
      <c r="K223" s="250"/>
      <c r="L223" s="43"/>
      <c r="M223" s="251" t="s">
        <v>1</v>
      </c>
      <c r="N223" s="252" t="s">
        <v>41</v>
      </c>
      <c r="O223" s="90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179</v>
      </c>
      <c r="AT223" s="255" t="s">
        <v>138</v>
      </c>
      <c r="AU223" s="255" t="s">
        <v>8</v>
      </c>
      <c r="AY223" s="16" t="s">
        <v>135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</v>
      </c>
      <c r="BK223" s="256">
        <f>ROUND(I223*H223,0)</f>
        <v>0</v>
      </c>
      <c r="BL223" s="16" t="s">
        <v>179</v>
      </c>
      <c r="BM223" s="255" t="s">
        <v>968</v>
      </c>
    </row>
    <row r="224" spans="1:65" s="2" customFormat="1" ht="21.75" customHeight="1">
      <c r="A224" s="37"/>
      <c r="B224" s="38"/>
      <c r="C224" s="243" t="s">
        <v>751</v>
      </c>
      <c r="D224" s="243" t="s">
        <v>138</v>
      </c>
      <c r="E224" s="244" t="s">
        <v>1533</v>
      </c>
      <c r="F224" s="245" t="s">
        <v>1534</v>
      </c>
      <c r="G224" s="246" t="s">
        <v>141</v>
      </c>
      <c r="H224" s="247">
        <v>5</v>
      </c>
      <c r="I224" s="248"/>
      <c r="J224" s="249">
        <f>ROUND(I224*H224,0)</f>
        <v>0</v>
      </c>
      <c r="K224" s="250"/>
      <c r="L224" s="43"/>
      <c r="M224" s="251" t="s">
        <v>1</v>
      </c>
      <c r="N224" s="252" t="s">
        <v>41</v>
      </c>
      <c r="O224" s="90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179</v>
      </c>
      <c r="AT224" s="255" t="s">
        <v>138</v>
      </c>
      <c r="AU224" s="255" t="s">
        <v>8</v>
      </c>
      <c r="AY224" s="16" t="s">
        <v>135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</v>
      </c>
      <c r="BK224" s="256">
        <f>ROUND(I224*H224,0)</f>
        <v>0</v>
      </c>
      <c r="BL224" s="16" t="s">
        <v>179</v>
      </c>
      <c r="BM224" s="255" t="s">
        <v>976</v>
      </c>
    </row>
    <row r="225" spans="1:65" s="2" customFormat="1" ht="16.5" customHeight="1">
      <c r="A225" s="37"/>
      <c r="B225" s="38"/>
      <c r="C225" s="243" t="s">
        <v>709</v>
      </c>
      <c r="D225" s="243" t="s">
        <v>138</v>
      </c>
      <c r="E225" s="244" t="s">
        <v>1535</v>
      </c>
      <c r="F225" s="245" t="s">
        <v>1536</v>
      </c>
      <c r="G225" s="246" t="s">
        <v>141</v>
      </c>
      <c r="H225" s="247">
        <v>1</v>
      </c>
      <c r="I225" s="248"/>
      <c r="J225" s="249">
        <f>ROUND(I225*H225,0)</f>
        <v>0</v>
      </c>
      <c r="K225" s="250"/>
      <c r="L225" s="43"/>
      <c r="M225" s="251" t="s">
        <v>1</v>
      </c>
      <c r="N225" s="252" t="s">
        <v>41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179</v>
      </c>
      <c r="AT225" s="255" t="s">
        <v>138</v>
      </c>
      <c r="AU225" s="255" t="s">
        <v>8</v>
      </c>
      <c r="AY225" s="16" t="s">
        <v>135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</v>
      </c>
      <c r="BK225" s="256">
        <f>ROUND(I225*H225,0)</f>
        <v>0</v>
      </c>
      <c r="BL225" s="16" t="s">
        <v>179</v>
      </c>
      <c r="BM225" s="255" t="s">
        <v>984</v>
      </c>
    </row>
    <row r="226" spans="1:65" s="2" customFormat="1" ht="16.5" customHeight="1">
      <c r="A226" s="37"/>
      <c r="B226" s="38"/>
      <c r="C226" s="243" t="s">
        <v>713</v>
      </c>
      <c r="D226" s="243" t="s">
        <v>138</v>
      </c>
      <c r="E226" s="244" t="s">
        <v>1537</v>
      </c>
      <c r="F226" s="245" t="s">
        <v>1538</v>
      </c>
      <c r="G226" s="246" t="s">
        <v>141</v>
      </c>
      <c r="H226" s="247">
        <v>5</v>
      </c>
      <c r="I226" s="248"/>
      <c r="J226" s="249">
        <f>ROUND(I226*H226,0)</f>
        <v>0</v>
      </c>
      <c r="K226" s="250"/>
      <c r="L226" s="43"/>
      <c r="M226" s="251" t="s">
        <v>1</v>
      </c>
      <c r="N226" s="252" t="s">
        <v>41</v>
      </c>
      <c r="O226" s="90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179</v>
      </c>
      <c r="AT226" s="255" t="s">
        <v>138</v>
      </c>
      <c r="AU226" s="255" t="s">
        <v>8</v>
      </c>
      <c r="AY226" s="16" t="s">
        <v>135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</v>
      </c>
      <c r="BK226" s="256">
        <f>ROUND(I226*H226,0)</f>
        <v>0</v>
      </c>
      <c r="BL226" s="16" t="s">
        <v>179</v>
      </c>
      <c r="BM226" s="255" t="s">
        <v>993</v>
      </c>
    </row>
    <row r="227" spans="1:65" s="2" customFormat="1" ht="16.5" customHeight="1">
      <c r="A227" s="37"/>
      <c r="B227" s="38"/>
      <c r="C227" s="243" t="s">
        <v>719</v>
      </c>
      <c r="D227" s="243" t="s">
        <v>138</v>
      </c>
      <c r="E227" s="244" t="s">
        <v>1539</v>
      </c>
      <c r="F227" s="245" t="s">
        <v>1540</v>
      </c>
      <c r="G227" s="246" t="s">
        <v>141</v>
      </c>
      <c r="H227" s="247">
        <v>6</v>
      </c>
      <c r="I227" s="248"/>
      <c r="J227" s="249">
        <f>ROUND(I227*H227,0)</f>
        <v>0</v>
      </c>
      <c r="K227" s="250"/>
      <c r="L227" s="43"/>
      <c r="M227" s="251" t="s">
        <v>1</v>
      </c>
      <c r="N227" s="252" t="s">
        <v>41</v>
      </c>
      <c r="O227" s="90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179</v>
      </c>
      <c r="AT227" s="255" t="s">
        <v>138</v>
      </c>
      <c r="AU227" s="255" t="s">
        <v>8</v>
      </c>
      <c r="AY227" s="16" t="s">
        <v>135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</v>
      </c>
      <c r="BK227" s="256">
        <f>ROUND(I227*H227,0)</f>
        <v>0</v>
      </c>
      <c r="BL227" s="16" t="s">
        <v>179</v>
      </c>
      <c r="BM227" s="255" t="s">
        <v>1001</v>
      </c>
    </row>
    <row r="228" spans="1:65" s="2" customFormat="1" ht="16.5" customHeight="1">
      <c r="A228" s="37"/>
      <c r="B228" s="38"/>
      <c r="C228" s="243" t="s">
        <v>723</v>
      </c>
      <c r="D228" s="243" t="s">
        <v>138</v>
      </c>
      <c r="E228" s="244" t="s">
        <v>1541</v>
      </c>
      <c r="F228" s="245" t="s">
        <v>1542</v>
      </c>
      <c r="G228" s="246" t="s">
        <v>141</v>
      </c>
      <c r="H228" s="247">
        <v>1</v>
      </c>
      <c r="I228" s="248"/>
      <c r="J228" s="249">
        <f>ROUND(I228*H228,0)</f>
        <v>0</v>
      </c>
      <c r="K228" s="250"/>
      <c r="L228" s="43"/>
      <c r="M228" s="251" t="s">
        <v>1</v>
      </c>
      <c r="N228" s="252" t="s">
        <v>41</v>
      </c>
      <c r="O228" s="90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179</v>
      </c>
      <c r="AT228" s="255" t="s">
        <v>138</v>
      </c>
      <c r="AU228" s="255" t="s">
        <v>8</v>
      </c>
      <c r="AY228" s="16" t="s">
        <v>135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</v>
      </c>
      <c r="BK228" s="256">
        <f>ROUND(I228*H228,0)</f>
        <v>0</v>
      </c>
      <c r="BL228" s="16" t="s">
        <v>179</v>
      </c>
      <c r="BM228" s="255" t="s">
        <v>1009</v>
      </c>
    </row>
    <row r="229" spans="1:65" s="2" customFormat="1" ht="16.5" customHeight="1">
      <c r="A229" s="37"/>
      <c r="B229" s="38"/>
      <c r="C229" s="243" t="s">
        <v>759</v>
      </c>
      <c r="D229" s="243" t="s">
        <v>138</v>
      </c>
      <c r="E229" s="244" t="s">
        <v>1543</v>
      </c>
      <c r="F229" s="245" t="s">
        <v>1544</v>
      </c>
      <c r="G229" s="246" t="s">
        <v>379</v>
      </c>
      <c r="H229" s="247">
        <v>0.307</v>
      </c>
      <c r="I229" s="248"/>
      <c r="J229" s="249">
        <f>ROUND(I229*H229,0)</f>
        <v>0</v>
      </c>
      <c r="K229" s="250"/>
      <c r="L229" s="43"/>
      <c r="M229" s="251" t="s">
        <v>1</v>
      </c>
      <c r="N229" s="252" t="s">
        <v>41</v>
      </c>
      <c r="O229" s="90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179</v>
      </c>
      <c r="AT229" s="255" t="s">
        <v>138</v>
      </c>
      <c r="AU229" s="255" t="s">
        <v>8</v>
      </c>
      <c r="AY229" s="16" t="s">
        <v>135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</v>
      </c>
      <c r="BK229" s="256">
        <f>ROUND(I229*H229,0)</f>
        <v>0</v>
      </c>
      <c r="BL229" s="16" t="s">
        <v>179</v>
      </c>
      <c r="BM229" s="255" t="s">
        <v>1017</v>
      </c>
    </row>
    <row r="230" spans="1:63" s="12" customFormat="1" ht="25.9" customHeight="1">
      <c r="A230" s="12"/>
      <c r="B230" s="227"/>
      <c r="C230" s="228"/>
      <c r="D230" s="229" t="s">
        <v>75</v>
      </c>
      <c r="E230" s="230" t="s">
        <v>1281</v>
      </c>
      <c r="F230" s="230" t="s">
        <v>1</v>
      </c>
      <c r="G230" s="228"/>
      <c r="H230" s="228"/>
      <c r="I230" s="231"/>
      <c r="J230" s="232">
        <f>BK230</f>
        <v>0</v>
      </c>
      <c r="K230" s="228"/>
      <c r="L230" s="233"/>
      <c r="M230" s="234"/>
      <c r="N230" s="235"/>
      <c r="O230" s="235"/>
      <c r="P230" s="236">
        <v>0</v>
      </c>
      <c r="Q230" s="235"/>
      <c r="R230" s="236">
        <v>0</v>
      </c>
      <c r="S230" s="235"/>
      <c r="T230" s="237"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8</v>
      </c>
      <c r="AT230" s="239" t="s">
        <v>75</v>
      </c>
      <c r="AU230" s="239" t="s">
        <v>76</v>
      </c>
      <c r="AY230" s="238" t="s">
        <v>135</v>
      </c>
      <c r="BK230" s="240">
        <v>0</v>
      </c>
    </row>
    <row r="231" spans="1:63" s="12" customFormat="1" ht="25.9" customHeight="1">
      <c r="A231" s="12"/>
      <c r="B231" s="227"/>
      <c r="C231" s="228"/>
      <c r="D231" s="229" t="s">
        <v>75</v>
      </c>
      <c r="E231" s="230" t="s">
        <v>1281</v>
      </c>
      <c r="F231" s="230" t="s">
        <v>1</v>
      </c>
      <c r="G231" s="228"/>
      <c r="H231" s="228"/>
      <c r="I231" s="231"/>
      <c r="J231" s="232">
        <f>BK231</f>
        <v>0</v>
      </c>
      <c r="K231" s="228"/>
      <c r="L231" s="233"/>
      <c r="M231" s="234"/>
      <c r="N231" s="235"/>
      <c r="O231" s="235"/>
      <c r="P231" s="236">
        <v>0</v>
      </c>
      <c r="Q231" s="235"/>
      <c r="R231" s="236">
        <v>0</v>
      </c>
      <c r="S231" s="235"/>
      <c r="T231" s="237"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8" t="s">
        <v>8</v>
      </c>
      <c r="AT231" s="239" t="s">
        <v>75</v>
      </c>
      <c r="AU231" s="239" t="s">
        <v>76</v>
      </c>
      <c r="AY231" s="238" t="s">
        <v>135</v>
      </c>
      <c r="BK231" s="240">
        <v>0</v>
      </c>
    </row>
    <row r="232" spans="1:63" s="12" customFormat="1" ht="25.9" customHeight="1">
      <c r="A232" s="12"/>
      <c r="B232" s="227"/>
      <c r="C232" s="228"/>
      <c r="D232" s="229" t="s">
        <v>75</v>
      </c>
      <c r="E232" s="230" t="s">
        <v>385</v>
      </c>
      <c r="F232" s="230" t="s">
        <v>1264</v>
      </c>
      <c r="G232" s="228"/>
      <c r="H232" s="228"/>
      <c r="I232" s="231"/>
      <c r="J232" s="232">
        <f>BK232</f>
        <v>0</v>
      </c>
      <c r="K232" s="228"/>
      <c r="L232" s="233"/>
      <c r="M232" s="234"/>
      <c r="N232" s="235"/>
      <c r="O232" s="235"/>
      <c r="P232" s="236">
        <f>SUM(P233:P234)</f>
        <v>0</v>
      </c>
      <c r="Q232" s="235"/>
      <c r="R232" s="236">
        <f>SUM(R233:R234)</f>
        <v>0</v>
      </c>
      <c r="S232" s="235"/>
      <c r="T232" s="237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85</v>
      </c>
      <c r="AT232" s="239" t="s">
        <v>75</v>
      </c>
      <c r="AU232" s="239" t="s">
        <v>76</v>
      </c>
      <c r="AY232" s="238" t="s">
        <v>135</v>
      </c>
      <c r="BK232" s="240">
        <f>SUM(BK233:BK234)</f>
        <v>0</v>
      </c>
    </row>
    <row r="233" spans="1:65" s="2" customFormat="1" ht="21.75" customHeight="1">
      <c r="A233" s="37"/>
      <c r="B233" s="38"/>
      <c r="C233" s="243" t="s">
        <v>813</v>
      </c>
      <c r="D233" s="243" t="s">
        <v>138</v>
      </c>
      <c r="E233" s="244" t="s">
        <v>1545</v>
      </c>
      <c r="F233" s="245" t="s">
        <v>1266</v>
      </c>
      <c r="G233" s="246" t="s">
        <v>238</v>
      </c>
      <c r="H233" s="247">
        <v>0.5</v>
      </c>
      <c r="I233" s="248"/>
      <c r="J233" s="249">
        <f>ROUND(I233*H233,0)</f>
        <v>0</v>
      </c>
      <c r="K233" s="250"/>
      <c r="L233" s="43"/>
      <c r="M233" s="251" t="s">
        <v>1</v>
      </c>
      <c r="N233" s="252" t="s">
        <v>41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179</v>
      </c>
      <c r="AT233" s="255" t="s">
        <v>138</v>
      </c>
      <c r="AU233" s="255" t="s">
        <v>8</v>
      </c>
      <c r="AY233" s="16" t="s">
        <v>135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</v>
      </c>
      <c r="BK233" s="256">
        <f>ROUND(I233*H233,0)</f>
        <v>0</v>
      </c>
      <c r="BL233" s="16" t="s">
        <v>179</v>
      </c>
      <c r="BM233" s="255" t="s">
        <v>1025</v>
      </c>
    </row>
    <row r="234" spans="1:65" s="2" customFormat="1" ht="16.5" customHeight="1">
      <c r="A234" s="37"/>
      <c r="B234" s="38"/>
      <c r="C234" s="243" t="s">
        <v>809</v>
      </c>
      <c r="D234" s="243" t="s">
        <v>138</v>
      </c>
      <c r="E234" s="244" t="s">
        <v>1546</v>
      </c>
      <c r="F234" s="245" t="s">
        <v>1547</v>
      </c>
      <c r="G234" s="246" t="s">
        <v>238</v>
      </c>
      <c r="H234" s="247">
        <v>43</v>
      </c>
      <c r="I234" s="248"/>
      <c r="J234" s="249">
        <f>ROUND(I234*H234,0)</f>
        <v>0</v>
      </c>
      <c r="K234" s="250"/>
      <c r="L234" s="43"/>
      <c r="M234" s="251" t="s">
        <v>1</v>
      </c>
      <c r="N234" s="252" t="s">
        <v>41</v>
      </c>
      <c r="O234" s="90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179</v>
      </c>
      <c r="AT234" s="255" t="s">
        <v>138</v>
      </c>
      <c r="AU234" s="255" t="s">
        <v>8</v>
      </c>
      <c r="AY234" s="16" t="s">
        <v>135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</v>
      </c>
      <c r="BK234" s="256">
        <f>ROUND(I234*H234,0)</f>
        <v>0</v>
      </c>
      <c r="BL234" s="16" t="s">
        <v>179</v>
      </c>
      <c r="BM234" s="255" t="s">
        <v>1033</v>
      </c>
    </row>
    <row r="235" spans="1:63" s="12" customFormat="1" ht="25.9" customHeight="1">
      <c r="A235" s="12"/>
      <c r="B235" s="227"/>
      <c r="C235" s="228"/>
      <c r="D235" s="229" t="s">
        <v>75</v>
      </c>
      <c r="E235" s="230" t="s">
        <v>1268</v>
      </c>
      <c r="F235" s="230" t="s">
        <v>1269</v>
      </c>
      <c r="G235" s="228"/>
      <c r="H235" s="228"/>
      <c r="I235" s="231"/>
      <c r="J235" s="232">
        <f>BK235</f>
        <v>0</v>
      </c>
      <c r="K235" s="228"/>
      <c r="L235" s="233"/>
      <c r="M235" s="234"/>
      <c r="N235" s="235"/>
      <c r="O235" s="235"/>
      <c r="P235" s="236">
        <f>SUM(P236:P237)</f>
        <v>0</v>
      </c>
      <c r="Q235" s="235"/>
      <c r="R235" s="236">
        <f>SUM(R236:R237)</f>
        <v>0</v>
      </c>
      <c r="S235" s="235"/>
      <c r="T235" s="237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8" t="s">
        <v>85</v>
      </c>
      <c r="AT235" s="239" t="s">
        <v>75</v>
      </c>
      <c r="AU235" s="239" t="s">
        <v>76</v>
      </c>
      <c r="AY235" s="238" t="s">
        <v>135</v>
      </c>
      <c r="BK235" s="240">
        <f>SUM(BK236:BK237)</f>
        <v>0</v>
      </c>
    </row>
    <row r="236" spans="1:65" s="2" customFormat="1" ht="16.5" customHeight="1">
      <c r="A236" s="37"/>
      <c r="B236" s="38"/>
      <c r="C236" s="243" t="s">
        <v>817</v>
      </c>
      <c r="D236" s="243" t="s">
        <v>138</v>
      </c>
      <c r="E236" s="244" t="s">
        <v>1548</v>
      </c>
      <c r="F236" s="245" t="s">
        <v>1271</v>
      </c>
      <c r="G236" s="246" t="s">
        <v>238</v>
      </c>
      <c r="H236" s="247">
        <v>22</v>
      </c>
      <c r="I236" s="248"/>
      <c r="J236" s="249">
        <f>ROUND(I236*H236,0)</f>
        <v>0</v>
      </c>
      <c r="K236" s="250"/>
      <c r="L236" s="43"/>
      <c r="M236" s="251" t="s">
        <v>1</v>
      </c>
      <c r="N236" s="252" t="s">
        <v>41</v>
      </c>
      <c r="O236" s="90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179</v>
      </c>
      <c r="AT236" s="255" t="s">
        <v>138</v>
      </c>
      <c r="AU236" s="255" t="s">
        <v>8</v>
      </c>
      <c r="AY236" s="16" t="s">
        <v>135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</v>
      </c>
      <c r="BK236" s="256">
        <f>ROUND(I236*H236,0)</f>
        <v>0</v>
      </c>
      <c r="BL236" s="16" t="s">
        <v>179</v>
      </c>
      <c r="BM236" s="255" t="s">
        <v>1041</v>
      </c>
    </row>
    <row r="237" spans="1:65" s="2" customFormat="1" ht="16.5" customHeight="1">
      <c r="A237" s="37"/>
      <c r="B237" s="38"/>
      <c r="C237" s="243" t="s">
        <v>821</v>
      </c>
      <c r="D237" s="243" t="s">
        <v>138</v>
      </c>
      <c r="E237" s="244" t="s">
        <v>1549</v>
      </c>
      <c r="F237" s="245" t="s">
        <v>1550</v>
      </c>
      <c r="G237" s="246" t="s">
        <v>238</v>
      </c>
      <c r="H237" s="247">
        <v>22</v>
      </c>
      <c r="I237" s="248"/>
      <c r="J237" s="249">
        <f>ROUND(I237*H237,0)</f>
        <v>0</v>
      </c>
      <c r="K237" s="250"/>
      <c r="L237" s="43"/>
      <c r="M237" s="257" t="s">
        <v>1</v>
      </c>
      <c r="N237" s="258" t="s">
        <v>41</v>
      </c>
      <c r="O237" s="259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179</v>
      </c>
      <c r="AT237" s="255" t="s">
        <v>138</v>
      </c>
      <c r="AU237" s="255" t="s">
        <v>8</v>
      </c>
      <c r="AY237" s="16" t="s">
        <v>135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</v>
      </c>
      <c r="BK237" s="256">
        <f>ROUND(I237*H237,0)</f>
        <v>0</v>
      </c>
      <c r="BL237" s="16" t="s">
        <v>179</v>
      </c>
      <c r="BM237" s="255" t="s">
        <v>1551</v>
      </c>
    </row>
    <row r="238" spans="1:31" s="2" customFormat="1" ht="6.95" customHeight="1">
      <c r="A238" s="37"/>
      <c r="B238" s="65"/>
      <c r="C238" s="66"/>
      <c r="D238" s="66"/>
      <c r="E238" s="66"/>
      <c r="F238" s="66"/>
      <c r="G238" s="66"/>
      <c r="H238" s="66"/>
      <c r="I238" s="191"/>
      <c r="J238" s="66"/>
      <c r="K238" s="66"/>
      <c r="L238" s="43"/>
      <c r="M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</sheetData>
  <sheetProtection password="CC35" sheet="1" objects="1" scenarios="1" formatColumns="0" formatRows="0" autoFilter="0"/>
  <autoFilter ref="C138:K2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Harvánek Zdeněk</dc:creator>
  <cp:keywords/>
  <dc:description/>
  <cp:lastModifiedBy>Harvánek Zdeněk</cp:lastModifiedBy>
  <dcterms:created xsi:type="dcterms:W3CDTF">2020-12-02T08:38:12Z</dcterms:created>
  <dcterms:modified xsi:type="dcterms:W3CDTF">2020-12-02T08:38:25Z</dcterms:modified>
  <cp:category/>
  <cp:version/>
  <cp:contentType/>
  <cp:contentStatus/>
</cp:coreProperties>
</file>